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9810" tabRatio="466" activeTab="0"/>
  </bookViews>
  <sheets>
    <sheet name="Sheet1" sheetId="1" r:id="rId1"/>
  </sheets>
  <definedNames>
    <definedName name="_xlfn.SINGLE" hidden="1">#NAME?</definedName>
  </definedNames>
  <calcPr fullCalcOnLoad="1"/>
</workbook>
</file>

<file path=xl/sharedStrings.xml><?xml version="1.0" encoding="utf-8"?>
<sst xmlns="http://schemas.openxmlformats.org/spreadsheetml/2006/main" count="704" uniqueCount="478">
  <si>
    <t>Is staff adherence to laboratory procedures assessed?</t>
  </si>
  <si>
    <t xml:space="preserve">How is staff adherence to laboratory procedures assessed? </t>
  </si>
  <si>
    <t>Section G</t>
  </si>
  <si>
    <t>Please provide the length of employment in the Quality Management role. If this is performed as part of a multi-functional position, please indicate the time specifically assigned to this role. (Free text response required. For example: '10 years in post, 0.25 whole time equivalent')</t>
  </si>
  <si>
    <t xml:space="preserve">Is there a formal reporting and investigation system in place to report and investigate the following: </t>
  </si>
  <si>
    <t>errors?</t>
  </si>
  <si>
    <t>adverse events?</t>
  </si>
  <si>
    <t>unplanned procedural deviations?</t>
  </si>
  <si>
    <t>2.10</t>
  </si>
  <si>
    <t>3.10</t>
  </si>
  <si>
    <t>4.10</t>
  </si>
  <si>
    <t>10.10</t>
  </si>
  <si>
    <t>9.10</t>
  </si>
  <si>
    <t>8.10</t>
  </si>
  <si>
    <t>7.10</t>
  </si>
  <si>
    <t>6.10</t>
  </si>
  <si>
    <t>5.10</t>
  </si>
  <si>
    <t xml:space="preserve">Does the incident / adverse event / deviation procedure specify an expected timescale for investigation and closure of investigations? </t>
  </si>
  <si>
    <t xml:space="preserve">What is the timescale (in days)? </t>
  </si>
  <si>
    <t>5.2.1</t>
  </si>
  <si>
    <t>Up to 1 month</t>
  </si>
  <si>
    <t>5.2.2</t>
  </si>
  <si>
    <t>1-3 months</t>
  </si>
  <si>
    <t>5.2.3</t>
  </si>
  <si>
    <t>3-6 months</t>
  </si>
  <si>
    <t>5.2.4</t>
  </si>
  <si>
    <t>greater than 6 months</t>
  </si>
  <si>
    <t>Is there an immediate (within 1 working day) assessment of a reported incident / adverse event / deviation, to determine whether any urgent (i.e. prior to completion of investigation) actions may be required to safeguard patient safety?</t>
  </si>
  <si>
    <t>Does the incident system in use ensure the reporting and investigation of non-clinical incidents (e.g. calibration failure, storage temperature excursions)?</t>
  </si>
  <si>
    <t>How is the effectiveness of CAPA assessed?</t>
  </si>
  <si>
    <t>Does the Incident system ensure the consideration of component recall and notification to SABRE if necessary?</t>
  </si>
  <si>
    <t>If response to question H5 was 'Yes'</t>
  </si>
  <si>
    <t>If response to question H8 was 'Yes'</t>
  </si>
  <si>
    <t>Is there a system to recall / retrieve blood components after release from the transfusion laboratory?</t>
  </si>
  <si>
    <t>Does the system consider recall / retrieval following information obtained from external sources (e.g. the UK Blood Services)</t>
  </si>
  <si>
    <t>Does the system consider recall / retrieval following information involving multiple units (e.g. recall of reagents from the suppliers).</t>
  </si>
  <si>
    <t>Does the system consider internal sources (e.g. laboratory errors or incidents)?</t>
  </si>
  <si>
    <t>Section H</t>
  </si>
  <si>
    <t>Section I</t>
  </si>
  <si>
    <t>Procedures in place for quality assurance within the transfusion laboratory – Component recall</t>
  </si>
  <si>
    <t>Please indicate the number of reports submitted to SABRE during the reporting period (if no reports submitted please indicate 0 [zero]). Where sites are reported to SABRE as a Trust group, please report individual site performance in this compliance report</t>
  </si>
  <si>
    <t xml:space="preserve">Serious Adverse Reactions:  </t>
  </si>
  <si>
    <t xml:space="preserve">Serious Adverse Events:  </t>
  </si>
  <si>
    <t xml:space="preserve">Were there any repeat occurences of any events? </t>
  </si>
  <si>
    <t>4.3.1</t>
  </si>
  <si>
    <t xml:space="preserve">Please indicate the number of repeat event occurrences: </t>
  </si>
  <si>
    <t>Are records relating to Serious Adverse Events and Reactions retained for at least 15 years?</t>
  </si>
  <si>
    <t>Section J</t>
  </si>
  <si>
    <t>Are staff who have been absent for an extended period (i.e. greater than 3 months) required to demonstrate their competency on return to the laboratory?</t>
  </si>
  <si>
    <t>Please confirm whether the contact email address registered with SABRE is valid for this purpose, and that emails to that address are checked frequently.   NOTE: The registered email address may be updated online.</t>
  </si>
  <si>
    <t xml:space="preserve">Email address is valid        </t>
  </si>
  <si>
    <t xml:space="preserve">Frequent checks are made for new emails   </t>
  </si>
  <si>
    <t>MHRA has been asked to share SABRE annual summary report denominator data (number of units issued) with SHOT. Please indicate whether you give permission for your denominator data to be shared. (This will include identification of the laboratory which supplied the information).</t>
  </si>
  <si>
    <t xml:space="preserve">Is there a documented Self Inspection (internal audit) programme in place?                                                                                                                                                                                             </t>
  </si>
  <si>
    <r>
      <t>On the basis of the current self inspection programme, what period of time (</t>
    </r>
    <r>
      <rPr>
        <b/>
        <sz val="11"/>
        <rFont val="Arial"/>
        <family val="2"/>
      </rPr>
      <t>in months</t>
    </r>
    <r>
      <rPr>
        <sz val="11"/>
        <rFont val="Arial"/>
        <family val="2"/>
      </rPr>
      <t xml:space="preserve">) is required to assess </t>
    </r>
    <r>
      <rPr>
        <b/>
        <sz val="11"/>
        <rFont val="Arial"/>
        <family val="2"/>
      </rPr>
      <t>all</t>
    </r>
    <r>
      <rPr>
        <sz val="11"/>
        <rFont val="Arial"/>
        <family val="2"/>
      </rPr>
      <t xml:space="preserve"> transfusion laboratory activities?</t>
    </r>
  </si>
  <si>
    <t>In relation to the audits performed, how many exceeded their planned date by more than 3 months?</t>
  </si>
  <si>
    <t>1.6.1</t>
  </si>
  <si>
    <t>up to 1 month</t>
  </si>
  <si>
    <t>1.6.2</t>
  </si>
  <si>
    <t>Are all blood components monitored for compliance to the 30 minute transportation time outside of temperature control, with those components which have exceeded the 30 minute  period being excluded from return into available stock and use?</t>
  </si>
  <si>
    <t>greater than 1 month and less than 3</t>
  </si>
  <si>
    <t>1.6.3</t>
  </si>
  <si>
    <t>greater than 3 months and less than 6</t>
  </si>
  <si>
    <t>1.6.4</t>
  </si>
  <si>
    <t>1.7.1</t>
  </si>
  <si>
    <t>How have the standards used for self inspection been reviewed to ensure that transfusion laboratory procedures are assessed against the requirements of the Blood Safety and Quality Regulations, and Annex to Commission Directive 2005/62</t>
  </si>
  <si>
    <r>
      <t>Section to detail the controlled temperature storage conditions, including max/min (</t>
    </r>
    <r>
      <rPr>
        <vertAlign val="superscript"/>
        <sz val="11"/>
        <rFont val="Arial"/>
        <family val="2"/>
      </rPr>
      <t>o</t>
    </r>
    <r>
      <rPr>
        <sz val="11"/>
        <rFont val="Arial"/>
        <family val="2"/>
      </rPr>
      <t xml:space="preserve">C) ‘action’ alarm limits applied to fridges, freezers and platelet incubators </t>
    </r>
    <r>
      <rPr>
        <i/>
        <sz val="11"/>
        <rFont val="Arial"/>
        <family val="2"/>
      </rPr>
      <t>(this should include laboratory equipment and satellite storage equipment which is under the control of the transfusion laboratory)</t>
    </r>
  </si>
  <si>
    <t xml:space="preserve">Do you have a blood fridge on-site? </t>
  </si>
  <si>
    <t>2.1.1</t>
  </si>
  <si>
    <t xml:space="preserve">MIN temperature alarm limit? </t>
  </si>
  <si>
    <t>2.1.2</t>
  </si>
  <si>
    <t xml:space="preserve">MAX temperature alarm limit? </t>
  </si>
  <si>
    <t>2.1.3</t>
  </si>
  <si>
    <t>Alarm delay (minutes)?</t>
  </si>
  <si>
    <t>2.1.4</t>
  </si>
  <si>
    <t>Measurement of temperature: simulated core or air probe?</t>
  </si>
  <si>
    <t>2.2</t>
  </si>
  <si>
    <t xml:space="preserve">Do you have a platelet incubator on-site? </t>
  </si>
  <si>
    <t>2.2.1</t>
  </si>
  <si>
    <t>2.2.2</t>
  </si>
  <si>
    <t>2.2.3</t>
  </si>
  <si>
    <t>2.2.4</t>
  </si>
  <si>
    <t>2.3</t>
  </si>
  <si>
    <t xml:space="preserve">Do you have a plasma freezer on-site? </t>
  </si>
  <si>
    <t>2.3.1</t>
  </si>
  <si>
    <t xml:space="preserve">MIN temperature alarm limit (if no lower limit please state:  -100)? </t>
  </si>
  <si>
    <t>2.3.2</t>
  </si>
  <si>
    <t>2.3.3</t>
  </si>
  <si>
    <t>2.3.4</t>
  </si>
  <si>
    <t>2.4</t>
  </si>
  <si>
    <t>Are all temperature controlled  storage units at your site under the control of the transfusion laboratory?</t>
  </si>
  <si>
    <t>2.4.1</t>
  </si>
  <si>
    <t>Please give details of temperature controlled storage units outside of the control of the transfusion laboratory (e.g. location,  who is responsible for this equipment, and how the equipment is maintained and monitored).</t>
  </si>
  <si>
    <t>Does the transfusion laboratory have access to all equipment maintenance records?</t>
  </si>
  <si>
    <t xml:space="preserve">Is there an SOP in use that describes the system for qualification (validation) of equipment? </t>
  </si>
  <si>
    <t>How many staff do you have within the transfusion laboratory during core working hours (Please give full time equivalents and indicate 0 [zero] where applicable)?</t>
  </si>
  <si>
    <t>If response to F4 was 'Yes', please answer 4.1 to 4.2</t>
  </si>
  <si>
    <t>What is the frequency of competency assessment against the program performed prior to allowing personnel to perform "lone worker" activities?</t>
  </si>
  <si>
    <r>
      <t xml:space="preserve">Please provide the traceability success rate </t>
    </r>
    <r>
      <rPr>
        <i/>
        <sz val="11"/>
        <rFont val="Arial"/>
        <family val="2"/>
      </rPr>
      <t xml:space="preserve">(i.e. </t>
    </r>
    <r>
      <rPr>
        <b/>
        <i/>
        <sz val="11"/>
        <rFont val="Arial"/>
        <family val="2"/>
      </rPr>
      <t>positive</t>
    </r>
    <r>
      <rPr>
        <i/>
        <sz val="11"/>
        <rFont val="Arial"/>
        <family val="2"/>
      </rPr>
      <t xml:space="preserve"> </t>
    </r>
    <r>
      <rPr>
        <b/>
        <i/>
        <sz val="11"/>
        <rFont val="Arial"/>
        <family val="2"/>
      </rPr>
      <t>verification</t>
    </r>
    <r>
      <rPr>
        <i/>
        <sz val="11"/>
        <rFont val="Arial"/>
        <family val="2"/>
      </rPr>
      <t xml:space="preserve"> of final disposition) </t>
    </r>
    <r>
      <rPr>
        <sz val="11"/>
        <rFont val="Arial"/>
        <family val="2"/>
      </rPr>
      <t xml:space="preserve">for each of the quarterly time periods identified below. (Please provide in % [to two decimal places] and indicate if 0 [zero] %). </t>
    </r>
  </si>
  <si>
    <t>Are patient records, which have been identified as possible duplicate entries on the hospital's patient administration system (hospital number), verified by transfusion staff prior to performing any merging or linking of the records?</t>
  </si>
  <si>
    <t>How is the eligibility of a patient assessed when determining suitability for electronic issue?</t>
  </si>
  <si>
    <t>If resonse to 6.1 was 'Other'</t>
  </si>
  <si>
    <t>Please clarify how assessment of competency is performed</t>
  </si>
  <si>
    <t>6.1.1</t>
  </si>
  <si>
    <t xml:space="preserve">Do you supply blood components or services to off site locations or other organisations (e.g. community hospitals, hospices and satellite units)? </t>
  </si>
  <si>
    <t>Is scope of maintenance / calibration performed included in this review?</t>
  </si>
  <si>
    <r>
      <t>Is the impact of maintenance / calibration findings on previous equipment use (e.g. if a fault was found by the engineer) included in this review?</t>
    </r>
    <r>
      <rPr>
        <b/>
        <sz val="11"/>
        <rFont val="Arial"/>
        <family val="2"/>
      </rPr>
      <t xml:space="preserve"> </t>
    </r>
  </si>
  <si>
    <t xml:space="preserve">Is approval to return equipment  to use included in this review? </t>
  </si>
  <si>
    <t xml:space="preserve">Who is responsible for performing the review of maintenance and calibration reports? </t>
  </si>
  <si>
    <t>Section N</t>
  </si>
  <si>
    <t>If N7.2.1 answered 'Yes', please answer N7.2.1.1, N7.2.1.2 and N7.2.2. If 'No', please go to N8</t>
  </si>
  <si>
    <t>(The equipment qualification system should include a control of the User Requirement Specifications, Design Qualification, Installation Qualification, Operational Qualification and Performance Qualification, pre-defined acceptance criteria for each phase of work, and approval of results)</t>
  </si>
  <si>
    <t>If response to N1 was 'Yes':</t>
  </si>
  <si>
    <t>Are the following key areas of equipment qualification addressed by this SOP:</t>
  </si>
  <si>
    <t>1.2.1</t>
  </si>
  <si>
    <t xml:space="preserve">Description of critical functions to be tested, and the testing methods to be used to verify these functions?  </t>
  </si>
  <si>
    <t>1.2.2</t>
  </si>
  <si>
    <t xml:space="preserve">Pre-defined acceptance criteria for the tests to be performed? </t>
  </si>
  <si>
    <t>1.2.3</t>
  </si>
  <si>
    <t xml:space="preserve">Recording of results obtained in a report?  </t>
  </si>
  <si>
    <t>1.2.4</t>
  </si>
  <si>
    <t xml:space="preserve">Investigation of anomalies or non-conformances identified during testing?  </t>
  </si>
  <si>
    <t>1.2.5</t>
  </si>
  <si>
    <t xml:space="preserve">Formal, documented approval of completed qualification work prior to use of the equipment? </t>
  </si>
  <si>
    <t>Have all critical items of equipment which may impact upon patient safety and blood component quality been identified and validated?</t>
  </si>
  <si>
    <t xml:space="preserve">Do you use any automated processes within the laboratory? </t>
  </si>
  <si>
    <t>Please list any automated processes within the laboratory. This should include the brand names of equipment such as automated blood analysers.</t>
  </si>
  <si>
    <t>Are reagent controls (e.g. for grouping and screening) run on each day of use?</t>
  </si>
  <si>
    <t>Click in this cell to refesh table</t>
  </si>
  <si>
    <t xml:space="preserve">Please answer all applicable questions before submitting this form to the MHRA. The following table shows questions that have not been answered: </t>
  </si>
  <si>
    <r>
      <t>P</t>
    </r>
    <r>
      <rPr>
        <sz val="11"/>
        <rFont val="Arial"/>
        <family val="2"/>
      </rPr>
      <t>lease describe the approach taken to performing reagent controls</t>
    </r>
  </si>
  <si>
    <t xml:space="preserve">Please describe how compliance to the 30 min maximum transportation time is monitored, including reference to SOPs as relevant. </t>
  </si>
  <si>
    <t xml:space="preserve">Does the laboratory use a documented transit box loading configuration (position of blood components and temperature packs), to ensure compliance with validated conditions?                                                            </t>
  </si>
  <si>
    <t>What were the acceptance criteria used during the validation study?</t>
  </si>
  <si>
    <t xml:space="preserve">Temperature MIN? </t>
  </si>
  <si>
    <t>Temperature MAX?</t>
  </si>
  <si>
    <t>Does this system control changes to:</t>
  </si>
  <si>
    <t>Documentation (SOPs and records)?</t>
  </si>
  <si>
    <t>Reagents and testing processes?</t>
  </si>
  <si>
    <r>
      <t xml:space="preserve">Are changes implemented </t>
    </r>
    <r>
      <rPr>
        <u val="single"/>
        <sz val="11"/>
        <rFont val="Arial"/>
        <family val="2"/>
      </rPr>
      <t>prior</t>
    </r>
    <r>
      <rPr>
        <sz val="11"/>
        <rFont val="Arial"/>
        <family val="2"/>
      </rPr>
      <t xml:space="preserve"> to the completion and approval of documents, training and validation?</t>
    </r>
  </si>
  <si>
    <t>Does the laboratory use a transfusion IT system to record pre-transfusion testing results, special transfusion requirements (e.g. irradiated blood) and available blood component inventory?</t>
  </si>
  <si>
    <t>What is the system name?</t>
  </si>
  <si>
    <t>Have IT system interfaces to automated equipment (e.g. blood analysers) been validated?</t>
  </si>
  <si>
    <t>Is data relating to IT system configuration and patient records ‘backed up’?</t>
  </si>
  <si>
    <t>1.4.1</t>
  </si>
  <si>
    <t>Has work been performed to ensure that the back-up data enables a full system recovery?</t>
  </si>
  <si>
    <t>Does the transfusion laboratory (or another department acting on behalf of the transfusion laboratory) periodically check patient databases for apparent duplicate patient records?</t>
  </si>
  <si>
    <t xml:space="preserve">Are duplicate records merged, linked or is no action taken? </t>
  </si>
  <si>
    <t>If no action is taken in response to duplicate patient records, how do you ensure that all historical data is referred to when issuing components?</t>
  </si>
  <si>
    <t xml:space="preserve">If records are 'Merged' or 'Linked' please answer questions O2.3 to O2.6, then go to question O3 </t>
  </si>
  <si>
    <t>Is there a documented procedure to describe the process for merging or linking patient records?</t>
  </si>
  <si>
    <t>Are merged / linked transfusion records independently checked or audited?</t>
  </si>
  <si>
    <t>Are records of any merging or linking retained, to enable re-instatement of the original patient records in the event of query or error?</t>
  </si>
  <si>
    <t>Does the transfusion laboratory operate a legacy (previous) laboratory IT system in addition to the current IT system, which contains historical information necessary for patient safety (e.g. antibody identification, special transfusion requirements)?</t>
  </si>
  <si>
    <t>Is the information retained by the legacy system accessed via the current laboratory IT system, or manually?</t>
  </si>
  <si>
    <t>Is there an SOP to describe the use of the legacy system in order to search for historical patient information?</t>
  </si>
  <si>
    <t>Is a Service Level Agreement in place with the current laboratory LIMS service provider?</t>
  </si>
  <si>
    <t xml:space="preserve">If response to O1.4 was 'Yes': </t>
  </si>
  <si>
    <t>If response to O3 was 'Yes':</t>
  </si>
  <si>
    <t>If traceability success is not confirmed as 100% for all time periods in Q6 to Q9, please describe the following:</t>
  </si>
  <si>
    <r>
      <t>How are the primary traceability records retained?</t>
    </r>
    <r>
      <rPr>
        <i/>
        <sz val="11"/>
        <rFont val="Arial"/>
        <family val="2"/>
      </rPr>
      <t xml:space="preserve"> (If the same information is stored by two different systems, i.e. paper records and computer records, the primary record  is used in the case of discrepancy</t>
    </r>
  </si>
  <si>
    <t>What is the minimum time of traceability record retention (in years)?</t>
  </si>
  <si>
    <t>Are 100% of issued blood components verified for presence of traceability information, or is the verification performed on a sampling basis?</t>
  </si>
  <si>
    <t>Please indicate the sample size taken, and sampling frequency:</t>
  </si>
  <si>
    <t>Sample size (%)</t>
  </si>
  <si>
    <t xml:space="preserve">Frequency of sampling (weekly, monthly, quarterly etc) </t>
  </si>
  <si>
    <r>
      <t>Are issued blood components whose final fate</t>
    </r>
    <r>
      <rPr>
        <b/>
        <sz val="11"/>
        <rFont val="Arial"/>
        <family val="2"/>
      </rPr>
      <t xml:space="preserve"> has not</t>
    </r>
    <r>
      <rPr>
        <sz val="11"/>
        <rFont val="Arial"/>
        <family val="2"/>
      </rPr>
      <t xml:space="preserve"> been positively confirmed, automatically assigned a ‘transfused’ fate that cannot be distinguished from those units </t>
    </r>
    <r>
      <rPr>
        <b/>
        <sz val="11"/>
        <rFont val="Arial"/>
        <family val="2"/>
      </rPr>
      <t>with</t>
    </r>
    <r>
      <rPr>
        <sz val="11"/>
        <rFont val="Arial"/>
        <family val="2"/>
      </rPr>
      <t xml:space="preserve"> a confirmed fate?</t>
    </r>
  </si>
  <si>
    <t>Please indicate the actions to be taken where positive verification of final fate cannot be determined.</t>
  </si>
  <si>
    <t>What are the action plans in place to increase compliance?</t>
  </si>
  <si>
    <t>If response to N3 was 'Yes':</t>
  </si>
  <si>
    <t>If response to N5 was 'Yes':</t>
  </si>
  <si>
    <t>If response to N6 was 'No':</t>
  </si>
  <si>
    <t>If N7 answered ‘Yes’ or ‘Some (dependent on location)’, please answer N7.1</t>
  </si>
  <si>
    <t>If N7 answered ‘No’ or ‘Some (dependent on location)’, please answer N7.2</t>
  </si>
  <si>
    <t>If N7.2 answered ‘Yes’, please answer N7.2.1. If ‘No’, please go to N8</t>
  </si>
  <si>
    <t>7.2.1</t>
  </si>
  <si>
    <t>7.2.1.1</t>
  </si>
  <si>
    <t>7.2.1.2</t>
  </si>
  <si>
    <t>7.2.2</t>
  </si>
  <si>
    <t>If response to N8 was 'Yes':</t>
  </si>
  <si>
    <t>8.1.1</t>
  </si>
  <si>
    <t>8.1.2</t>
  </si>
  <si>
    <t>8.1.3</t>
  </si>
  <si>
    <t>8.1.4</t>
  </si>
  <si>
    <t>If response to P3.4.3 was 'Manual entry with second operator verification'</t>
  </si>
  <si>
    <t>If response to P3.6 was 'Other'</t>
  </si>
  <si>
    <t>If response to P4 was 'Yes'</t>
  </si>
  <si>
    <t>How are these specific improvement plans resourced?</t>
  </si>
  <si>
    <t xml:space="preserve">Please indicate if any of the following are provided: </t>
  </si>
  <si>
    <t>Patient ABO / Rh Group / Antibody screen/ID</t>
  </si>
  <si>
    <t>Crossmatching</t>
  </si>
  <si>
    <t>SABRE reporting</t>
  </si>
  <si>
    <t>Maintenance and calibration</t>
  </si>
  <si>
    <t>Does the supplied site have a fridge, freezer or platelet incubator for the storage of blood components?</t>
  </si>
  <si>
    <t>Traceability records</t>
  </si>
  <si>
    <t xml:space="preserve">Is there a service level agreement / technical agreement in place to describe the responsibility for these functions? </t>
  </si>
  <si>
    <t xml:space="preserve">Is this site in the same legal entity (e.g. NHS Trust) as the supplying Blood Bank?    </t>
  </si>
  <si>
    <t>1.10</t>
  </si>
  <si>
    <t>If response to C3.5 was 'Yes'</t>
  </si>
  <si>
    <t>3.5.1</t>
  </si>
  <si>
    <t>If response to C4.5 was 'Yes'</t>
  </si>
  <si>
    <t>4.5.1</t>
  </si>
  <si>
    <t>1.10.1</t>
  </si>
  <si>
    <t>1.5.1</t>
  </si>
  <si>
    <t>If response to question G1.5 was 'Yes'</t>
  </si>
  <si>
    <t>If response to question G1.6 was 'Yes'</t>
  </si>
  <si>
    <t>How frequently is transfusion assessed through self-inspection? (e.g. monthly, bi-monthly, annually)</t>
  </si>
  <si>
    <t>If response to question L1 was 'Yes'</t>
  </si>
  <si>
    <t>If response to question L1.7 was 'Yes'</t>
  </si>
  <si>
    <t>If response to question M2.1 was 'Yes'</t>
  </si>
  <si>
    <t>If response to question M2.2 was 'Yes'</t>
  </si>
  <si>
    <t>If response to question M2.3 was 'Yes'</t>
  </si>
  <si>
    <t>If response to question M2.4 was 'No'</t>
  </si>
  <si>
    <t>Verification of SABRE-related information:</t>
  </si>
  <si>
    <t xml:space="preserve">Section K </t>
  </si>
  <si>
    <t>Section L</t>
  </si>
  <si>
    <t>Procedures in place for quality assurance within the transfusion laboratory – Equipment maintenance and calibration</t>
  </si>
  <si>
    <t xml:space="preserve">Section M </t>
  </si>
  <si>
    <t>If response to question M4 was 'Yes'</t>
  </si>
  <si>
    <t xml:space="preserve">If response to O1 was 'Yes': </t>
  </si>
  <si>
    <t xml:space="preserve">If response to O2 was 'Yes': </t>
  </si>
  <si>
    <t xml:space="preserve">If no action is taken please answer question O2.2, then go to question O3 </t>
  </si>
  <si>
    <t>Have the reagents used for pre-transfusion testing been reviewed to ensure that they are CE marked for their intended purpose?</t>
  </si>
  <si>
    <t>Are the reagents used in full compliance with the manufacturers instructions?</t>
  </si>
  <si>
    <t>Does the laboratory named in section A use an 'Electronic Issue' process to issue blood components for named patients without serological compatibility testing (cross match)?</t>
  </si>
  <si>
    <t>3.3.1</t>
  </si>
  <si>
    <t>Please list the BCSH criteria which are not applied.</t>
  </si>
  <si>
    <t>Does the laboratory use automated analysers to determine patient blood group and antibody screen?</t>
  </si>
  <si>
    <t>3.4.1</t>
  </si>
  <si>
    <t>Is the automated equipment routinely used whenever testing is performed to enable electronic issue?</t>
  </si>
  <si>
    <t>3.4.2</t>
  </si>
  <si>
    <t>How are pre-transfusion test results transferred to the LIMS from the automated analyser?</t>
  </si>
  <si>
    <t>3.4.2.1</t>
  </si>
  <si>
    <t>How is the verification of manual entry of LIMS information performed?</t>
  </si>
  <si>
    <t>3.4.3</t>
  </si>
  <si>
    <t>How are pre-transfusion test results transferred to the LIMS following manual testing?</t>
  </si>
  <si>
    <t>3.4.3.1</t>
  </si>
  <si>
    <t>Are first time samples (first sample from a previously unknown patient) tested for forward and reverse ABO group?</t>
  </si>
  <si>
    <t>What approach is used to test subsequent samples for  ABO Group?</t>
  </si>
  <si>
    <t>3.6.1</t>
  </si>
  <si>
    <t>Please describe the approach to ABO testing of subsequent samples</t>
  </si>
  <si>
    <t>Procedures in place for quality assurance within the transfusion laboratory – Qualification, validation and change control</t>
  </si>
  <si>
    <r>
      <t xml:space="preserve">Does the laboratory named in Section A support a 'remote electronic release' process at one or more locations remote from the laboratory? </t>
    </r>
    <r>
      <rPr>
        <i/>
        <sz val="11"/>
        <rFont val="Arial"/>
        <family val="2"/>
      </rPr>
      <t>(e.g. clinic areas on the same site storing 'stock' blood, or other hospital sites)</t>
    </r>
  </si>
  <si>
    <t>Which site determines patient suitability for Electronic issue?</t>
  </si>
  <si>
    <t>After determination of patient suitability for Electronic Issue, which site selects the components for transfusion?</t>
  </si>
  <si>
    <r>
      <t xml:space="preserve">Please briefly describe the process for labelling blood components at the remote location </t>
    </r>
    <r>
      <rPr>
        <i/>
        <sz val="11"/>
        <rFont val="Arial"/>
        <family val="2"/>
      </rPr>
      <t>(including receipt of label information, printing of labels and fixing to the selected components)</t>
    </r>
  </si>
  <si>
    <t>Please describe the process for the communication of patient ‘special requirements’ (e.g. irradiated components) to the remote location, to ensure the selection (or checking) of suitable components at the remote site</t>
  </si>
  <si>
    <t>Section O</t>
  </si>
  <si>
    <t xml:space="preserve">Section P </t>
  </si>
  <si>
    <t xml:space="preserve">If response to P3 was 'Yes' please answer P3.1 to P3.6 </t>
  </si>
  <si>
    <t xml:space="preserve">If response to P3.3 was 'No': </t>
  </si>
  <si>
    <t>If response to P3.4 was 'No', please answer 3.4.3</t>
  </si>
  <si>
    <t xml:space="preserve">If response to P3.4.2 was 'Manual entry with second operator verification' </t>
  </si>
  <si>
    <t>Description of system in place for traceability of blood components</t>
  </si>
  <si>
    <t>Section Q</t>
  </si>
  <si>
    <t>If response to Q3 was 'Sampled':</t>
  </si>
  <si>
    <t xml:space="preserve">Organisation #1 </t>
  </si>
  <si>
    <t xml:space="preserve">Section R </t>
  </si>
  <si>
    <t>Distribution of blood components</t>
  </si>
  <si>
    <t xml:space="preserve">Organisation #2 </t>
  </si>
  <si>
    <t xml:space="preserve">Organisation #4 </t>
  </si>
  <si>
    <t xml:space="preserve">Organisation #5 </t>
  </si>
  <si>
    <t xml:space="preserve">Organisation #7 </t>
  </si>
  <si>
    <t>Organisation #9</t>
  </si>
  <si>
    <t xml:space="preserve">If response to S1 was 'Yes' please provide details of all contractors: </t>
  </si>
  <si>
    <t>Work contracted to third parties</t>
  </si>
  <si>
    <t xml:space="preserve">Section S </t>
  </si>
  <si>
    <t xml:space="preserve">Section A </t>
  </si>
  <si>
    <t>Section C</t>
  </si>
  <si>
    <t>Section D</t>
  </si>
  <si>
    <t>Section K</t>
  </si>
  <si>
    <t>If response to F4.1 was 'No'</t>
  </si>
  <si>
    <t>If response to question I1 was 'Yes'</t>
  </si>
  <si>
    <t>If response to question J4.3 was 'Yes'</t>
  </si>
  <si>
    <t>Contractor #1 (if applicable)</t>
  </si>
  <si>
    <t>Contractor #2 (if applicable)</t>
  </si>
  <si>
    <t>Contractor #3 (if applicable)</t>
  </si>
  <si>
    <t>Section M</t>
  </si>
  <si>
    <t>Section P</t>
  </si>
  <si>
    <t>Section R</t>
  </si>
  <si>
    <t>Section S</t>
  </si>
  <si>
    <t xml:space="preserve">Section T </t>
  </si>
  <si>
    <t xml:space="preserve">When all questions have been answered: </t>
  </si>
  <si>
    <t xml:space="preserve">Text based answers - please check manually </t>
  </si>
  <si>
    <t>Procedures in place for quality assurance within the transfusion laboratory – Self Inspection (internal audit)</t>
  </si>
  <si>
    <t>Computerised systems and Data Management</t>
  </si>
  <si>
    <t>Pre-transfusion testing</t>
  </si>
  <si>
    <t>Organisation #3</t>
  </si>
  <si>
    <t>Organisation #6</t>
  </si>
  <si>
    <t>Organisation #8</t>
  </si>
  <si>
    <t>Organisation #10</t>
  </si>
  <si>
    <r>
      <t xml:space="preserve">Please indicate any corrective actions commitments given in the previous compliance report submission which have </t>
    </r>
    <r>
      <rPr>
        <u val="single"/>
        <sz val="11"/>
        <rFont val="Arial"/>
        <family val="2"/>
      </rPr>
      <t>not</t>
    </r>
    <r>
      <rPr>
        <sz val="11"/>
        <rFont val="Arial"/>
        <family val="2"/>
      </rPr>
      <t xml:space="preserve"> yet been completed</t>
    </r>
  </si>
  <si>
    <t xml:space="preserve">Reason for not completing the action </t>
  </si>
  <si>
    <t>Report question number reference (e.g. N20.2)</t>
  </si>
  <si>
    <t>Proposed action</t>
  </si>
  <si>
    <t>Anticipated completion date</t>
  </si>
  <si>
    <t>Section T</t>
  </si>
  <si>
    <t xml:space="preserve">Previous compliance report question number </t>
  </si>
  <si>
    <t>Proposed action and completion date</t>
  </si>
  <si>
    <t>Section U</t>
  </si>
  <si>
    <t>Section V</t>
  </si>
  <si>
    <t>Clarifying Comments</t>
  </si>
  <si>
    <t>Section A</t>
  </si>
  <si>
    <t>General Information</t>
  </si>
  <si>
    <t>Post Code</t>
  </si>
  <si>
    <t>Contact name</t>
  </si>
  <si>
    <t>Telephone</t>
  </si>
  <si>
    <t xml:space="preserve">Email </t>
  </si>
  <si>
    <t>Number of blood components issued each year (units): (please indicate if 0 [zero])</t>
  </si>
  <si>
    <t xml:space="preserve">Red cells </t>
  </si>
  <si>
    <t xml:space="preserve">Platelets </t>
  </si>
  <si>
    <t xml:space="preserve">Other </t>
  </si>
  <si>
    <t>Autogolous pre-deposit components</t>
  </si>
  <si>
    <t>Number of group and save samples</t>
  </si>
  <si>
    <t xml:space="preserve">Are transfusion services at the above site provided by an external contractor, or another Hospital site? </t>
  </si>
  <si>
    <t xml:space="preserve">Does the Trust have more than one transfusion laboratory? </t>
  </si>
  <si>
    <t>If response to A19 was 'Yes':</t>
  </si>
  <si>
    <t xml:space="preserve">For Trusts or other legal entities with more than one transfusion laboratory (including satellite laboratories, even if under a common managerial structure), please confirm that a separate Compliance Report has been submitted for each laboratory location </t>
  </si>
  <si>
    <t>Section B</t>
  </si>
  <si>
    <t>Activities Undertaken</t>
  </si>
  <si>
    <t xml:space="preserve">Do you undertake any of the following activities: </t>
  </si>
  <si>
    <t>Collection of whole blood (including pre-deposit autologous units)</t>
  </si>
  <si>
    <t>Apheresis collection of blood components for transfusion (including granulocytes)</t>
  </si>
  <si>
    <t>Storage of blood and blood components</t>
  </si>
  <si>
    <t>Pre-transfusion testing (patient ABO/Rh grouping, antibody screen, crossmatch etc)</t>
  </si>
  <si>
    <t>Donor Testing (e.g. donation ABO/Rh grouping, viral markers etc.)</t>
  </si>
  <si>
    <t>Preparation of irradiated blood components</t>
  </si>
  <si>
    <t>Preparation of washed blood components</t>
  </si>
  <si>
    <t>Pooling components (e.g. cryoprecipitate)</t>
  </si>
  <si>
    <t>Thawing frozen components</t>
  </si>
  <si>
    <t>Do you undertake any other activities?</t>
  </si>
  <si>
    <t>Please list other activities</t>
  </si>
  <si>
    <t xml:space="preserve">Date of previous submission of Compliance Report: </t>
  </si>
  <si>
    <t xml:space="preserve">Relocated any laboratories? </t>
  </si>
  <si>
    <t xml:space="preserve">Changed any automated analysis systems? </t>
  </si>
  <si>
    <t>Changed  the main laboratory IT system?</t>
  </si>
  <si>
    <t>Upgraded the main laboratory IT system?</t>
  </si>
  <si>
    <t xml:space="preserve">Have you had any other significant changes? </t>
  </si>
  <si>
    <r>
      <t>Please</t>
    </r>
    <r>
      <rPr>
        <sz val="11"/>
        <rFont val="Arial"/>
        <family val="2"/>
      </rPr>
      <t xml:space="preserve"> describe these other changes: </t>
    </r>
  </si>
  <si>
    <t xml:space="preserve">How many significant changes have you had in TOTAL? </t>
  </si>
  <si>
    <t xml:space="preserve">Relocate any laboratories? </t>
  </si>
  <si>
    <t xml:space="preserve">Change any automated analysis systems? </t>
  </si>
  <si>
    <t>Change  the main laboratory IT system?</t>
  </si>
  <si>
    <t>Upgrade the main laboratory IT system?</t>
  </si>
  <si>
    <t xml:space="preserve">Make any other significant changes? </t>
  </si>
  <si>
    <t>Previous Compliance Reports</t>
  </si>
  <si>
    <r>
      <t xml:space="preserve">Has the transfusion laboratory named in </t>
    </r>
    <r>
      <rPr>
        <i/>
        <sz val="11"/>
        <rFont val="Arial"/>
        <family val="2"/>
      </rPr>
      <t>Section A - General Information</t>
    </r>
    <r>
      <rPr>
        <sz val="11"/>
        <rFont val="Arial"/>
        <family val="2"/>
      </rPr>
      <t xml:space="preserve"> been previously inspected by MHRA? </t>
    </r>
  </si>
  <si>
    <r>
      <t xml:space="preserve">What was the date of inspection?  </t>
    </r>
    <r>
      <rPr>
        <i/>
        <sz val="11"/>
        <rFont val="Arial"/>
        <family val="2"/>
      </rPr>
      <t xml:space="preserve">(if more than 1 previous inspection, please provide the date of the most recent) </t>
    </r>
  </si>
  <si>
    <r>
      <t xml:space="preserve">Has a transfusion laboratory within the same legal entity been inspected by MHRA? </t>
    </r>
    <r>
      <rPr>
        <i/>
        <sz val="11"/>
        <rFont val="Arial"/>
        <family val="2"/>
      </rPr>
      <t>(if more than 1 site in the legal entity has been inspected, please provide information relating to the most recent inspection).</t>
    </r>
  </si>
  <si>
    <t>What was the Laboratory name?</t>
  </si>
  <si>
    <t xml:space="preserve">What was the inspection date: </t>
  </si>
  <si>
    <r>
      <t xml:space="preserve">At the time of inspection, did the inspected site operate to the same working systems and procedures as the site listed in </t>
    </r>
    <r>
      <rPr>
        <i/>
        <sz val="11"/>
        <rFont val="Arial"/>
        <family val="2"/>
      </rPr>
      <t>Section A - General Information</t>
    </r>
    <r>
      <rPr>
        <sz val="11"/>
        <rFont val="Arial"/>
        <family val="2"/>
      </rPr>
      <t>?</t>
    </r>
  </si>
  <si>
    <t>Name of Transfusion Laboratory Manager</t>
  </si>
  <si>
    <t>Full address</t>
  </si>
  <si>
    <t>If response to D1 was 'Yes'</t>
  </si>
  <si>
    <t>If response to D2 was 'Yes'</t>
  </si>
  <si>
    <t>MHRA Inspection History</t>
  </si>
  <si>
    <t xml:space="preserve">Section C </t>
  </si>
  <si>
    <t xml:space="preserve">Section D </t>
  </si>
  <si>
    <t>Key personnel</t>
  </si>
  <si>
    <t>Section E</t>
  </si>
  <si>
    <t>Does the transfusion laboratory have a documented training system?</t>
  </si>
  <si>
    <t>Are relevant training areas for each staff job function identified (e.g. in a plan or matrix), to ensure that all required training is provided?</t>
  </si>
  <si>
    <t>Does staff training include key quality system procedures (e.g. deviations and recall) as well as pre-transfusion testing activity?</t>
  </si>
  <si>
    <t>Does the transfusion laboratory have a documented, on-going competency assessment system?</t>
  </si>
  <si>
    <t>4.1.1</t>
  </si>
  <si>
    <t>Please describe how competency is assessed</t>
  </si>
  <si>
    <t>If response to question F5 was 'Some staff', please answer the following:</t>
  </si>
  <si>
    <t xml:space="preserve">Is there a system for initial training in the principles of Good Practice, in line with the requirements listed in Commission Directive 2005/62/EC? </t>
  </si>
  <si>
    <r>
      <t xml:space="preserve">Is there a system for </t>
    </r>
    <r>
      <rPr>
        <u val="single"/>
        <sz val="11"/>
        <rFont val="Arial"/>
        <family val="2"/>
      </rPr>
      <t>update</t>
    </r>
    <r>
      <rPr>
        <sz val="11"/>
        <rFont val="Arial"/>
        <family val="2"/>
      </rPr>
      <t xml:space="preserve"> training of staff in the principles of Good Practice,  in line with the requirements listed in Commission Directive 2005/62/EC?</t>
    </r>
  </si>
  <si>
    <t>What is the frequency of update training (in months)?</t>
  </si>
  <si>
    <t>Please indicate the percentage of staff who were trained in the principles of Good Practice during the calendar years of: (please indicate if 0 [zero])</t>
  </si>
  <si>
    <r>
      <t xml:space="preserve">Please indicate the percentage of staff who have </t>
    </r>
    <r>
      <rPr>
        <u val="single"/>
        <sz val="11"/>
        <rFont val="Arial"/>
        <family val="2"/>
      </rPr>
      <t xml:space="preserve">not received any </t>
    </r>
    <r>
      <rPr>
        <sz val="11"/>
        <rFont val="Arial"/>
        <family val="2"/>
      </rPr>
      <t xml:space="preserve">specific training in Good Practice (please indicate if 0 [zero]). </t>
    </r>
  </si>
  <si>
    <t xml:space="preserve">Is there a documented training programme for staff (e.g. porters, nurses, ODAs) responsible for the distribution of blood components from the transfusion laboratory (or satellite storage fridges) to clinical areas? </t>
  </si>
  <si>
    <t xml:space="preserve">What is the percentage of ALL staff who have: </t>
  </si>
  <si>
    <t>Section F</t>
  </si>
  <si>
    <t>Training</t>
  </si>
  <si>
    <t>completed assessment?</t>
  </si>
  <si>
    <t xml:space="preserve">Name </t>
  </si>
  <si>
    <r>
      <t xml:space="preserve">Please indicate the number of internally initiated recall events which have occurred during the reporting period. </t>
    </r>
    <r>
      <rPr>
        <i/>
        <sz val="11"/>
        <rFont val="Arial"/>
        <family val="2"/>
      </rPr>
      <t xml:space="preserve">Please note - recall numbers should only include blood components recalled due to failures in the laboratory systems or potential transfusion reactions, etc. 'Recall' of components which were generated by the supplying blood establishment and those which have exceeded cold transit times </t>
    </r>
    <r>
      <rPr>
        <i/>
        <u val="single"/>
        <sz val="11"/>
        <rFont val="Arial"/>
        <family val="2"/>
      </rPr>
      <t>should not</t>
    </r>
    <r>
      <rPr>
        <i/>
        <sz val="11"/>
        <rFont val="Arial"/>
        <family val="2"/>
      </rPr>
      <t xml:space="preserve"> be included</t>
    </r>
  </si>
  <si>
    <t>In relation to the next reporting year (to 31st March 2016), do you have any confirmed plans to….</t>
  </si>
  <si>
    <t>Please confirm whether the transfusion laboratory’s 2015 SABRE annual summary report (for the 2014 reporting year data) has been verified and returned to the SABRE team.</t>
  </si>
  <si>
    <t>No</t>
  </si>
  <si>
    <t>a</t>
  </si>
  <si>
    <t>Yes</t>
  </si>
  <si>
    <r>
      <t xml:space="preserve">Since the previous Compliance Report submission, </t>
    </r>
    <r>
      <rPr>
        <sz val="11"/>
        <color indexed="9"/>
        <rFont val="Arial"/>
        <family val="2"/>
      </rPr>
      <t>have you…..</t>
    </r>
  </si>
  <si>
    <t>Are "quality control" (QC) tests performed on the analyser in accordance with the manufacturers specification?</t>
  </si>
  <si>
    <t xml:space="preserve">  </t>
  </si>
  <si>
    <t>3.4.4</t>
  </si>
  <si>
    <t xml:space="preserve">If response to P3.4 was 'Yes', please answer 3.4.1 to 3.4.4 </t>
  </si>
  <si>
    <t>Do you contract any pre transfusion testing, compatibility testing or antibody identification to outside laboratories?</t>
  </si>
  <si>
    <t>Are pre transfusion testing activities routinely performed by an off-site (remote) laboratory? If yes please provide details in Section S below</t>
  </si>
  <si>
    <t xml:space="preserve">Which person is accountable for overall quality within the Blood Bank (including Quality Systems, preparation and control of documentation, equipment, and compliance to the requirements of the Blood Safety and Quality Regulations 2005)? </t>
  </si>
  <si>
    <r>
      <t xml:space="preserve">Are staff who are </t>
    </r>
    <r>
      <rPr>
        <u val="single"/>
        <sz val="11"/>
        <rFont val="Arial"/>
        <family val="2"/>
      </rPr>
      <t>not</t>
    </r>
    <r>
      <rPr>
        <sz val="11"/>
        <rFont val="Arial"/>
        <family val="2"/>
      </rPr>
      <t xml:space="preserve"> involved in the operation of the transfusion laboratory able to alter the content of incident reports, change risk ratings or close reports without the involvement of senior transfusion staff?</t>
    </r>
  </si>
  <si>
    <t>Hospital name (Full name)</t>
  </si>
  <si>
    <t xml:space="preserve">Contact name </t>
  </si>
  <si>
    <t>Is the content of laboratory and quality system procedures assessed to ensure that it meets the requirements of the Blood Safety and Quality Regulations and Good Practice?</t>
  </si>
  <si>
    <t xml:space="preserve"> Procedures in place for quality assurance within the transfusion laboratory – Reporting Serious Adverse Events (SAE) and Serious Adverse Reactions (SAR): </t>
  </si>
  <si>
    <t>Is there a planned preventative maintenance and calibration programme in place for all key items of laboratory equipment which is monitored for compliance?</t>
  </si>
  <si>
    <t>Are maintenance and calibration reports reviewed?</t>
  </si>
  <si>
    <t>Are untrained staff prevented from the collection and distribution of blood?</t>
  </si>
  <si>
    <t>Quality Management System</t>
  </si>
  <si>
    <t>Completed Assessment?</t>
  </si>
  <si>
    <t>Completed training?</t>
  </si>
  <si>
    <t>What is the frequency (in months) of re-certification for blood collection?</t>
  </si>
  <si>
    <t>Has the function of this IT system been validated, and revalidated after each system upgrade to confirm the correct function of all critical system controls (e.g. correct interpretation of blood groups, electronic issue etc)?</t>
  </si>
  <si>
    <r>
      <t xml:space="preserve">Are </t>
    </r>
    <r>
      <rPr>
        <b/>
        <sz val="11"/>
        <rFont val="Arial"/>
        <family val="2"/>
      </rPr>
      <t xml:space="preserve">all </t>
    </r>
    <r>
      <rPr>
        <sz val="11"/>
        <rFont val="Arial"/>
        <family val="2"/>
      </rPr>
      <t>aspects of the BSH electronic issue eligibility criteria* applied?    *</t>
    </r>
    <r>
      <rPr>
        <sz val="9"/>
        <color indexed="12"/>
        <rFont val="Arial"/>
        <family val="2"/>
      </rPr>
      <t>[</t>
    </r>
    <r>
      <rPr>
        <i/>
        <sz val="9"/>
        <color indexed="12"/>
        <rFont val="Arial"/>
        <family val="2"/>
      </rPr>
      <t>reference BSH guidelines: The specification and use of information technology (IT) systems in blood transfusion practice, 2006]</t>
    </r>
  </si>
  <si>
    <r>
      <t xml:space="preserve">*** Please save this form and email to:  </t>
    </r>
    <r>
      <rPr>
        <sz val="14"/>
        <rFont val="Arial"/>
        <family val="2"/>
      </rPr>
      <t>bcr@mhra.gov.uk</t>
    </r>
    <r>
      <rPr>
        <sz val="14"/>
        <color indexed="10"/>
        <rFont val="Arial"/>
        <family val="2"/>
      </rPr>
      <t xml:space="preserve"> ***</t>
    </r>
  </si>
  <si>
    <r>
      <t xml:space="preserve">*** Please ensure that the declaration form has been completed and submitted with the BCR to MHRA by email to: </t>
    </r>
    <r>
      <rPr>
        <sz val="14"/>
        <rFont val="Arial"/>
        <family val="2"/>
      </rPr>
      <t xml:space="preserve">bcr@mhra.gov.uk </t>
    </r>
    <r>
      <rPr>
        <sz val="14"/>
        <color indexed="10"/>
        <rFont val="Arial"/>
        <family val="2"/>
      </rPr>
      <t>***</t>
    </r>
  </si>
  <si>
    <t xml:space="preserve">Reference to the BCR Assessment Confirmation Letter issued from last Compliance Report. HOSPITAL BLOOD BANK COMPLIANCE REPORT: XXXXXX/XXXXXX </t>
  </si>
  <si>
    <r>
      <t xml:space="preserve">Does on going competency assessment rely </t>
    </r>
    <r>
      <rPr>
        <u val="single"/>
        <sz val="11"/>
        <rFont val="Arial"/>
        <family val="2"/>
      </rPr>
      <t>solely</t>
    </r>
    <r>
      <rPr>
        <sz val="11"/>
        <rFont val="Arial"/>
        <family val="2"/>
      </rPr>
      <t xml:space="preserve"> on external QC exercises (e.g. NEQAS/WASPS)?</t>
    </r>
  </si>
  <si>
    <t>For personnel who may be classified as  "lone workers" in the laboratory e.g. out of hours or night shift, is there a requirement for them to have completed training and be competent on key quality system procedures (e.g. deviaiton and recall)?</t>
  </si>
  <si>
    <t>What percentage of these staff have been trained and currently assessed as competent in this task?</t>
  </si>
  <si>
    <t>Have the personnel with overall responsibility for quality within the transfusion laboratory read and understood Regulations 9, 10, 11, 12, 14, 15, 17 &amp; 22 of the Blood Safety and Quality Regulations, and the Good Practice Guide?</t>
  </si>
  <si>
    <t>Is the effectiveness of Corrective Action, Preventative Action (CAPA) assessed formally at an identified period after implementation?</t>
  </si>
  <si>
    <t xml:space="preserve">Are standards used for self inspection  reviewed to ensure that transfusion laboratory and quality system procedures are assessed against the requirements of the Blood Safety and Quality Regulations, and the Good Practice Guide? </t>
  </si>
  <si>
    <t>Does this SOP meet the requirements of 1.2.10, 1.2.11, 4.3 and 4.7 of the Good Practice Guide?</t>
  </si>
  <si>
    <t xml:space="preserve">Have qualification reports/data for each item of laboratory equipment / IT system been reviewed to ensure compliance (in terms of report content, data integrity, acceptance criteria, tests performed etc) with current requirements in the Good Practice Guide?  </t>
  </si>
  <si>
    <r>
      <t>Is there a documented system in place which is compliant with 1.2.12 and 4.6 of the Good Practice Guide, that describes the system for change control? (</t>
    </r>
    <r>
      <rPr>
        <i/>
        <sz val="11"/>
        <rFont val="Arial"/>
        <family val="2"/>
      </rPr>
      <t>This should demonstrate assessment and management of the impact of any procedural or equipment changes on the validation status of existing processes, and to ensure that training and documentation is available prior to the implementation of a change).</t>
    </r>
  </si>
  <si>
    <r>
      <t>Does the laboratory information management system (LIMS) meet the requirements of the BSH and the MHRA guidance for electronic issue*? *</t>
    </r>
    <r>
      <rPr>
        <sz val="9"/>
        <rFont val="Arial"/>
        <family val="2"/>
      </rPr>
      <t>[https://www.gov.uk/government/uploads/system/uploads/attachment_data/file/449059/MHRA_Guidance_on_Electronic_Issue_new_logo.pdf]</t>
    </r>
  </si>
  <si>
    <t>Proposed corrective actions / Remarks</t>
  </si>
  <si>
    <t>NA</t>
  </si>
  <si>
    <t>ANOTHER</t>
  </si>
  <si>
    <t>Weekly</t>
  </si>
  <si>
    <t>If response to F7 was 'Yes'</t>
  </si>
  <si>
    <t xml:space="preserve">If response to F9 was 'Yes' </t>
  </si>
  <si>
    <t>If response to question F11 was 'Yes'</t>
  </si>
  <si>
    <t>Maximum duration of transit assessed by validation (hours)?  When was the last validation or if seasonal validation?</t>
  </si>
  <si>
    <t>Trust / Private Healthcare Organisation Name (where the hospital blood bank is located)</t>
  </si>
  <si>
    <t>Town/city</t>
  </si>
  <si>
    <t>Address line 1</t>
  </si>
  <si>
    <t>Is there an authorised document (e.g. a capacity plan) that considers demand on the laboratory and is used to plan the number of personnel required including those responsible for laboratory and quality management?</t>
  </si>
  <si>
    <t>Senior BMS</t>
  </si>
  <si>
    <t>BMS</t>
  </si>
  <si>
    <t xml:space="preserve">MLA / Other </t>
  </si>
  <si>
    <t>If the site has on-going staffing issues that are impacting on the laboratory workload, training, or QMS tasks, please indicate the level of understaffing as a decimal fraction (i.e. if 20% understaffing, enter 0.20). If not please enter "0" (zero).</t>
  </si>
  <si>
    <t>Have all staff who may work unsupervised in the transfusion laboratory (including out of hours cover) been trained and assessed in the tasks that they are performing according to the systems mentioned above in questions 1 to 4?</t>
  </si>
  <si>
    <t>Are staff in training under full supervision for specific tasks until documented competency is attained?</t>
  </si>
  <si>
    <r>
      <t>Are effective senior</t>
    </r>
    <r>
      <rPr>
        <u val="single"/>
        <sz val="11"/>
        <rFont val="Arial"/>
        <family val="2"/>
      </rPr>
      <t xml:space="preserve"> and </t>
    </r>
    <r>
      <rPr>
        <sz val="11"/>
        <rFont val="Arial"/>
        <family val="2"/>
      </rPr>
      <t>executive level oversight mechanisms in place to assure compliance of the Quality Management System (e.g. Are there documented actions from senior management meetings addressing overdue deviations, CAPA, change controls, documentation, etc)?</t>
    </r>
  </si>
  <si>
    <t>Are incidents graded on the potential to cause harm rather than just actual harm?</t>
  </si>
  <si>
    <t>Has the effectiveness of the recall system been verified for all potential sources (e.g. by performing ‘mock’ recalls as a paper exercise and incorporating examples from I1.1, I1.2 and I1.3)?</t>
  </si>
  <si>
    <t>How many were performed within 3 months of their planned date?</t>
  </si>
  <si>
    <r>
      <rPr>
        <u val="single"/>
        <sz val="11"/>
        <rFont val="Arial"/>
        <family val="2"/>
      </rPr>
      <t xml:space="preserve">If </t>
    </r>
    <r>
      <rPr>
        <sz val="11"/>
        <rFont val="Arial"/>
        <family val="2"/>
      </rPr>
      <t xml:space="preserve">blood components are transported to remote areas where transportation time exceeds 30 minutes, has the transportation system (e.g. transit box) been validated to demonstrate its ability to consistently maintain blood at a temperature which maintains the integrity and quality of the component?       </t>
    </r>
  </si>
  <si>
    <t>Equipment and facilities?</t>
  </si>
  <si>
    <t>Laboratory staffing structure?</t>
  </si>
  <si>
    <t>In the event of an IQC failure do you consider the impact of all results since the last successful run - including any run concurrently with the failing test?</t>
  </si>
  <si>
    <t>Fresh Frozen Plasma / Cryoprecipitate (total combined)</t>
  </si>
  <si>
    <t>Annual competency assessment</t>
  </si>
  <si>
    <t>Name / Title</t>
  </si>
  <si>
    <t>Email</t>
  </si>
  <si>
    <t xml:space="preserve">Procedures in place for quality assurance within the transfusion laboratory – Investigation and Corrective and Preventative Action (CAPA) 
</t>
  </si>
  <si>
    <t>Does the service level agreement / technical agreement detail the requirement for the facility to comply with the Blood Safety and Quality Regulations 2005 (as amended) in terms of storage (where relevant), SABRE reporting and traceability?</t>
  </si>
  <si>
    <t>Are transfusion services provided as part of a pathology partnership?</t>
  </si>
  <si>
    <t xml:space="preserve">What is the name of the Pathology Partnership? (Please put NA where the answer to 9 was no). </t>
  </si>
  <si>
    <t xml:space="preserve">If response to R1 was 'Yes', please provide details of all other organisations to which you supply blood components or services (e.g. community hospitals, hospices and satellite units). </t>
  </si>
  <si>
    <t>xxxxx/xxxxxxx</t>
  </si>
  <si>
    <t>Is there a formal documented system of analysis of incidents and root causes to identify quality problems or unfavourable trends?</t>
  </si>
  <si>
    <t>Do staff responsible for the investigation of incidents have training in root cause analysis?</t>
  </si>
  <si>
    <t xml:space="preserve">Are SAE and SAR Notification reports submitted “as soon as known”? i.e. within 48 hours   </t>
  </si>
  <si>
    <t xml:space="preserve">Do staff with experience of blood safety and quality lead the investigation of SAEs?  </t>
  </si>
  <si>
    <t>Are SAEs and SARs routinely analysed to identify unfavourable trends?</t>
  </si>
  <si>
    <t>Have the contracts in place with external contractors been reviewed to ensure that they meet the requirements of the Good Practice Guide?</t>
  </si>
  <si>
    <t>Is there a schedule available for the review of equipment qualification, to verify that they are still operating in a valid manner?</t>
  </si>
  <si>
    <t>When was this review last performed for the LIMS? (Please enter a date)</t>
  </si>
  <si>
    <t>When is the LIMS review next due?</t>
  </si>
  <si>
    <t>Forward and reverse</t>
  </si>
  <si>
    <t>Does the remote site supplying the blood component for patient use have access to the LIMS of the testing laboratory?</t>
  </si>
  <si>
    <r>
      <t>HOSPITAL BLOOD BANK COMPLIANCE REPORT
FOR REPORTING PERIOD 1</t>
    </r>
    <r>
      <rPr>
        <b/>
        <vertAlign val="superscript"/>
        <sz val="16"/>
        <rFont val="Arial"/>
        <family val="2"/>
      </rPr>
      <t>ST</t>
    </r>
    <r>
      <rPr>
        <b/>
        <sz val="16"/>
        <rFont val="Arial"/>
        <family val="2"/>
      </rPr>
      <t xml:space="preserve"> APRIL 2023 to 31</t>
    </r>
    <r>
      <rPr>
        <b/>
        <vertAlign val="superscript"/>
        <sz val="16"/>
        <rFont val="Arial"/>
        <family val="2"/>
      </rPr>
      <t>ST</t>
    </r>
    <r>
      <rPr>
        <b/>
        <sz val="16"/>
        <rFont val="Arial"/>
        <family val="2"/>
      </rPr>
      <t xml:space="preserve"> MARCH 2024</t>
    </r>
    <r>
      <rPr>
        <b/>
        <sz val="14"/>
        <color indexed="10"/>
        <rFont val="Arial"/>
        <family val="2"/>
      </rPr>
      <t xml:space="preserve">
</t>
    </r>
    <r>
      <rPr>
        <b/>
        <sz val="11"/>
        <color indexed="10"/>
        <rFont val="Arial"/>
        <family val="2"/>
      </rPr>
      <t xml:space="preserve">
*Please refer to the Hospital Blood Bank Compliance Report Guidance Notes on the MHRA website </t>
    </r>
    <r>
      <rPr>
        <b/>
        <u val="single"/>
        <sz val="11"/>
        <color indexed="10"/>
        <rFont val="Arial"/>
        <family val="2"/>
      </rPr>
      <t>before</t>
    </r>
    <r>
      <rPr>
        <b/>
        <sz val="11"/>
        <color indexed="10"/>
        <rFont val="Arial"/>
        <family val="2"/>
      </rPr>
      <t xml:space="preserve"> completing this report template*</t>
    </r>
  </si>
  <si>
    <t>Please provide a Purchase Order Number to be included on the invoice for assessment of your BCR submission if required
The fee for 2024 is £751 (If not required put NA)</t>
  </si>
  <si>
    <r>
      <t>Please give number of investigations (as of 1</t>
    </r>
    <r>
      <rPr>
        <i/>
        <vertAlign val="superscript"/>
        <sz val="11"/>
        <rFont val="Arial"/>
        <family val="2"/>
      </rPr>
      <t>st</t>
    </r>
    <r>
      <rPr>
        <i/>
        <sz val="11"/>
        <rFont val="Arial"/>
        <family val="2"/>
      </rPr>
      <t xml:space="preserve"> December 2023) that remained ‘open’ and exceeded the expected closure date by: (please indicate if 0 [zero])</t>
    </r>
  </si>
  <si>
    <t>How many transfusion-related self-inspection audits were planned for the calendar year 2023?</t>
  </si>
  <si>
    <t>Please give the number of transfusion audit non-conformances (as of 1st December 2023) that remained ‘open’ and exceeded their assigned closure date by: (if no non-conformances please indicate 0 [zero])</t>
  </si>
  <si>
    <r>
      <t>How many change control reports / requests were raised during the reporting year 1</t>
    </r>
    <r>
      <rPr>
        <vertAlign val="superscript"/>
        <sz val="11"/>
        <rFont val="Arial"/>
        <family val="2"/>
      </rPr>
      <t>st</t>
    </r>
    <r>
      <rPr>
        <sz val="11"/>
        <rFont val="Arial"/>
        <family val="2"/>
      </rPr>
      <t xml:space="preserve"> April 2023 to 31</t>
    </r>
    <r>
      <rPr>
        <vertAlign val="superscript"/>
        <sz val="11"/>
        <rFont val="Arial"/>
        <family val="2"/>
      </rPr>
      <t>st</t>
    </r>
    <r>
      <rPr>
        <sz val="11"/>
        <rFont val="Arial"/>
        <family val="2"/>
      </rPr>
      <t xml:space="preserve"> March 2024?</t>
    </r>
  </si>
  <si>
    <t>01 Apr 2023 to 30 Jun 2023</t>
  </si>
  <si>
    <t>01 Jul 2023 to 30 Sep 2023</t>
  </si>
  <si>
    <t>01 Oct 2023 to 31 Dec 2023</t>
  </si>
  <si>
    <t>01 Jan 2024 to 31 Mar 2024</t>
  </si>
  <si>
    <t>Corrective Action Commitments from Blood Compliance Report for reporting year 01 April 2022 to 31 March 2023 (April 2023 submission)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</si>
</sst>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 numFmtId="169" formatCode="0.0"/>
  </numFmts>
  <fonts count="95">
    <font>
      <sz val="10"/>
      <name val="Arial"/>
      <family val="0"/>
    </font>
    <font>
      <b/>
      <sz val="10"/>
      <name val="Arial"/>
      <family val="2"/>
    </font>
    <font>
      <sz val="11"/>
      <name val="Arial"/>
      <family val="2"/>
    </font>
    <font>
      <b/>
      <sz val="10"/>
      <color indexed="10"/>
      <name val="Arial"/>
      <family val="2"/>
    </font>
    <font>
      <sz val="8"/>
      <name val="Arial"/>
      <family val="2"/>
    </font>
    <font>
      <i/>
      <sz val="11"/>
      <name val="Arial"/>
      <family val="2"/>
    </font>
    <font>
      <b/>
      <sz val="11"/>
      <name val="Arial"/>
      <family val="2"/>
    </font>
    <font>
      <u val="single"/>
      <sz val="11"/>
      <name val="Arial"/>
      <family val="2"/>
    </font>
    <font>
      <vertAlign val="superscript"/>
      <sz val="11"/>
      <name val="Arial"/>
      <family val="2"/>
    </font>
    <font>
      <i/>
      <vertAlign val="superscript"/>
      <sz val="11"/>
      <name val="Arial"/>
      <family val="2"/>
    </font>
    <font>
      <b/>
      <sz val="11"/>
      <color indexed="10"/>
      <name val="Arial"/>
      <family val="2"/>
    </font>
    <font>
      <sz val="11"/>
      <color indexed="10"/>
      <name val="Arial"/>
      <family val="2"/>
    </font>
    <font>
      <sz val="10"/>
      <color indexed="12"/>
      <name val="Arial"/>
      <family val="2"/>
    </font>
    <font>
      <b/>
      <i/>
      <sz val="11"/>
      <name val="Arial"/>
      <family val="2"/>
    </font>
    <font>
      <u val="single"/>
      <sz val="10"/>
      <color indexed="12"/>
      <name val="Arial"/>
      <family val="2"/>
    </font>
    <font>
      <u val="single"/>
      <sz val="10"/>
      <color indexed="36"/>
      <name val="Arial"/>
      <family val="2"/>
    </font>
    <font>
      <sz val="9"/>
      <color indexed="12"/>
      <name val="Arial"/>
      <family val="2"/>
    </font>
    <font>
      <i/>
      <sz val="9"/>
      <color indexed="12"/>
      <name val="Arial"/>
      <family val="2"/>
    </font>
    <font>
      <b/>
      <sz val="11"/>
      <color indexed="12"/>
      <name val="Arial"/>
      <family val="2"/>
    </font>
    <font>
      <sz val="11"/>
      <color indexed="12"/>
      <name val="Arial"/>
      <family val="2"/>
    </font>
    <font>
      <b/>
      <sz val="10"/>
      <color indexed="12"/>
      <name val="Arial"/>
      <family val="2"/>
    </font>
    <font>
      <b/>
      <sz val="14"/>
      <name val="Arial"/>
      <family val="2"/>
    </font>
    <font>
      <b/>
      <u val="single"/>
      <sz val="14"/>
      <name val="Arial"/>
      <family val="2"/>
    </font>
    <font>
      <sz val="14"/>
      <color indexed="23"/>
      <name val="Arial"/>
      <family val="2"/>
    </font>
    <font>
      <sz val="14"/>
      <color indexed="10"/>
      <name val="Arial"/>
      <family val="2"/>
    </font>
    <font>
      <sz val="14"/>
      <name val="Arial"/>
      <family val="2"/>
    </font>
    <font>
      <b/>
      <sz val="11"/>
      <color indexed="23"/>
      <name val="Arial"/>
      <family val="2"/>
    </font>
    <font>
      <sz val="11"/>
      <color indexed="23"/>
      <name val="Arial"/>
      <family val="2"/>
    </font>
    <font>
      <b/>
      <sz val="14"/>
      <color indexed="10"/>
      <name val="Arial"/>
      <family val="2"/>
    </font>
    <font>
      <sz val="10"/>
      <color indexed="22"/>
      <name val="Arial"/>
      <family val="2"/>
    </font>
    <font>
      <sz val="11"/>
      <color indexed="22"/>
      <name val="Arial"/>
      <family val="2"/>
    </font>
    <font>
      <b/>
      <sz val="16"/>
      <name val="Arial"/>
      <family val="2"/>
    </font>
    <font>
      <b/>
      <vertAlign val="superscript"/>
      <sz val="16"/>
      <name val="Arial"/>
      <family val="2"/>
    </font>
    <font>
      <b/>
      <u val="single"/>
      <sz val="11"/>
      <color indexed="10"/>
      <name val="Arial"/>
      <family val="2"/>
    </font>
    <font>
      <i/>
      <u val="single"/>
      <sz val="11"/>
      <name val="Arial"/>
      <family val="2"/>
    </font>
    <font>
      <sz val="10"/>
      <color indexed="9"/>
      <name val="Arial"/>
      <family val="2"/>
    </font>
    <font>
      <b/>
      <sz val="10"/>
      <color indexed="9"/>
      <name val="Arial"/>
      <family val="2"/>
    </font>
    <font>
      <sz val="11"/>
      <color indexed="9"/>
      <name val="Arial"/>
      <family val="2"/>
    </font>
    <font>
      <b/>
      <sz val="11"/>
      <color indexed="9"/>
      <name val="Arial"/>
      <family val="2"/>
    </font>
    <font>
      <u val="single"/>
      <sz val="11"/>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23"/>
      <name val="Arial"/>
      <family val="2"/>
    </font>
    <font>
      <sz val="10"/>
      <color indexed="8"/>
      <name val="Arial"/>
      <family val="2"/>
    </font>
    <font>
      <sz val="10"/>
      <color indexed="55"/>
      <name val="Arial"/>
      <family val="2"/>
    </font>
    <font>
      <sz val="11"/>
      <color indexed="55"/>
      <name val="Arial"/>
      <family val="2"/>
    </font>
    <font>
      <b/>
      <sz val="11"/>
      <color indexed="55"/>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FF"/>
      <name val="Arial"/>
      <family val="2"/>
    </font>
    <font>
      <sz val="11"/>
      <color rgb="FFFF0000"/>
      <name val="Arial"/>
      <family val="2"/>
    </font>
    <font>
      <sz val="10"/>
      <color theme="0" tint="-0.4999699890613556"/>
      <name val="Arial"/>
      <family val="2"/>
    </font>
    <font>
      <sz val="11"/>
      <color theme="0" tint="-0.4999699890613556"/>
      <name val="Arial"/>
      <family val="2"/>
    </font>
    <font>
      <sz val="10"/>
      <color theme="1"/>
      <name val="Arial"/>
      <family val="2"/>
    </font>
    <font>
      <sz val="11"/>
      <color rgb="FF3135EB"/>
      <name val="Arial"/>
      <family val="2"/>
    </font>
    <font>
      <sz val="10"/>
      <color theme="0"/>
      <name val="Arial"/>
      <family val="2"/>
    </font>
    <font>
      <sz val="11"/>
      <color theme="0"/>
      <name val="Arial"/>
      <family val="2"/>
    </font>
    <font>
      <b/>
      <sz val="10"/>
      <color theme="0"/>
      <name val="Arial"/>
      <family val="2"/>
    </font>
    <font>
      <sz val="10"/>
      <color theme="0" tint="-0.24997000396251678"/>
      <name val="Arial"/>
      <family val="2"/>
    </font>
    <font>
      <sz val="11"/>
      <color theme="0" tint="-0.24997000396251678"/>
      <name val="Arial"/>
      <family val="2"/>
    </font>
    <font>
      <b/>
      <sz val="11"/>
      <color theme="0" tint="-0.2499700039625167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1" tint="0.49998000264167786"/>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9999"/>
        <bgColor indexed="64"/>
      </patternFill>
    </fill>
    <fill>
      <patternFill patternType="solid">
        <fgColor theme="8" tint="-0.24997000396251678"/>
        <bgColor indexed="64"/>
      </patternFill>
    </fill>
    <fill>
      <patternFill patternType="solid">
        <fgColor indexed="10"/>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12">
    <xf numFmtId="0" fontId="0" fillId="0" borderId="0" xfId="0" applyAlignment="1">
      <alignment/>
    </xf>
    <xf numFmtId="0" fontId="2" fillId="0" borderId="10" xfId="0" applyFont="1" applyBorder="1" applyAlignment="1" applyProtection="1">
      <alignment vertical="top" wrapText="1"/>
      <protection/>
    </xf>
    <xf numFmtId="0" fontId="2" fillId="0" borderId="10" xfId="0" applyFont="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10" xfId="0" applyFont="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10" xfId="0" applyFont="1" applyFill="1" applyBorder="1" applyAlignment="1" applyProtection="1">
      <alignment horizontal="left" vertical="top" wrapText="1"/>
      <protection/>
    </xf>
    <xf numFmtId="0" fontId="5" fillId="0" borderId="10" xfId="0" applyFont="1" applyBorder="1" applyAlignment="1" applyProtection="1">
      <alignment vertical="top" wrapText="1"/>
      <protection/>
    </xf>
    <xf numFmtId="0" fontId="2" fillId="0" borderId="0" xfId="0" applyFont="1" applyFill="1" applyBorder="1" applyAlignment="1" applyProtection="1">
      <alignment vertical="top" wrapText="1"/>
      <protection/>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Fill="1" applyBorder="1" applyAlignment="1" applyProtection="1">
      <alignment horizontal="center" vertical="top"/>
      <protection/>
    </xf>
    <xf numFmtId="49" fontId="2" fillId="0" borderId="10" xfId="0" applyNumberFormat="1" applyFont="1" applyBorder="1" applyAlignment="1" applyProtection="1">
      <alignment horizontal="center" vertical="top"/>
      <protection/>
    </xf>
    <xf numFmtId="49" fontId="2" fillId="0" borderId="10" xfId="0" applyNumberFormat="1" applyFont="1" applyFill="1" applyBorder="1" applyAlignment="1" applyProtection="1">
      <alignment horizontal="center" vertical="top"/>
      <protection/>
    </xf>
    <xf numFmtId="0" fontId="2" fillId="0" borderId="10" xfId="0" applyFont="1" applyBorder="1" applyAlignment="1" applyProtection="1">
      <alignment horizontal="left" vertical="top" wrapText="1"/>
      <protection/>
    </xf>
    <xf numFmtId="0" fontId="11" fillId="0" borderId="10" xfId="0" applyFont="1" applyBorder="1" applyAlignment="1" applyProtection="1">
      <alignment horizontal="center" vertical="top"/>
      <protection/>
    </xf>
    <xf numFmtId="15" fontId="2" fillId="0" borderId="10" xfId="0" applyNumberFormat="1" applyFont="1" applyBorder="1" applyAlignment="1" applyProtection="1">
      <alignment vertical="top" wrapText="1"/>
      <protection/>
    </xf>
    <xf numFmtId="0" fontId="2" fillId="0" borderId="0" xfId="0" applyFont="1" applyBorder="1" applyAlignment="1" applyProtection="1">
      <alignment vertical="top" wrapText="1"/>
      <protection/>
    </xf>
    <xf numFmtId="0" fontId="6" fillId="0" borderId="0" xfId="0" applyFont="1" applyBorder="1" applyAlignment="1" applyProtection="1">
      <alignment horizontal="center" vertical="top"/>
      <protection/>
    </xf>
    <xf numFmtId="0" fontId="2" fillId="0" borderId="0" xfId="0" applyFont="1" applyBorder="1" applyAlignment="1" applyProtection="1">
      <alignment horizontal="left" vertical="top" wrapText="1"/>
      <protection/>
    </xf>
    <xf numFmtId="0" fontId="2" fillId="0" borderId="0" xfId="0" applyFont="1" applyFill="1" applyBorder="1" applyAlignment="1" applyProtection="1">
      <alignment horizontal="center" vertical="top" wrapText="1"/>
      <protection/>
    </xf>
    <xf numFmtId="0" fontId="19" fillId="0" borderId="0" xfId="0" applyFont="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horizontal="center" vertical="top" wrapText="1"/>
      <protection/>
    </xf>
    <xf numFmtId="0" fontId="0" fillId="0" borderId="12"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6" fillId="33" borderId="12" xfId="0" applyFont="1" applyFill="1" applyBorder="1" applyAlignment="1" applyProtection="1">
      <alignment horizontal="center" vertical="top"/>
      <protection/>
    </xf>
    <xf numFmtId="49" fontId="19" fillId="34" borderId="10" xfId="0" applyNumberFormat="1" applyFont="1" applyFill="1" applyBorder="1" applyAlignment="1" applyProtection="1">
      <alignment horizontal="left" vertical="top" wrapText="1"/>
      <protection locked="0"/>
    </xf>
    <xf numFmtId="0" fontId="12" fillId="34" borderId="10" xfId="0" applyFont="1" applyFill="1" applyBorder="1" applyAlignment="1" applyProtection="1">
      <alignment vertical="top" wrapText="1"/>
      <protection locked="0"/>
    </xf>
    <xf numFmtId="49" fontId="6" fillId="0" borderId="10" xfId="0" applyNumberFormat="1" applyFont="1" applyBorder="1" applyAlignment="1" applyProtection="1">
      <alignment horizontal="center" vertical="top"/>
      <protection/>
    </xf>
    <xf numFmtId="49" fontId="6" fillId="0" borderId="10" xfId="0" applyNumberFormat="1" applyFont="1" applyFill="1" applyBorder="1" applyAlignment="1" applyProtection="1">
      <alignment horizontal="center" vertical="top"/>
      <protection/>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10" fillId="0" borderId="10" xfId="0" applyFont="1" applyBorder="1" applyAlignment="1" applyProtection="1">
      <alignment vertical="top" wrapText="1"/>
      <protection/>
    </xf>
    <xf numFmtId="15" fontId="19" fillId="34" borderId="10" xfId="0" applyNumberFormat="1" applyFont="1" applyFill="1" applyBorder="1" applyAlignment="1" applyProtection="1">
      <alignment horizontal="left" vertical="top" wrapText="1"/>
      <protection locked="0"/>
    </xf>
    <xf numFmtId="2" fontId="19" fillId="34" borderId="10" xfId="0" applyNumberFormat="1" applyFont="1" applyFill="1" applyBorder="1" applyAlignment="1" applyProtection="1">
      <alignment horizontal="left" vertical="top" wrapText="1"/>
      <protection locked="0"/>
    </xf>
    <xf numFmtId="1" fontId="19" fillId="34" borderId="10" xfId="0" applyNumberFormat="1" applyFont="1" applyFill="1" applyBorder="1" applyAlignment="1" applyProtection="1">
      <alignment horizontal="left" vertical="top" wrapText="1"/>
      <protection locked="0"/>
    </xf>
    <xf numFmtId="0" fontId="19" fillId="34" borderId="10" xfId="0" applyNumberFormat="1" applyFont="1" applyFill="1" applyBorder="1" applyAlignment="1" applyProtection="1">
      <alignment horizontal="left" vertical="top" wrapText="1"/>
      <protection locked="0"/>
    </xf>
    <xf numFmtId="169" fontId="19" fillId="34" borderId="10" xfId="0" applyNumberFormat="1" applyFont="1" applyFill="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35" borderId="10" xfId="0" applyFont="1" applyFill="1" applyBorder="1" applyAlignment="1" applyProtection="1">
      <alignment horizontal="left" vertical="top" wrapText="1"/>
      <protection/>
    </xf>
    <xf numFmtId="0" fontId="19" fillId="34" borderId="10" xfId="0" applyFont="1" applyFill="1" applyBorder="1" applyAlignment="1" applyProtection="1">
      <alignment horizontal="left" vertical="top" wrapText="1"/>
      <protection locked="0"/>
    </xf>
    <xf numFmtId="0" fontId="37" fillId="36" borderId="0" xfId="0" applyFont="1" applyFill="1" applyBorder="1" applyAlignment="1" applyProtection="1">
      <alignment horizontal="left" vertical="top" wrapText="1"/>
      <protection/>
    </xf>
    <xf numFmtId="0" fontId="38" fillId="36" borderId="0" xfId="0" applyFont="1" applyFill="1" applyBorder="1" applyAlignment="1" applyProtection="1">
      <alignment vertical="top"/>
      <protection/>
    </xf>
    <xf numFmtId="0" fontId="19" fillId="34" borderId="10" xfId="0" applyFont="1" applyFill="1" applyBorder="1" applyAlignment="1" applyProtection="1">
      <alignment vertical="top" wrapText="1"/>
      <protection locked="0"/>
    </xf>
    <xf numFmtId="49" fontId="39" fillId="34" borderId="10" xfId="53" applyNumberFormat="1" applyFont="1" applyFill="1" applyBorder="1" applyAlignment="1" applyProtection="1">
      <alignment horizontal="left" vertical="top" wrapText="1"/>
      <protection locked="0"/>
    </xf>
    <xf numFmtId="0" fontId="19" fillId="34" borderId="10" xfId="0" applyFont="1" applyFill="1" applyBorder="1" applyAlignment="1" applyProtection="1">
      <alignment wrapText="1"/>
      <protection locked="0"/>
    </xf>
    <xf numFmtId="0" fontId="2" fillId="34" borderId="10" xfId="0" applyFont="1" applyFill="1" applyBorder="1" applyAlignment="1" applyProtection="1">
      <alignment horizontal="left" vertical="top" wrapText="1"/>
      <protection locked="0"/>
    </xf>
    <xf numFmtId="0" fontId="0" fillId="0" borderId="0" xfId="0" applyAlignment="1" applyProtection="1">
      <alignment vertical="top"/>
      <protection/>
    </xf>
    <xf numFmtId="0" fontId="35" fillId="36" borderId="0" xfId="0" applyFont="1" applyFill="1" applyAlignment="1" applyProtection="1">
      <alignment vertical="top"/>
      <protection/>
    </xf>
    <xf numFmtId="0" fontId="35" fillId="36" borderId="0" xfId="0" applyFont="1" applyFill="1" applyBorder="1" applyAlignment="1" applyProtection="1">
      <alignment vertical="top"/>
      <protection/>
    </xf>
    <xf numFmtId="0" fontId="29" fillId="35" borderId="0" xfId="0" applyFont="1" applyFill="1" applyAlignment="1" applyProtection="1">
      <alignment vertical="top"/>
      <protection/>
    </xf>
    <xf numFmtId="0" fontId="6" fillId="37" borderId="10" xfId="0" applyFont="1" applyFill="1" applyBorder="1" applyAlignment="1" applyProtection="1">
      <alignment horizontal="center" vertical="top"/>
      <protection/>
    </xf>
    <xf numFmtId="0" fontId="6" fillId="37" borderId="10" xfId="0" applyFont="1" applyFill="1" applyBorder="1" applyAlignment="1" applyProtection="1">
      <alignment vertical="top"/>
      <protection/>
    </xf>
    <xf numFmtId="0" fontId="18" fillId="37" borderId="10" xfId="0" applyFont="1" applyFill="1" applyBorder="1" applyAlignment="1" applyProtection="1">
      <alignment horizontal="left" vertical="top" wrapText="1"/>
      <protection/>
    </xf>
    <xf numFmtId="0" fontId="36" fillId="36" borderId="0" xfId="0" applyFont="1" applyFill="1" applyBorder="1" applyAlignment="1" applyProtection="1">
      <alignment vertical="top"/>
      <protection/>
    </xf>
    <xf numFmtId="0" fontId="0" fillId="0" borderId="10" xfId="0" applyBorder="1" applyAlignment="1" applyProtection="1">
      <alignment vertical="top"/>
      <protection/>
    </xf>
    <xf numFmtId="49" fontId="35" fillId="36" borderId="0" xfId="0" applyNumberFormat="1" applyFont="1" applyFill="1" applyBorder="1" applyAlignment="1" applyProtection="1">
      <alignment vertical="top"/>
      <protection/>
    </xf>
    <xf numFmtId="0" fontId="35" fillId="36" borderId="0" xfId="0" applyFont="1" applyFill="1" applyBorder="1" applyAlignment="1" applyProtection="1">
      <alignment horizontal="left" vertical="top"/>
      <protection/>
    </xf>
    <xf numFmtId="0" fontId="10" fillId="0" borderId="12" xfId="0" applyFont="1" applyBorder="1" applyAlignment="1" applyProtection="1">
      <alignment vertical="top"/>
      <protection/>
    </xf>
    <xf numFmtId="0" fontId="3" fillId="0" borderId="14" xfId="0" applyFont="1" applyBorder="1" applyAlignment="1" applyProtection="1">
      <alignment vertical="top"/>
      <protection/>
    </xf>
    <xf numFmtId="0" fontId="18" fillId="35" borderId="13" xfId="0" applyFont="1" applyFill="1" applyBorder="1" applyAlignment="1" applyProtection="1">
      <alignment horizontal="left" vertical="top" wrapText="1"/>
      <protection/>
    </xf>
    <xf numFmtId="0" fontId="1" fillId="0" borderId="0" xfId="0" applyFont="1" applyAlignment="1" applyProtection="1">
      <alignment horizontal="center" vertical="top"/>
      <protection/>
    </xf>
    <xf numFmtId="0" fontId="0" fillId="0" borderId="0" xfId="0" applyAlignment="1" applyProtection="1">
      <alignment horizontal="center" vertical="top"/>
      <protection/>
    </xf>
    <xf numFmtId="0" fontId="19" fillId="0" borderId="0" xfId="0" applyFont="1" applyAlignment="1" applyProtection="1">
      <alignment horizontal="left" vertical="top" wrapText="1"/>
      <protection/>
    </xf>
    <xf numFmtId="0" fontId="6" fillId="0" borderId="10" xfId="0" applyFont="1" applyFill="1" applyBorder="1" applyAlignment="1" applyProtection="1">
      <alignment vertical="top"/>
      <protection/>
    </xf>
    <xf numFmtId="0" fontId="1" fillId="0" borderId="10" xfId="0" applyFont="1" applyFill="1" applyBorder="1" applyAlignment="1" applyProtection="1">
      <alignment vertical="top"/>
      <protection/>
    </xf>
    <xf numFmtId="0" fontId="18" fillId="35" borderId="10" xfId="0" applyFont="1" applyFill="1" applyBorder="1" applyAlignment="1" applyProtection="1">
      <alignment horizontal="left" vertical="top" wrapText="1"/>
      <protection/>
    </xf>
    <xf numFmtId="0" fontId="2" fillId="0" borderId="10" xfId="0" applyFont="1" applyBorder="1" applyAlignment="1" applyProtection="1">
      <alignment vertical="top"/>
      <protection/>
    </xf>
    <xf numFmtId="0" fontId="0" fillId="0" borderId="14" xfId="0" applyBorder="1" applyAlignment="1" applyProtection="1">
      <alignment vertical="top"/>
      <protection/>
    </xf>
    <xf numFmtId="0" fontId="6" fillId="0" borderId="10" xfId="0" applyFont="1" applyBorder="1" applyAlignment="1" applyProtection="1">
      <alignment vertical="top"/>
      <protection/>
    </xf>
    <xf numFmtId="0" fontId="2" fillId="0" borderId="0" xfId="0" applyFont="1" applyAlignment="1" applyProtection="1">
      <alignment vertical="top"/>
      <protection/>
    </xf>
    <xf numFmtId="0" fontId="6" fillId="37" borderId="10" xfId="0" applyFont="1" applyFill="1" applyBorder="1" applyAlignment="1" applyProtection="1">
      <alignment vertical="top" wrapText="1"/>
      <protection/>
    </xf>
    <xf numFmtId="0" fontId="19" fillId="37" borderId="10" xfId="0" applyFont="1" applyFill="1" applyBorder="1" applyAlignment="1" applyProtection="1">
      <alignment horizontal="left" vertical="top" wrapText="1"/>
      <protection/>
    </xf>
    <xf numFmtId="0" fontId="37" fillId="36" borderId="0" xfId="0" applyFont="1" applyFill="1" applyBorder="1" applyAlignment="1" applyProtection="1">
      <alignment vertical="top"/>
      <protection/>
    </xf>
    <xf numFmtId="0" fontId="30" fillId="35" borderId="0" xfId="0" applyFont="1" applyFill="1" applyAlignment="1" applyProtection="1">
      <alignment vertical="top"/>
      <protection/>
    </xf>
    <xf numFmtId="0" fontId="0" fillId="0" borderId="10" xfId="0" applyFill="1" applyBorder="1" applyAlignment="1" applyProtection="1">
      <alignment horizontal="center" vertical="top"/>
      <protection/>
    </xf>
    <xf numFmtId="0" fontId="0" fillId="0" borderId="10" xfId="0" applyFill="1" applyBorder="1" applyAlignment="1" applyProtection="1">
      <alignment vertical="top"/>
      <protection/>
    </xf>
    <xf numFmtId="0" fontId="0" fillId="0" borderId="10" xfId="0" applyBorder="1" applyAlignment="1" applyProtection="1">
      <alignment horizontal="center" vertical="top"/>
      <protection/>
    </xf>
    <xf numFmtId="0" fontId="0" fillId="0" borderId="0" xfId="0" applyFill="1" applyAlignment="1" applyProtection="1">
      <alignment vertical="top"/>
      <protection/>
    </xf>
    <xf numFmtId="0" fontId="1" fillId="0" borderId="10" xfId="0" applyFont="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19" fillId="37" borderId="10" xfId="0" applyFont="1" applyFill="1" applyBorder="1" applyAlignment="1" applyProtection="1">
      <alignment horizontal="left" vertical="top" wrapText="1"/>
      <protection/>
    </xf>
    <xf numFmtId="0" fontId="1" fillId="0" borderId="10" xfId="0" applyFont="1" applyFill="1" applyBorder="1" applyAlignment="1" applyProtection="1">
      <alignment horizontal="center" vertical="top"/>
      <protection/>
    </xf>
    <xf numFmtId="0" fontId="36" fillId="36" borderId="0" xfId="0" applyFont="1" applyFill="1" applyBorder="1" applyAlignment="1" applyProtection="1">
      <alignment vertical="top" wrapText="1"/>
      <protection/>
    </xf>
    <xf numFmtId="0" fontId="1" fillId="0" borderId="0" xfId="0" applyFont="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0" xfId="0" applyBorder="1" applyAlignment="1" applyProtection="1">
      <alignment vertical="top"/>
      <protection/>
    </xf>
    <xf numFmtId="0" fontId="19" fillId="0" borderId="0" xfId="0" applyFont="1" applyFill="1" applyBorder="1" applyAlignment="1" applyProtection="1">
      <alignment horizontal="left" vertical="top" wrapText="1"/>
      <protection/>
    </xf>
    <xf numFmtId="0" fontId="0" fillId="0" borderId="14" xfId="0" applyBorder="1" applyAlignment="1" applyProtection="1">
      <alignment/>
      <protection/>
    </xf>
    <xf numFmtId="0" fontId="10" fillId="0" borderId="10" xfId="0" applyFont="1" applyBorder="1" applyAlignment="1" applyProtection="1">
      <alignment horizontal="left" vertical="top"/>
      <protection/>
    </xf>
    <xf numFmtId="0" fontId="2" fillId="0" borderId="10" xfId="0" applyFont="1" applyFill="1" applyBorder="1" applyAlignment="1" applyProtection="1">
      <alignment vertical="top"/>
      <protection/>
    </xf>
    <xf numFmtId="0" fontId="6" fillId="0" borderId="10" xfId="0" applyFont="1" applyBorder="1" applyAlignment="1" applyProtection="1" quotePrefix="1">
      <alignment horizontal="center" vertical="top"/>
      <protection/>
    </xf>
    <xf numFmtId="0" fontId="0" fillId="0" borderId="0" xfId="0" applyFont="1" applyFill="1" applyAlignment="1" applyProtection="1">
      <alignment vertical="top"/>
      <protection/>
    </xf>
    <xf numFmtId="0" fontId="20" fillId="37" borderId="10" xfId="0" applyFont="1" applyFill="1" applyBorder="1" applyAlignment="1" applyProtection="1">
      <alignment vertical="top" wrapText="1"/>
      <protection/>
    </xf>
    <xf numFmtId="0" fontId="12" fillId="35" borderId="10" xfId="0" applyFont="1" applyFill="1" applyBorder="1" applyAlignment="1" applyProtection="1">
      <alignment vertical="top" wrapText="1"/>
      <protection/>
    </xf>
    <xf numFmtId="0" fontId="0" fillId="0" borderId="10" xfId="0" applyFont="1" applyBorder="1" applyAlignment="1" applyProtection="1">
      <alignment vertical="top"/>
      <protection/>
    </xf>
    <xf numFmtId="0" fontId="2" fillId="35" borderId="13" xfId="0" applyFont="1" applyFill="1" applyBorder="1" applyAlignment="1" applyProtection="1">
      <alignment horizontal="left" vertical="top" wrapText="1"/>
      <protection/>
    </xf>
    <xf numFmtId="0" fontId="19" fillId="35" borderId="13" xfId="0" applyFont="1" applyFill="1" applyBorder="1" applyAlignment="1" applyProtection="1">
      <alignment horizontal="left" vertical="top" wrapText="1"/>
      <protection/>
    </xf>
    <xf numFmtId="0" fontId="2" fillId="0" borderId="14" xfId="0" applyFont="1" applyBorder="1" applyAlignment="1" applyProtection="1">
      <alignment vertical="top"/>
      <protection/>
    </xf>
    <xf numFmtId="0" fontId="0" fillId="0" borderId="10" xfId="0" applyFont="1" applyFill="1" applyBorder="1" applyAlignment="1" applyProtection="1">
      <alignment vertical="top"/>
      <protection/>
    </xf>
    <xf numFmtId="0" fontId="2" fillId="0" borderId="10" xfId="0" applyFont="1" applyFill="1" applyBorder="1" applyAlignment="1" applyProtection="1">
      <alignment vertical="top"/>
      <protection/>
    </xf>
    <xf numFmtId="0" fontId="2" fillId="0" borderId="10" xfId="0" applyFont="1" applyBorder="1" applyAlignment="1" applyProtection="1">
      <alignment vertical="top"/>
      <protection/>
    </xf>
    <xf numFmtId="0" fontId="1" fillId="0" borderId="12" xfId="0" applyFont="1" applyBorder="1" applyAlignment="1" applyProtection="1">
      <alignment horizontal="center" vertical="top" wrapText="1"/>
      <protection/>
    </xf>
    <xf numFmtId="0" fontId="18" fillId="37" borderId="10" xfId="0" applyFont="1" applyFill="1" applyBorder="1" applyAlignment="1" applyProtection="1">
      <alignment horizontal="left" vertical="top" wrapText="1"/>
      <protection/>
    </xf>
    <xf numFmtId="0" fontId="0" fillId="0" borderId="10" xfId="0" applyFill="1" applyBorder="1" applyAlignment="1" applyProtection="1">
      <alignment/>
      <protection/>
    </xf>
    <xf numFmtId="0" fontId="35" fillId="36" borderId="0" xfId="0" applyFont="1" applyFill="1" applyBorder="1" applyAlignment="1" applyProtection="1">
      <alignment/>
      <protection/>
    </xf>
    <xf numFmtId="0" fontId="6" fillId="33" borderId="0" xfId="0" applyFont="1" applyFill="1" applyAlignment="1" applyProtection="1">
      <alignment horizontal="center" vertical="top"/>
      <protection/>
    </xf>
    <xf numFmtId="2" fontId="35" fillId="36" borderId="0" xfId="0" applyNumberFormat="1" applyFont="1" applyFill="1" applyAlignment="1" applyProtection="1">
      <alignment vertical="top"/>
      <protection/>
    </xf>
    <xf numFmtId="49" fontId="1" fillId="0" borderId="10" xfId="0" applyNumberFormat="1" applyFont="1" applyBorder="1" applyAlignment="1" applyProtection="1">
      <alignment horizontal="center" vertical="top"/>
      <protection/>
    </xf>
    <xf numFmtId="0" fontId="36" fillId="36" borderId="0" xfId="0" applyFont="1" applyFill="1" applyBorder="1" applyAlignment="1" applyProtection="1">
      <alignment wrapText="1"/>
      <protection/>
    </xf>
    <xf numFmtId="0" fontId="0" fillId="0" borderId="10" xfId="0" applyBorder="1" applyAlignment="1" applyProtection="1">
      <alignment/>
      <protection/>
    </xf>
    <xf numFmtId="0" fontId="0" fillId="0" borderId="13" xfId="0" applyBorder="1" applyAlignment="1" applyProtection="1">
      <alignment wrapText="1"/>
      <protection/>
    </xf>
    <xf numFmtId="0" fontId="2" fillId="0" borderId="0" xfId="0" applyFont="1" applyFill="1" applyBorder="1" applyAlignment="1" applyProtection="1">
      <alignment horizontal="left" vertical="top" wrapText="1"/>
      <protection/>
    </xf>
    <xf numFmtId="0" fontId="21" fillId="0" borderId="15" xfId="0" applyFont="1" applyFill="1" applyBorder="1" applyAlignment="1" applyProtection="1">
      <alignment vertical="top"/>
      <protection/>
    </xf>
    <xf numFmtId="0" fontId="21" fillId="0" borderId="0" xfId="0" applyFont="1" applyFill="1" applyBorder="1" applyAlignment="1" applyProtection="1">
      <alignment vertical="top"/>
      <protection/>
    </xf>
    <xf numFmtId="0" fontId="23" fillId="0" borderId="16" xfId="0" applyFont="1" applyFill="1" applyBorder="1" applyAlignment="1" applyProtection="1">
      <alignment horizontal="left" vertical="top" wrapText="1"/>
      <protection/>
    </xf>
    <xf numFmtId="0" fontId="26" fillId="0" borderId="15" xfId="0" applyFont="1" applyFill="1" applyBorder="1" applyAlignment="1" applyProtection="1">
      <alignment horizontal="center" vertical="top"/>
      <protection/>
    </xf>
    <xf numFmtId="0" fontId="26" fillId="0" borderId="0" xfId="0" applyFont="1" applyFill="1" applyBorder="1" applyAlignment="1" applyProtection="1">
      <alignment horizontal="center" vertical="top"/>
      <protection/>
    </xf>
    <xf numFmtId="0" fontId="27" fillId="0" borderId="0" xfId="0" applyFont="1" applyFill="1" applyBorder="1" applyAlignment="1" applyProtection="1">
      <alignment vertical="top" wrapText="1"/>
      <protection/>
    </xf>
    <xf numFmtId="0" fontId="27" fillId="0" borderId="0" xfId="0" applyFont="1" applyFill="1" applyBorder="1" applyAlignment="1" applyProtection="1">
      <alignment horizontal="left" vertical="top" wrapText="1"/>
      <protection/>
    </xf>
    <xf numFmtId="0" fontId="27" fillId="0" borderId="16" xfId="0" applyFont="1" applyFill="1" applyBorder="1" applyAlignment="1" applyProtection="1">
      <alignment horizontal="left" vertical="top" wrapText="1"/>
      <protection/>
    </xf>
    <xf numFmtId="0" fontId="0" fillId="35" borderId="0" xfId="0" applyFill="1" applyAlignment="1" applyProtection="1">
      <alignment vertical="top"/>
      <protection/>
    </xf>
    <xf numFmtId="0" fontId="1" fillId="35" borderId="0" xfId="0" applyFont="1" applyFill="1" applyAlignment="1" applyProtection="1">
      <alignment horizontal="center" vertical="top"/>
      <protection/>
    </xf>
    <xf numFmtId="0" fontId="0" fillId="35" borderId="0" xfId="0" applyFill="1" applyAlignment="1" applyProtection="1">
      <alignment horizontal="center" vertical="top"/>
      <protection/>
    </xf>
    <xf numFmtId="0" fontId="19" fillId="35" borderId="0" xfId="0" applyFont="1" applyFill="1" applyAlignment="1" applyProtection="1">
      <alignment horizontal="left" vertical="top" wrapText="1"/>
      <protection/>
    </xf>
    <xf numFmtId="0" fontId="35" fillId="35" borderId="0" xfId="0" applyFont="1" applyFill="1" applyAlignment="1" applyProtection="1">
      <alignment vertical="top"/>
      <protection/>
    </xf>
    <xf numFmtId="0" fontId="6" fillId="0" borderId="10"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1"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0" fillId="0" borderId="10" xfId="0" applyFill="1" applyBorder="1" applyAlignment="1" applyProtection="1">
      <alignment vertical="top"/>
      <protection locked="0"/>
    </xf>
    <xf numFmtId="0" fontId="6" fillId="37" borderId="10" xfId="0" applyFont="1" applyFill="1" applyBorder="1" applyAlignment="1" applyProtection="1">
      <alignment vertical="top" wrapText="1"/>
      <protection locked="0"/>
    </xf>
    <xf numFmtId="0" fontId="0" fillId="0" borderId="10" xfId="0" applyFill="1" applyBorder="1" applyAlignment="1" applyProtection="1">
      <alignment/>
      <protection locked="0"/>
    </xf>
    <xf numFmtId="0" fontId="6" fillId="38" borderId="10" xfId="0" applyFont="1" applyFill="1" applyBorder="1" applyAlignment="1" applyProtection="1">
      <alignment horizontal="center" vertical="top"/>
      <protection/>
    </xf>
    <xf numFmtId="0" fontId="19" fillId="38" borderId="10" xfId="0" applyFont="1" applyFill="1" applyBorder="1" applyAlignment="1" applyProtection="1">
      <alignment horizontal="left" vertical="top" wrapText="1"/>
      <protection locked="0"/>
    </xf>
    <xf numFmtId="0" fontId="0" fillId="38" borderId="0" xfId="0" applyFill="1" applyAlignment="1" applyProtection="1">
      <alignment horizontal="center" vertical="top"/>
      <protection/>
    </xf>
    <xf numFmtId="0" fontId="10" fillId="38" borderId="12" xfId="0" applyFont="1" applyFill="1" applyBorder="1" applyAlignment="1" applyProtection="1">
      <alignment horizontal="left" vertical="top"/>
      <protection/>
    </xf>
    <xf numFmtId="0" fontId="2" fillId="38" borderId="14" xfId="0" applyFont="1" applyFill="1" applyBorder="1" applyAlignment="1" applyProtection="1">
      <alignment/>
      <protection/>
    </xf>
    <xf numFmtId="0" fontId="2" fillId="38" borderId="13" xfId="0" applyFont="1" applyFill="1" applyBorder="1" applyAlignment="1" applyProtection="1">
      <alignment/>
      <protection/>
    </xf>
    <xf numFmtId="0" fontId="19" fillId="39" borderId="10" xfId="0" applyFont="1" applyFill="1" applyBorder="1" applyAlignment="1" applyProtection="1">
      <alignment horizontal="left" vertical="top" wrapText="1"/>
      <protection/>
    </xf>
    <xf numFmtId="0" fontId="2" fillId="38" borderId="11" xfId="0" applyFont="1" applyFill="1" applyBorder="1" applyAlignment="1" applyProtection="1">
      <alignment vertical="top" wrapText="1"/>
      <protection/>
    </xf>
    <xf numFmtId="0" fontId="2" fillId="40" borderId="10" xfId="0" applyFont="1" applyFill="1" applyBorder="1" applyAlignment="1" applyProtection="1">
      <alignment vertical="top" wrapText="1"/>
      <protection/>
    </xf>
    <xf numFmtId="0" fontId="0" fillId="24" borderId="0" xfId="0" applyFill="1" applyAlignment="1" applyProtection="1">
      <alignment vertical="top"/>
      <protection/>
    </xf>
    <xf numFmtId="0" fontId="6" fillId="24" borderId="10" xfId="0" applyFont="1" applyFill="1" applyBorder="1" applyAlignment="1" applyProtection="1">
      <alignment horizontal="center" vertical="top"/>
      <protection/>
    </xf>
    <xf numFmtId="49" fontId="6" fillId="24" borderId="10" xfId="0" applyNumberFormat="1" applyFont="1" applyFill="1" applyBorder="1" applyAlignment="1" applyProtection="1">
      <alignment horizontal="center" vertical="top"/>
      <protection/>
    </xf>
    <xf numFmtId="0" fontId="2" fillId="24" borderId="10" xfId="0" applyFont="1" applyFill="1" applyBorder="1" applyAlignment="1" applyProtection="1">
      <alignment vertical="top"/>
      <protection/>
    </xf>
    <xf numFmtId="0" fontId="0" fillId="24" borderId="10" xfId="0" applyFill="1" applyBorder="1" applyAlignment="1" applyProtection="1">
      <alignment vertical="top"/>
      <protection/>
    </xf>
    <xf numFmtId="0" fontId="2" fillId="24" borderId="10" xfId="0" applyFont="1" applyFill="1" applyBorder="1" applyAlignment="1" applyProtection="1">
      <alignment vertical="top" wrapText="1"/>
      <protection/>
    </xf>
    <xf numFmtId="0" fontId="19" fillId="24" borderId="10" xfId="0" applyFont="1" applyFill="1" applyBorder="1" applyAlignment="1" applyProtection="1">
      <alignment horizontal="left" vertical="top" wrapText="1"/>
      <protection locked="0"/>
    </xf>
    <xf numFmtId="0" fontId="35" fillId="24" borderId="0" xfId="0" applyFont="1" applyFill="1" applyBorder="1" applyAlignment="1" applyProtection="1">
      <alignment vertical="top"/>
      <protection/>
    </xf>
    <xf numFmtId="0" fontId="35" fillId="24" borderId="0" xfId="0" applyFont="1" applyFill="1" applyAlignment="1" applyProtection="1">
      <alignment vertical="top"/>
      <protection/>
    </xf>
    <xf numFmtId="0" fontId="29" fillId="24" borderId="0" xfId="0" applyFont="1" applyFill="1" applyAlignment="1" applyProtection="1">
      <alignment vertical="top"/>
      <protection/>
    </xf>
    <xf numFmtId="0" fontId="2" fillId="24" borderId="0" xfId="0" applyFont="1" applyFill="1" applyAlignment="1" applyProtection="1">
      <alignment horizontal="center" vertical="top"/>
      <protection/>
    </xf>
    <xf numFmtId="0" fontId="10" fillId="24" borderId="12" xfId="0" applyFont="1" applyFill="1" applyBorder="1" applyAlignment="1" applyProtection="1">
      <alignment vertical="top"/>
      <protection/>
    </xf>
    <xf numFmtId="0" fontId="0" fillId="24" borderId="14" xfId="0" applyFill="1" applyBorder="1" applyAlignment="1" applyProtection="1">
      <alignment vertical="top"/>
      <protection/>
    </xf>
    <xf numFmtId="0" fontId="19" fillId="24" borderId="10" xfId="0" applyFont="1" applyFill="1" applyBorder="1" applyAlignment="1" applyProtection="1">
      <alignment horizontal="left" vertical="top" wrapText="1"/>
      <protection/>
    </xf>
    <xf numFmtId="0" fontId="6" fillId="24" borderId="10" xfId="0" applyFont="1" applyFill="1" applyBorder="1" applyAlignment="1" applyProtection="1">
      <alignment vertical="top"/>
      <protection/>
    </xf>
    <xf numFmtId="0" fontId="2" fillId="24" borderId="10" xfId="0" applyFont="1" applyFill="1" applyBorder="1" applyAlignment="1" applyProtection="1">
      <alignment vertical="top" wrapText="1"/>
      <protection/>
    </xf>
    <xf numFmtId="0" fontId="2" fillId="24" borderId="10" xfId="0" applyFont="1" applyFill="1" applyBorder="1" applyAlignment="1" applyProtection="1">
      <alignment horizontal="center" vertical="top"/>
      <protection/>
    </xf>
    <xf numFmtId="0" fontId="0" fillId="24" borderId="13" xfId="0" applyFill="1" applyBorder="1" applyAlignment="1" applyProtection="1">
      <alignment vertical="top"/>
      <protection/>
    </xf>
    <xf numFmtId="0" fontId="1" fillId="24" borderId="10" xfId="0" applyFont="1" applyFill="1" applyBorder="1" applyAlignment="1" applyProtection="1">
      <alignment horizontal="center" vertical="top"/>
      <protection/>
    </xf>
    <xf numFmtId="0" fontId="10" fillId="24" borderId="10" xfId="0" applyFont="1" applyFill="1" applyBorder="1" applyAlignment="1" applyProtection="1">
      <alignment horizontal="left" vertical="top"/>
      <protection/>
    </xf>
    <xf numFmtId="0" fontId="6" fillId="24" borderId="0" xfId="0" applyFont="1" applyFill="1" applyAlignment="1" applyProtection="1">
      <alignment horizontal="center" vertical="top"/>
      <protection/>
    </xf>
    <xf numFmtId="0" fontId="2" fillId="24" borderId="10" xfId="0" applyFont="1" applyFill="1" applyBorder="1" applyAlignment="1" applyProtection="1">
      <alignment wrapText="1"/>
      <protection/>
    </xf>
    <xf numFmtId="0" fontId="5" fillId="24" borderId="10" xfId="0" applyFont="1" applyFill="1" applyBorder="1" applyAlignment="1" applyProtection="1">
      <alignment vertical="top" wrapText="1"/>
      <protection/>
    </xf>
    <xf numFmtId="0" fontId="6" fillId="24" borderId="10" xfId="0" applyFont="1" applyFill="1" applyBorder="1" applyAlignment="1" applyProtection="1">
      <alignment vertical="top" wrapText="1"/>
      <protection/>
    </xf>
    <xf numFmtId="0" fontId="18" fillId="24" borderId="10" xfId="0" applyFont="1" applyFill="1" applyBorder="1" applyAlignment="1" applyProtection="1">
      <alignment horizontal="left" vertical="top" wrapText="1"/>
      <protection/>
    </xf>
    <xf numFmtId="0" fontId="36" fillId="24" borderId="0" xfId="0" applyFont="1" applyFill="1" applyBorder="1" applyAlignment="1" applyProtection="1">
      <alignment vertical="top" wrapText="1"/>
      <protection/>
    </xf>
    <xf numFmtId="0" fontId="2" fillId="24" borderId="10" xfId="0" applyFont="1" applyFill="1" applyBorder="1" applyAlignment="1" applyProtection="1">
      <alignment horizontal="left" vertical="top" wrapText="1"/>
      <protection/>
    </xf>
    <xf numFmtId="0" fontId="5" fillId="24" borderId="10" xfId="0" applyFont="1" applyFill="1" applyBorder="1" applyAlignment="1" applyProtection="1">
      <alignment horizontal="left" vertical="top" wrapText="1"/>
      <protection/>
    </xf>
    <xf numFmtId="0" fontId="2" fillId="24" borderId="10" xfId="0" applyFont="1" applyFill="1" applyBorder="1" applyAlignment="1" applyProtection="1">
      <alignment horizontal="left" vertical="top" wrapText="1"/>
      <protection/>
    </xf>
    <xf numFmtId="0" fontId="10" fillId="24" borderId="14" xfId="0" applyFont="1" applyFill="1" applyBorder="1" applyAlignment="1" applyProtection="1">
      <alignment vertical="top"/>
      <protection/>
    </xf>
    <xf numFmtId="0" fontId="20" fillId="24" borderId="13" xfId="0" applyFont="1" applyFill="1" applyBorder="1" applyAlignment="1" applyProtection="1">
      <alignment vertical="top" wrapText="1"/>
      <protection/>
    </xf>
    <xf numFmtId="49" fontId="2" fillId="24" borderId="10" xfId="0" applyNumberFormat="1" applyFont="1" applyFill="1" applyBorder="1" applyAlignment="1" applyProtection="1">
      <alignment horizontal="center" vertical="top"/>
      <protection/>
    </xf>
    <xf numFmtId="0" fontId="0" fillId="24" borderId="10" xfId="0" applyFont="1" applyFill="1" applyBorder="1" applyAlignment="1" applyProtection="1">
      <alignment vertical="top"/>
      <protection/>
    </xf>
    <xf numFmtId="0" fontId="12" fillId="24" borderId="13" xfId="0" applyFont="1" applyFill="1" applyBorder="1" applyAlignment="1" applyProtection="1">
      <alignment vertical="top" wrapText="1"/>
      <protection/>
    </xf>
    <xf numFmtId="0" fontId="2" fillId="24" borderId="14" xfId="0" applyFont="1" applyFill="1" applyBorder="1" applyAlignment="1" applyProtection="1">
      <alignment vertical="top"/>
      <protection/>
    </xf>
    <xf numFmtId="0" fontId="12" fillId="24" borderId="10" xfId="0" applyFont="1" applyFill="1" applyBorder="1" applyAlignment="1" applyProtection="1">
      <alignment vertical="top" wrapText="1"/>
      <protection/>
    </xf>
    <xf numFmtId="0" fontId="2" fillId="24" borderId="10" xfId="0" applyFont="1" applyFill="1" applyBorder="1" applyAlignment="1" applyProtection="1">
      <alignment vertical="top"/>
      <protection/>
    </xf>
    <xf numFmtId="0" fontId="19" fillId="24" borderId="10" xfId="0" applyFont="1" applyFill="1" applyBorder="1" applyAlignment="1" applyProtection="1">
      <alignment vertical="top"/>
      <protection/>
    </xf>
    <xf numFmtId="0" fontId="6" fillId="24" borderId="10" xfId="0" applyFont="1" applyFill="1" applyBorder="1" applyAlignment="1" applyProtection="1">
      <alignment vertical="top"/>
      <protection/>
    </xf>
    <xf numFmtId="0" fontId="18" fillId="24" borderId="13" xfId="0" applyFont="1" applyFill="1" applyBorder="1" applyAlignment="1" applyProtection="1">
      <alignment vertical="top" wrapText="1"/>
      <protection/>
    </xf>
    <xf numFmtId="0" fontId="2" fillId="24" borderId="0" xfId="0" applyFont="1" applyFill="1" applyBorder="1" applyAlignment="1" applyProtection="1">
      <alignment vertical="top" wrapText="1"/>
      <protection/>
    </xf>
    <xf numFmtId="49" fontId="35" fillId="24" borderId="0" xfId="0" applyNumberFormat="1" applyFont="1" applyFill="1" applyBorder="1" applyAlignment="1" applyProtection="1">
      <alignment vertical="top"/>
      <protection/>
    </xf>
    <xf numFmtId="0" fontId="29" fillId="41" borderId="0" xfId="0" applyFont="1" applyFill="1" applyAlignment="1" applyProtection="1">
      <alignment vertical="top"/>
      <protection/>
    </xf>
    <xf numFmtId="0" fontId="2" fillId="0" borderId="10" xfId="0" applyFont="1" applyBorder="1" applyAlignment="1" applyProtection="1">
      <alignment horizontal="justify" vertical="top" wrapText="1"/>
      <protection/>
    </xf>
    <xf numFmtId="0" fontId="0" fillId="40" borderId="0" xfId="0" applyFill="1" applyAlignment="1" applyProtection="1">
      <alignment vertical="top"/>
      <protection/>
    </xf>
    <xf numFmtId="0" fontId="6" fillId="40" borderId="10" xfId="0" applyFont="1" applyFill="1" applyBorder="1" applyAlignment="1" applyProtection="1">
      <alignment horizontal="center" vertical="top"/>
      <protection/>
    </xf>
    <xf numFmtId="0" fontId="10" fillId="40" borderId="10" xfId="0" applyFont="1" applyFill="1" applyBorder="1" applyAlignment="1" applyProtection="1">
      <alignment vertical="top"/>
      <protection/>
    </xf>
    <xf numFmtId="0" fontId="0" fillId="40" borderId="10" xfId="0" applyFill="1" applyBorder="1" applyAlignment="1" applyProtection="1">
      <alignment vertical="top"/>
      <protection/>
    </xf>
    <xf numFmtId="0" fontId="2" fillId="40" borderId="14" xfId="0" applyFont="1" applyFill="1" applyBorder="1" applyAlignment="1" applyProtection="1">
      <alignment vertical="top" wrapText="1"/>
      <protection/>
    </xf>
    <xf numFmtId="2" fontId="6" fillId="40" borderId="10" xfId="0" applyNumberFormat="1" applyFont="1" applyFill="1" applyBorder="1" applyAlignment="1" applyProtection="1">
      <alignment horizontal="center" vertical="top"/>
      <protection/>
    </xf>
    <xf numFmtId="0" fontId="35" fillId="40" borderId="0" xfId="0" applyFont="1" applyFill="1" applyAlignment="1" applyProtection="1">
      <alignment vertical="top"/>
      <protection/>
    </xf>
    <xf numFmtId="0" fontId="29" fillId="42" borderId="0" xfId="0" applyFont="1" applyFill="1" applyAlignment="1" applyProtection="1">
      <alignment vertical="top"/>
      <protection/>
    </xf>
    <xf numFmtId="0" fontId="6" fillId="40" borderId="10" xfId="0" applyFont="1" applyFill="1" applyBorder="1" applyAlignment="1" applyProtection="1">
      <alignment vertical="top"/>
      <protection/>
    </xf>
    <xf numFmtId="0" fontId="2" fillId="40" borderId="10" xfId="0" applyFont="1" applyFill="1" applyBorder="1" applyAlignment="1" applyProtection="1">
      <alignment wrapText="1"/>
      <protection/>
    </xf>
    <xf numFmtId="2" fontId="19" fillId="43" borderId="10" xfId="0" applyNumberFormat="1" applyFont="1" applyFill="1" applyBorder="1" applyAlignment="1" applyProtection="1">
      <alignment horizontal="left" vertical="top" wrapText="1"/>
      <protection locked="0"/>
    </xf>
    <xf numFmtId="0" fontId="19" fillId="43" borderId="10" xfId="0" applyFont="1" applyFill="1" applyBorder="1" applyAlignment="1" applyProtection="1">
      <alignment horizontal="left" vertical="top" wrapText="1"/>
      <protection locked="0"/>
    </xf>
    <xf numFmtId="0" fontId="1" fillId="40" borderId="10" xfId="0" applyFont="1" applyFill="1" applyBorder="1" applyAlignment="1" applyProtection="1">
      <alignment horizontal="center" vertical="top"/>
      <protection/>
    </xf>
    <xf numFmtId="0" fontId="82" fillId="40" borderId="10" xfId="0" applyFont="1" applyFill="1" applyBorder="1" applyAlignment="1" applyProtection="1">
      <alignment vertical="top" wrapText="1"/>
      <protection/>
    </xf>
    <xf numFmtId="2" fontId="83" fillId="34" borderId="10" xfId="0" applyNumberFormat="1" applyFont="1" applyFill="1" applyBorder="1" applyAlignment="1" applyProtection="1">
      <alignment horizontal="left" vertical="top" wrapText="1"/>
      <protection locked="0"/>
    </xf>
    <xf numFmtId="0" fontId="83" fillId="43" borderId="10" xfId="0" applyFont="1" applyFill="1" applyBorder="1" applyAlignment="1" applyProtection="1">
      <alignment horizontal="left" vertical="top" wrapText="1"/>
      <protection locked="0"/>
    </xf>
    <xf numFmtId="0" fontId="2" fillId="40" borderId="10" xfId="0" applyFont="1" applyFill="1" applyBorder="1" applyAlignment="1" applyProtection="1">
      <alignment vertical="top" wrapText="1"/>
      <protection/>
    </xf>
    <xf numFmtId="0" fontId="35" fillId="40" borderId="0" xfId="0" applyFont="1" applyFill="1" applyBorder="1" applyAlignment="1" applyProtection="1">
      <alignment vertical="top"/>
      <protection/>
    </xf>
    <xf numFmtId="0" fontId="6" fillId="44" borderId="10" xfId="0" applyFont="1" applyFill="1" applyBorder="1" applyAlignment="1" applyProtection="1">
      <alignment vertical="top" wrapText="1"/>
      <protection/>
    </xf>
    <xf numFmtId="0" fontId="84" fillId="40" borderId="10" xfId="0" applyFont="1" applyFill="1" applyBorder="1" applyAlignment="1" applyProtection="1">
      <alignment vertical="top"/>
      <protection/>
    </xf>
    <xf numFmtId="0" fontId="2" fillId="45" borderId="10" xfId="0" applyFont="1" applyFill="1" applyBorder="1" applyAlignment="1" applyProtection="1">
      <alignment vertical="top" wrapText="1"/>
      <protection/>
    </xf>
    <xf numFmtId="0" fontId="37" fillId="40" borderId="0" xfId="0" applyFont="1" applyFill="1" applyBorder="1" applyAlignment="1" applyProtection="1">
      <alignment vertical="top"/>
      <protection/>
    </xf>
    <xf numFmtId="0" fontId="85" fillId="35" borderId="0" xfId="0" applyFont="1" applyFill="1" applyAlignment="1" applyProtection="1">
      <alignment vertical="top"/>
      <protection/>
    </xf>
    <xf numFmtId="0" fontId="85" fillId="24" borderId="0" xfId="0" applyFont="1" applyFill="1" applyAlignment="1" applyProtection="1">
      <alignment vertical="top"/>
      <protection/>
    </xf>
    <xf numFmtId="0" fontId="85" fillId="42" borderId="0" xfId="0" applyFont="1" applyFill="1" applyAlignment="1" applyProtection="1">
      <alignment vertical="top"/>
      <protection/>
    </xf>
    <xf numFmtId="0" fontId="86" fillId="35" borderId="0" xfId="0" applyFont="1" applyFill="1" applyAlignment="1" applyProtection="1">
      <alignment vertical="top"/>
      <protection/>
    </xf>
    <xf numFmtId="0" fontId="85" fillId="35" borderId="0" xfId="0" applyFont="1" applyFill="1" applyBorder="1" applyAlignment="1" applyProtection="1">
      <alignment vertical="top"/>
      <protection/>
    </xf>
    <xf numFmtId="0" fontId="2" fillId="40" borderId="10" xfId="0" applyFont="1" applyFill="1" applyBorder="1" applyAlignment="1" applyProtection="1">
      <alignment horizontal="center" vertical="top"/>
      <protection/>
    </xf>
    <xf numFmtId="0" fontId="6" fillId="45" borderId="10" xfId="0" applyFont="1" applyFill="1" applyBorder="1" applyAlignment="1" applyProtection="1">
      <alignment horizontal="center" vertical="top"/>
      <protection/>
    </xf>
    <xf numFmtId="0" fontId="2" fillId="40" borderId="10" xfId="0" applyFont="1" applyFill="1" applyBorder="1" applyAlignment="1" applyProtection="1">
      <alignment vertical="top"/>
      <protection/>
    </xf>
    <xf numFmtId="0" fontId="2" fillId="0" borderId="10" xfId="0" applyFont="1" applyBorder="1" applyAlignment="1" applyProtection="1">
      <alignment horizontal="justify" vertical="top" wrapText="1"/>
      <protection locked="0"/>
    </xf>
    <xf numFmtId="0" fontId="87" fillId="0" borderId="0" xfId="0" applyFont="1" applyFill="1" applyAlignment="1" applyProtection="1">
      <alignment vertical="top"/>
      <protection/>
    </xf>
    <xf numFmtId="0" fontId="85" fillId="46" borderId="0" xfId="0" applyFont="1" applyFill="1" applyAlignment="1" applyProtection="1">
      <alignment vertical="top"/>
      <protection/>
    </xf>
    <xf numFmtId="0" fontId="86" fillId="46" borderId="0" xfId="0" applyFont="1" applyFill="1" applyAlignment="1" applyProtection="1">
      <alignment vertical="top"/>
      <protection/>
    </xf>
    <xf numFmtId="0" fontId="85" fillId="46" borderId="0" xfId="0" applyFont="1" applyFill="1" applyBorder="1" applyAlignment="1" applyProtection="1">
      <alignment vertical="top"/>
      <protection/>
    </xf>
    <xf numFmtId="0" fontId="2" fillId="40" borderId="10" xfId="0" applyFont="1" applyFill="1" applyBorder="1" applyAlignment="1" applyProtection="1">
      <alignment wrapText="1"/>
      <protection/>
    </xf>
    <xf numFmtId="0" fontId="5" fillId="0" borderId="10" xfId="0" applyFont="1" applyFill="1" applyBorder="1" applyAlignment="1" applyProtection="1">
      <alignment vertical="top" wrapText="1"/>
      <protection/>
    </xf>
    <xf numFmtId="0" fontId="88" fillId="43" borderId="10" xfId="0" applyFont="1" applyFill="1" applyBorder="1" applyAlignment="1" applyProtection="1">
      <alignment horizontal="left" vertical="top" wrapText="1"/>
      <protection locked="0"/>
    </xf>
    <xf numFmtId="0" fontId="2" fillId="0" borderId="0" xfId="0" applyFont="1" applyAlignment="1">
      <alignment wrapText="1"/>
    </xf>
    <xf numFmtId="0" fontId="2" fillId="0" borderId="10" xfId="0" applyFont="1" applyBorder="1" applyAlignment="1">
      <alignment vertical="top" wrapText="1"/>
    </xf>
    <xf numFmtId="0" fontId="5" fillId="0" borderId="10" xfId="0" applyFont="1" applyBorder="1" applyAlignment="1">
      <alignment vertical="top" wrapText="1"/>
    </xf>
    <xf numFmtId="0" fontId="2" fillId="40" borderId="10" xfId="0" applyFont="1" applyFill="1" applyBorder="1" applyAlignment="1">
      <alignment vertical="top" wrapText="1"/>
    </xf>
    <xf numFmtId="0" fontId="6" fillId="47" borderId="10" xfId="0" applyFont="1" applyFill="1" applyBorder="1" applyAlignment="1" applyProtection="1">
      <alignment horizontal="center" vertical="top"/>
      <protection/>
    </xf>
    <xf numFmtId="0" fontId="10" fillId="47" borderId="10" xfId="0" applyFont="1" applyFill="1" applyBorder="1" applyAlignment="1" applyProtection="1">
      <alignment horizontal="left" vertical="top"/>
      <protection/>
    </xf>
    <xf numFmtId="0" fontId="6" fillId="47" borderId="10" xfId="0" applyFont="1" applyFill="1" applyBorder="1" applyAlignment="1" applyProtection="1">
      <alignment vertical="top" wrapText="1"/>
      <protection/>
    </xf>
    <xf numFmtId="0" fontId="19" fillId="47" borderId="10" xfId="0" applyFont="1" applyFill="1" applyBorder="1" applyAlignment="1" applyProtection="1">
      <alignment horizontal="left" vertical="top" wrapText="1"/>
      <protection/>
    </xf>
    <xf numFmtId="0" fontId="10" fillId="47" borderId="10" xfId="0" applyFont="1" applyFill="1" applyBorder="1" applyAlignment="1" applyProtection="1">
      <alignment horizontal="center" vertical="top"/>
      <protection/>
    </xf>
    <xf numFmtId="0" fontId="5" fillId="47" borderId="10" xfId="0" applyFont="1" applyFill="1" applyBorder="1" applyAlignment="1" applyProtection="1">
      <alignment vertical="top" wrapText="1"/>
      <protection/>
    </xf>
    <xf numFmtId="0" fontId="2" fillId="47" borderId="10" xfId="0" applyFont="1" applyFill="1" applyBorder="1" applyAlignment="1" applyProtection="1">
      <alignment vertical="top" wrapText="1"/>
      <protection/>
    </xf>
    <xf numFmtId="0" fontId="2" fillId="47" borderId="10" xfId="0" applyFont="1" applyFill="1" applyBorder="1" applyAlignment="1" applyProtection="1">
      <alignment horizontal="center" vertical="top"/>
      <protection/>
    </xf>
    <xf numFmtId="0" fontId="2" fillId="47" borderId="10" xfId="0" applyFont="1" applyFill="1" applyBorder="1" applyAlignment="1" applyProtection="1">
      <alignment vertical="top"/>
      <protection/>
    </xf>
    <xf numFmtId="0" fontId="2" fillId="47" borderId="10" xfId="0" applyFont="1" applyFill="1" applyBorder="1" applyAlignment="1" applyProtection="1">
      <alignment vertical="top" wrapText="1"/>
      <protection/>
    </xf>
    <xf numFmtId="0" fontId="2" fillId="18" borderId="10" xfId="0" applyFont="1" applyFill="1" applyBorder="1" applyAlignment="1" applyProtection="1">
      <alignment vertical="top" wrapText="1"/>
      <protection/>
    </xf>
    <xf numFmtId="0" fontId="19" fillId="35" borderId="10" xfId="0" applyNumberFormat="1" applyFont="1" applyFill="1" applyBorder="1" applyAlignment="1" applyProtection="1">
      <alignment horizontal="left" vertical="top" wrapText="1"/>
      <protection/>
    </xf>
    <xf numFmtId="0" fontId="89" fillId="40" borderId="0" xfId="0" applyFont="1" applyFill="1" applyAlignment="1" applyProtection="1">
      <alignment vertical="top"/>
      <protection/>
    </xf>
    <xf numFmtId="0" fontId="89" fillId="40" borderId="0" xfId="0" applyFont="1" applyFill="1" applyAlignment="1">
      <alignment vertical="top"/>
    </xf>
    <xf numFmtId="0" fontId="90" fillId="40" borderId="0" xfId="0" applyFont="1" applyFill="1" applyAlignment="1" applyProtection="1">
      <alignment vertical="top"/>
      <protection/>
    </xf>
    <xf numFmtId="0" fontId="89" fillId="40" borderId="0" xfId="0" applyFont="1" applyFill="1" applyBorder="1" applyAlignment="1" applyProtection="1">
      <alignment vertical="top"/>
      <protection/>
    </xf>
    <xf numFmtId="0" fontId="91" fillId="40" borderId="0" xfId="0" applyFont="1" applyFill="1" applyBorder="1" applyAlignment="1" applyProtection="1">
      <alignment vertical="top" wrapText="1"/>
      <protection/>
    </xf>
    <xf numFmtId="0" fontId="90" fillId="40" borderId="0" xfId="0" applyFont="1" applyFill="1" applyBorder="1" applyAlignment="1" applyProtection="1">
      <alignment horizontal="left" vertical="top" wrapText="1"/>
      <protection/>
    </xf>
    <xf numFmtId="0" fontId="91" fillId="40" borderId="0" xfId="0" applyFont="1" applyFill="1" applyBorder="1" applyAlignment="1" applyProtection="1">
      <alignment wrapText="1"/>
      <protection/>
    </xf>
    <xf numFmtId="0" fontId="89" fillId="40" borderId="0" xfId="0" applyFont="1" applyFill="1" applyBorder="1" applyAlignment="1" applyProtection="1">
      <alignment/>
      <protection/>
    </xf>
    <xf numFmtId="15" fontId="2" fillId="0" borderId="10" xfId="0" applyNumberFormat="1" applyFont="1" applyFill="1" applyBorder="1" applyAlignment="1" applyProtection="1">
      <alignment vertical="top" wrapText="1"/>
      <protection/>
    </xf>
    <xf numFmtId="0" fontId="19" fillId="34" borderId="10" xfId="0" applyFont="1" applyFill="1" applyBorder="1" applyAlignment="1" applyProtection="1">
      <alignment horizontal="left" vertical="top" wrapText="1"/>
      <protection/>
    </xf>
    <xf numFmtId="0" fontId="0" fillId="48" borderId="0" xfId="0" applyFill="1" applyAlignment="1" applyProtection="1">
      <alignment vertical="top"/>
      <protection/>
    </xf>
    <xf numFmtId="0" fontId="6" fillId="48" borderId="10" xfId="0" applyFont="1" applyFill="1" applyBorder="1" applyAlignment="1" applyProtection="1">
      <alignment horizontal="center" vertical="top"/>
      <protection/>
    </xf>
    <xf numFmtId="0" fontId="10" fillId="48" borderId="10" xfId="0" applyFont="1" applyFill="1" applyBorder="1" applyAlignment="1" applyProtection="1">
      <alignment horizontal="left" vertical="top"/>
      <protection/>
    </xf>
    <xf numFmtId="0" fontId="2" fillId="48" borderId="10" xfId="0" applyFont="1" applyFill="1" applyBorder="1" applyAlignment="1" applyProtection="1">
      <alignment vertical="top" wrapText="1"/>
      <protection/>
    </xf>
    <xf numFmtId="0" fontId="19" fillId="48" borderId="10" xfId="0" applyFont="1" applyFill="1" applyBorder="1" applyAlignment="1" applyProtection="1">
      <alignment horizontal="left" vertical="top" wrapText="1"/>
      <protection locked="0"/>
    </xf>
    <xf numFmtId="0" fontId="35" fillId="48" borderId="0" xfId="0" applyFont="1" applyFill="1" applyBorder="1" applyAlignment="1" applyProtection="1">
      <alignment vertical="top"/>
      <protection/>
    </xf>
    <xf numFmtId="0" fontId="90" fillId="48" borderId="0" xfId="0" applyFont="1" applyFill="1" applyBorder="1" applyAlignment="1" applyProtection="1">
      <alignment horizontal="left" vertical="top" wrapText="1"/>
      <protection/>
    </xf>
    <xf numFmtId="0" fontId="85" fillId="48" borderId="0" xfId="0" applyFont="1" applyFill="1" applyAlignment="1" applyProtection="1">
      <alignment vertical="top"/>
      <protection/>
    </xf>
    <xf numFmtId="0" fontId="29" fillId="48" borderId="0" xfId="0" applyFont="1" applyFill="1" applyAlignment="1" applyProtection="1">
      <alignment vertical="top"/>
      <protection/>
    </xf>
    <xf numFmtId="0" fontId="19" fillId="24" borderId="10" xfId="0" applyFont="1" applyFill="1" applyBorder="1" applyAlignment="1" applyProtection="1">
      <alignment vertical="top" wrapText="1"/>
      <protection/>
    </xf>
    <xf numFmtId="49" fontId="19" fillId="24" borderId="10" xfId="0" applyNumberFormat="1" applyFont="1" applyFill="1" applyBorder="1" applyAlignment="1" applyProtection="1">
      <alignment horizontal="left" vertical="top" wrapText="1"/>
      <protection/>
    </xf>
    <xf numFmtId="0" fontId="92" fillId="48" borderId="0" xfId="0" applyFont="1" applyFill="1" applyAlignment="1" applyProtection="1">
      <alignment vertical="top"/>
      <protection/>
    </xf>
    <xf numFmtId="0" fontId="92" fillId="40" borderId="0" xfId="0" applyFont="1" applyFill="1" applyAlignment="1" applyProtection="1">
      <alignment vertical="top"/>
      <protection/>
    </xf>
    <xf numFmtId="0" fontId="93" fillId="40" borderId="0" xfId="0" applyFont="1" applyFill="1" applyAlignment="1" applyProtection="1">
      <alignment vertical="top"/>
      <protection/>
    </xf>
    <xf numFmtId="0" fontId="92" fillId="40" borderId="0" xfId="0" applyFont="1" applyFill="1" applyBorder="1" applyAlignment="1" applyProtection="1">
      <alignment vertical="top"/>
      <protection/>
    </xf>
    <xf numFmtId="0" fontId="89" fillId="40" borderId="0" xfId="0" applyFont="1" applyFill="1" applyBorder="1" applyAlignment="1" applyProtection="1">
      <alignment horizontal="left" vertical="top"/>
      <protection/>
    </xf>
    <xf numFmtId="0" fontId="90" fillId="40" borderId="0" xfId="0" applyFont="1" applyFill="1" applyBorder="1" applyAlignment="1" applyProtection="1">
      <alignment vertical="top"/>
      <protection/>
    </xf>
    <xf numFmtId="0" fontId="89" fillId="48" borderId="0" xfId="0" applyFont="1" applyFill="1" applyBorder="1" applyAlignment="1" applyProtection="1">
      <alignment vertical="top"/>
      <protection/>
    </xf>
    <xf numFmtId="0" fontId="89" fillId="40" borderId="0" xfId="0" applyFont="1" applyFill="1" applyBorder="1" applyAlignment="1" applyProtection="1">
      <alignment vertical="top" wrapText="1"/>
      <protection/>
    </xf>
    <xf numFmtId="0" fontId="92" fillId="0" borderId="0" xfId="0" applyFont="1" applyFill="1" applyAlignment="1" applyProtection="1">
      <alignment vertical="top"/>
      <protection/>
    </xf>
    <xf numFmtId="0" fontId="93" fillId="0" borderId="0" xfId="0" applyFont="1" applyFill="1" applyAlignment="1" applyProtection="1">
      <alignment vertical="top"/>
      <protection/>
    </xf>
    <xf numFmtId="0" fontId="92" fillId="0" borderId="0" xfId="0" applyFont="1" applyFill="1" applyBorder="1" applyAlignment="1" applyProtection="1">
      <alignment vertical="top"/>
      <protection/>
    </xf>
    <xf numFmtId="0" fontId="94" fillId="0" borderId="0" xfId="41" applyFont="1" applyFill="1" applyBorder="1" applyAlignment="1" applyProtection="1">
      <alignment vertical="top"/>
      <protection/>
    </xf>
    <xf numFmtId="0" fontId="85" fillId="0" borderId="0" xfId="0" applyFont="1" applyFill="1" applyAlignment="1" applyProtection="1">
      <alignment vertical="top"/>
      <protection/>
    </xf>
    <xf numFmtId="0" fontId="86" fillId="0" borderId="0" xfId="0" applyFont="1" applyFill="1" applyAlignment="1" applyProtection="1">
      <alignment vertical="top"/>
      <protection/>
    </xf>
    <xf numFmtId="0" fontId="85" fillId="0" borderId="0" xfId="0" applyFont="1" applyFill="1" applyBorder="1" applyAlignment="1" applyProtection="1">
      <alignment vertical="top"/>
      <protection/>
    </xf>
    <xf numFmtId="15" fontId="2" fillId="0" borderId="10" xfId="0" applyNumberFormat="1" applyFont="1" applyBorder="1" applyAlignment="1" applyProtection="1">
      <alignment vertical="top" wrapText="1"/>
      <protection/>
    </xf>
    <xf numFmtId="1" fontId="19" fillId="34" borderId="10" xfId="0" applyNumberFormat="1" applyFont="1" applyFill="1" applyBorder="1" applyAlignment="1" applyProtection="1">
      <alignment horizontal="left" vertical="top" wrapText="1"/>
      <protection/>
    </xf>
    <xf numFmtId="0" fontId="0" fillId="49" borderId="0" xfId="0" applyFill="1" applyAlignment="1" applyProtection="1">
      <alignment vertical="top"/>
      <protection/>
    </xf>
    <xf numFmtId="0" fontId="0" fillId="49" borderId="10" xfId="0" applyFill="1" applyBorder="1" applyAlignment="1" applyProtection="1">
      <alignment vertical="top"/>
      <protection/>
    </xf>
    <xf numFmtId="0" fontId="1" fillId="49" borderId="10" xfId="0" applyFont="1" applyFill="1" applyBorder="1" applyAlignment="1" applyProtection="1">
      <alignment horizontal="center" vertical="top"/>
      <protection/>
    </xf>
    <xf numFmtId="0" fontId="2" fillId="49" borderId="10" xfId="0" applyFont="1" applyFill="1" applyBorder="1" applyAlignment="1" applyProtection="1">
      <alignment vertical="top" wrapText="1"/>
      <protection/>
    </xf>
    <xf numFmtId="0" fontId="19" fillId="49" borderId="10" xfId="0" applyFont="1" applyFill="1" applyBorder="1" applyAlignment="1" applyProtection="1">
      <alignment vertical="top" wrapText="1"/>
      <protection/>
    </xf>
    <xf numFmtId="0" fontId="35" fillId="49" borderId="0" xfId="0" applyFont="1" applyFill="1" applyBorder="1" applyAlignment="1" applyProtection="1">
      <alignment vertical="top"/>
      <protection/>
    </xf>
    <xf numFmtId="0" fontId="6" fillId="49" borderId="10" xfId="0" applyFont="1" applyFill="1" applyBorder="1" applyAlignment="1" applyProtection="1">
      <alignment horizontal="center" vertical="top"/>
      <protection/>
    </xf>
    <xf numFmtId="0" fontId="0" fillId="49" borderId="10" xfId="0" applyFill="1" applyBorder="1" applyAlignment="1" applyProtection="1">
      <alignment horizontal="center" vertical="top"/>
      <protection/>
    </xf>
    <xf numFmtId="0" fontId="2" fillId="49" borderId="10" xfId="0" applyFont="1" applyFill="1" applyBorder="1" applyAlignment="1" applyProtection="1">
      <alignment vertical="top" wrapText="1"/>
      <protection/>
    </xf>
    <xf numFmtId="0" fontId="19" fillId="49" borderId="10" xfId="0" applyFont="1" applyFill="1" applyBorder="1" applyAlignment="1" applyProtection="1">
      <alignment horizontal="left" vertical="top" wrapText="1"/>
      <protection/>
    </xf>
    <xf numFmtId="0" fontId="2" fillId="0" borderId="10" xfId="0" applyFont="1" applyFill="1" applyBorder="1" applyAlignment="1">
      <alignment wrapText="1"/>
    </xf>
    <xf numFmtId="0" fontId="2" fillId="0" borderId="10" xfId="0" applyFont="1" applyFill="1" applyBorder="1" applyAlignment="1">
      <alignment vertical="top" wrapText="1"/>
    </xf>
    <xf numFmtId="0" fontId="6" fillId="37" borderId="12" xfId="0" applyFont="1" applyFill="1" applyBorder="1" applyAlignment="1" applyProtection="1">
      <alignment horizontal="left" vertical="top"/>
      <protection/>
    </xf>
    <xf numFmtId="0" fontId="6" fillId="37" borderId="14" xfId="0" applyFont="1" applyFill="1" applyBorder="1" applyAlignment="1" applyProtection="1">
      <alignment horizontal="left" vertical="top"/>
      <protection/>
    </xf>
    <xf numFmtId="0" fontId="6" fillId="37" borderId="13" xfId="0" applyFont="1" applyFill="1" applyBorder="1" applyAlignment="1" applyProtection="1">
      <alignment horizontal="left" vertical="top"/>
      <protection/>
    </xf>
    <xf numFmtId="0" fontId="6" fillId="37" borderId="12" xfId="0" applyFont="1" applyFill="1" applyBorder="1" applyAlignment="1" applyProtection="1">
      <alignment horizontal="left" vertical="top" wrapText="1"/>
      <protection/>
    </xf>
    <xf numFmtId="0" fontId="6" fillId="37" borderId="13" xfId="0" applyFont="1" applyFill="1" applyBorder="1" applyAlignment="1" applyProtection="1">
      <alignment horizontal="left" vertical="top" wrapText="1"/>
      <protection/>
    </xf>
    <xf numFmtId="0" fontId="6" fillId="33" borderId="12" xfId="0" applyFont="1" applyFill="1" applyBorder="1" applyAlignment="1" applyProtection="1">
      <alignment horizontal="center" vertical="top"/>
      <protection/>
    </xf>
    <xf numFmtId="0" fontId="0" fillId="0" borderId="14" xfId="0" applyBorder="1" applyAlignment="1" applyProtection="1">
      <alignment/>
      <protection/>
    </xf>
    <xf numFmtId="0" fontId="0" fillId="0" borderId="13" xfId="0" applyBorder="1" applyAlignment="1" applyProtection="1">
      <alignment/>
      <protection/>
    </xf>
    <xf numFmtId="0" fontId="10" fillId="0" borderId="12" xfId="0" applyFont="1" applyBorder="1" applyAlignment="1" applyProtection="1">
      <alignment horizontal="left" vertical="top"/>
      <protection/>
    </xf>
    <xf numFmtId="0" fontId="10" fillId="0" borderId="14" xfId="0" applyFont="1" applyBorder="1" applyAlignment="1" applyProtection="1">
      <alignment horizontal="left" vertical="top"/>
      <protection/>
    </xf>
    <xf numFmtId="0" fontId="10" fillId="0" borderId="13" xfId="0" applyFont="1" applyBorder="1" applyAlignment="1" applyProtection="1">
      <alignment horizontal="left" vertical="top"/>
      <protection/>
    </xf>
    <xf numFmtId="0" fontId="6" fillId="37" borderId="12" xfId="0" applyFont="1" applyFill="1" applyBorder="1" applyAlignment="1" applyProtection="1">
      <alignment vertical="top" wrapText="1"/>
      <protection/>
    </xf>
    <xf numFmtId="0" fontId="2" fillId="0" borderId="14" xfId="0" applyFont="1" applyBorder="1" applyAlignment="1" applyProtection="1">
      <alignment/>
      <protection/>
    </xf>
    <xf numFmtId="0" fontId="2" fillId="0" borderId="13" xfId="0" applyFont="1" applyBorder="1" applyAlignment="1" applyProtection="1">
      <alignment/>
      <protection/>
    </xf>
    <xf numFmtId="0" fontId="10" fillId="0" borderId="12" xfId="0" applyFont="1" applyFill="1" applyBorder="1" applyAlignment="1" applyProtection="1">
      <alignment horizontal="left" vertical="top"/>
      <protection/>
    </xf>
    <xf numFmtId="0" fontId="2" fillId="0" borderId="14" xfId="0" applyFont="1" applyBorder="1" applyAlignment="1" applyProtection="1">
      <alignment/>
      <protection/>
    </xf>
    <xf numFmtId="0" fontId="2" fillId="0" borderId="13" xfId="0" applyFont="1" applyBorder="1" applyAlignment="1" applyProtection="1">
      <alignment/>
      <protection/>
    </xf>
    <xf numFmtId="0" fontId="10" fillId="24" borderId="12" xfId="0" applyFont="1" applyFill="1" applyBorder="1" applyAlignment="1" applyProtection="1">
      <alignment horizontal="left" vertical="top" wrapText="1"/>
      <protection/>
    </xf>
    <xf numFmtId="0" fontId="0" fillId="24" borderId="14" xfId="0" applyFill="1" applyBorder="1" applyAlignment="1" applyProtection="1">
      <alignment/>
      <protection/>
    </xf>
    <xf numFmtId="0" fontId="10" fillId="24" borderId="12" xfId="0" applyFont="1" applyFill="1" applyBorder="1" applyAlignment="1" applyProtection="1">
      <alignment horizontal="left" vertical="top"/>
      <protection/>
    </xf>
    <xf numFmtId="0" fontId="2" fillId="24" borderId="14" xfId="0" applyFont="1" applyFill="1" applyBorder="1" applyAlignment="1" applyProtection="1">
      <alignment/>
      <protection/>
    </xf>
    <xf numFmtId="0" fontId="2" fillId="24" borderId="13" xfId="0" applyFont="1" applyFill="1" applyBorder="1" applyAlignment="1" applyProtection="1">
      <alignment/>
      <protection/>
    </xf>
    <xf numFmtId="0" fontId="10" fillId="24" borderId="14" xfId="0" applyFont="1" applyFill="1" applyBorder="1" applyAlignment="1" applyProtection="1">
      <alignment horizontal="left" vertical="top"/>
      <protection/>
    </xf>
    <xf numFmtId="0" fontId="10" fillId="24" borderId="13" xfId="0" applyFont="1" applyFill="1" applyBorder="1" applyAlignment="1" applyProtection="1">
      <alignment horizontal="left" vertical="top"/>
      <protection/>
    </xf>
    <xf numFmtId="0" fontId="10" fillId="0" borderId="12"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6" fillId="37" borderId="14" xfId="0" applyFont="1" applyFill="1" applyBorder="1" applyAlignment="1" applyProtection="1">
      <alignment vertical="top" wrapText="1"/>
      <protection/>
    </xf>
    <xf numFmtId="0" fontId="6" fillId="37" borderId="13" xfId="0" applyFont="1" applyFill="1" applyBorder="1" applyAlignment="1" applyProtection="1">
      <alignment vertical="top" wrapText="1"/>
      <protection/>
    </xf>
    <xf numFmtId="0" fontId="10" fillId="0" borderId="12" xfId="0" applyFont="1" applyFill="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0" fillId="24" borderId="13" xfId="0" applyFill="1" applyBorder="1" applyAlignment="1" applyProtection="1">
      <alignment/>
      <protection/>
    </xf>
    <xf numFmtId="0" fontId="6" fillId="24" borderId="12" xfId="0" applyFont="1" applyFill="1" applyBorder="1" applyAlignment="1" applyProtection="1">
      <alignment vertical="top" wrapText="1"/>
      <protection/>
    </xf>
    <xf numFmtId="0" fontId="0" fillId="24" borderId="13" xfId="0" applyFill="1" applyBorder="1" applyAlignment="1" applyProtection="1">
      <alignment horizontal="left" vertical="top" wrapText="1"/>
      <protection/>
    </xf>
    <xf numFmtId="0" fontId="10" fillId="24" borderId="12" xfId="0" applyFont="1" applyFill="1" applyBorder="1" applyAlignment="1" applyProtection="1">
      <alignment horizontal="left" vertical="top" wrapText="1"/>
      <protection/>
    </xf>
    <xf numFmtId="0" fontId="2" fillId="24" borderId="14" xfId="0" applyFont="1" applyFill="1" applyBorder="1" applyAlignment="1" applyProtection="1">
      <alignment/>
      <protection/>
    </xf>
    <xf numFmtId="0" fontId="2" fillId="24" borderId="13" xfId="0" applyFont="1" applyFill="1" applyBorder="1" applyAlignment="1" applyProtection="1">
      <alignment/>
      <protection/>
    </xf>
    <xf numFmtId="0" fontId="10" fillId="0" borderId="12" xfId="0" applyFont="1" applyFill="1" applyBorder="1" applyAlignment="1" applyProtection="1">
      <alignment horizontal="left" vertical="top" wrapText="1"/>
      <protection/>
    </xf>
    <xf numFmtId="0" fontId="10" fillId="24" borderId="14" xfId="0" applyFont="1" applyFill="1" applyBorder="1" applyAlignment="1" applyProtection="1">
      <alignment horizontal="left" vertical="top" wrapText="1"/>
      <protection/>
    </xf>
    <xf numFmtId="0" fontId="10" fillId="24" borderId="13" xfId="0" applyFont="1" applyFill="1" applyBorder="1" applyAlignment="1" applyProtection="1">
      <alignment horizontal="left" vertical="top" wrapText="1"/>
      <protection/>
    </xf>
    <xf numFmtId="0" fontId="2" fillId="38" borderId="12" xfId="0" applyFont="1" applyFill="1" applyBorder="1" applyAlignment="1" applyProtection="1">
      <alignment horizontal="left" vertical="top" wrapText="1"/>
      <protection locked="0"/>
    </xf>
    <xf numFmtId="0" fontId="0" fillId="38" borderId="14" xfId="0" applyFill="1" applyBorder="1" applyAlignment="1" applyProtection="1">
      <alignment horizontal="left" wrapText="1"/>
      <protection locked="0"/>
    </xf>
    <xf numFmtId="0" fontId="0" fillId="38" borderId="13" xfId="0" applyFill="1" applyBorder="1" applyAlignment="1" applyProtection="1">
      <alignment horizontal="left" wrapText="1"/>
      <protection locked="0"/>
    </xf>
    <xf numFmtId="0" fontId="2" fillId="38" borderId="12"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13"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14" xfId="0" applyFont="1" applyFill="1" applyBorder="1" applyAlignment="1" applyProtection="1">
      <alignment horizontal="left" vertical="top" wrapText="1"/>
      <protection locked="0"/>
    </xf>
    <xf numFmtId="0" fontId="2" fillId="34" borderId="13" xfId="0" applyFont="1" applyFill="1" applyBorder="1" applyAlignment="1" applyProtection="1">
      <alignment horizontal="left" vertical="top" wrapText="1"/>
      <protection locked="0"/>
    </xf>
    <xf numFmtId="0" fontId="6" fillId="37" borderId="12" xfId="0" applyFont="1" applyFill="1" applyBorder="1" applyAlignment="1" applyProtection="1">
      <alignment vertical="top" wrapText="1"/>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horizontal="left" wrapText="1"/>
      <protection locked="0"/>
    </xf>
    <xf numFmtId="0" fontId="0" fillId="0" borderId="13" xfId="0" applyBorder="1" applyAlignment="1" applyProtection="1">
      <alignment horizontal="left" wrapText="1"/>
      <protection locked="0"/>
    </xf>
    <xf numFmtId="0" fontId="2" fillId="38" borderId="13" xfId="0" applyFont="1" applyFill="1" applyBorder="1" applyAlignment="1" applyProtection="1">
      <alignment horizontal="left" vertical="top" wrapText="1"/>
      <protection locked="0"/>
    </xf>
    <xf numFmtId="0" fontId="2" fillId="38" borderId="14" xfId="0" applyFont="1" applyFill="1" applyBorder="1" applyAlignment="1" applyProtection="1">
      <alignment horizontal="left" vertical="top" wrapText="1"/>
      <protection locked="0"/>
    </xf>
    <xf numFmtId="0" fontId="2" fillId="38" borderId="13"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6" fillId="37" borderId="12" xfId="0" applyFont="1" applyFill="1" applyBorder="1" applyAlignment="1" applyProtection="1">
      <alignment vertical="top"/>
      <protection/>
    </xf>
    <xf numFmtId="0" fontId="6" fillId="37" borderId="14" xfId="0" applyFont="1" applyFill="1" applyBorder="1" applyAlignment="1" applyProtection="1">
      <alignment vertical="top"/>
      <protection/>
    </xf>
    <xf numFmtId="0" fontId="6" fillId="37" borderId="13" xfId="0" applyFont="1" applyFill="1" applyBorder="1" applyAlignment="1" applyProtection="1">
      <alignment vertical="top"/>
      <protection/>
    </xf>
    <xf numFmtId="0" fontId="2" fillId="0" borderId="12" xfId="0" applyFont="1" applyBorder="1" applyAlignment="1" applyProtection="1">
      <alignment horizontal="center" vertical="top" wrapText="1"/>
      <protection/>
    </xf>
    <xf numFmtId="0" fontId="6" fillId="38" borderId="12" xfId="0" applyFont="1" applyFill="1" applyBorder="1" applyAlignment="1" applyProtection="1">
      <alignment vertical="top" wrapText="1"/>
      <protection/>
    </xf>
    <xf numFmtId="0" fontId="6" fillId="38" borderId="13" xfId="0" applyFont="1" applyFill="1" applyBorder="1" applyAlignment="1" applyProtection="1">
      <alignment vertical="top" wrapText="1"/>
      <protection/>
    </xf>
    <xf numFmtId="0" fontId="2" fillId="0" borderId="13"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38" borderId="12" xfId="0" applyFont="1" applyFill="1" applyBorder="1" applyAlignment="1" applyProtection="1">
      <alignment horizontal="center" vertical="top" wrapText="1"/>
      <protection/>
    </xf>
    <xf numFmtId="0" fontId="0" fillId="38" borderId="13" xfId="0" applyFill="1" applyBorder="1" applyAlignment="1" applyProtection="1">
      <alignment/>
      <protection/>
    </xf>
    <xf numFmtId="0" fontId="2" fillId="38" borderId="12" xfId="0" applyFont="1" applyFill="1" applyBorder="1" applyAlignment="1" applyProtection="1">
      <alignment horizontal="center" vertical="top" wrapText="1"/>
      <protection/>
    </xf>
    <xf numFmtId="0" fontId="0" fillId="38" borderId="14" xfId="0" applyFill="1" applyBorder="1" applyAlignment="1" applyProtection="1">
      <alignment/>
      <protection/>
    </xf>
    <xf numFmtId="0" fontId="6" fillId="38" borderId="12" xfId="0" applyFont="1" applyFill="1" applyBorder="1" applyAlignment="1" applyProtection="1">
      <alignment vertical="top"/>
      <protection/>
    </xf>
    <xf numFmtId="0" fontId="6" fillId="38" borderId="14" xfId="0" applyFont="1" applyFill="1" applyBorder="1" applyAlignment="1" applyProtection="1">
      <alignment vertical="top"/>
      <protection/>
    </xf>
    <xf numFmtId="0" fontId="6" fillId="38" borderId="13" xfId="0" applyFont="1" applyFill="1" applyBorder="1" applyAlignment="1" applyProtection="1">
      <alignment vertical="top"/>
      <protection/>
    </xf>
    <xf numFmtId="0" fontId="2" fillId="34" borderId="14"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1" fillId="0" borderId="12" xfId="0" applyFont="1" applyBorder="1" applyAlignment="1" applyProtection="1">
      <alignment horizontal="left" vertical="center" wrapText="1"/>
      <protection/>
    </xf>
    <xf numFmtId="0" fontId="1" fillId="0" borderId="14" xfId="0" applyFont="1" applyBorder="1" applyAlignment="1" applyProtection="1">
      <alignment horizontal="left" vertical="center" wrapText="1"/>
      <protection/>
    </xf>
    <xf numFmtId="0" fontId="1" fillId="0" borderId="13" xfId="0" applyFont="1" applyBorder="1" applyAlignment="1" applyProtection="1">
      <alignment horizontal="left" vertical="center" wrapText="1"/>
      <protection/>
    </xf>
    <xf numFmtId="0" fontId="6" fillId="50" borderId="17"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9"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6" fillId="51" borderId="21" xfId="0" applyFont="1" applyFill="1" applyBorder="1" applyAlignment="1" applyProtection="1">
      <alignment horizontal="center" vertical="center" wrapText="1"/>
      <protection locked="0"/>
    </xf>
    <xf numFmtId="0" fontId="6" fillId="51" borderId="22"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top" wrapText="1"/>
      <protection/>
    </xf>
    <xf numFmtId="0" fontId="0" fillId="0" borderId="0" xfId="0" applyAlignment="1" applyProtection="1">
      <alignment/>
      <protection/>
    </xf>
    <xf numFmtId="0" fontId="0" fillId="0" borderId="16" xfId="0" applyBorder="1" applyAlignment="1" applyProtection="1">
      <alignment/>
      <protection/>
    </xf>
    <xf numFmtId="0" fontId="0" fillId="0" borderId="15" xfId="0" applyBorder="1" applyAlignment="1" applyProtection="1">
      <alignment/>
      <protection/>
    </xf>
    <xf numFmtId="0" fontId="0" fillId="0" borderId="19" xfId="0" applyBorder="1" applyAlignment="1" applyProtection="1">
      <alignment/>
      <protection/>
    </xf>
    <xf numFmtId="0" fontId="0" fillId="0" borderId="23" xfId="0" applyBorder="1" applyAlignment="1" applyProtection="1">
      <alignment/>
      <protection/>
    </xf>
    <xf numFmtId="0" fontId="0" fillId="0" borderId="20" xfId="0" applyBorder="1" applyAlignment="1" applyProtection="1">
      <alignment/>
      <protection/>
    </xf>
    <xf numFmtId="0" fontId="0" fillId="38" borderId="12" xfId="0" applyFont="1" applyFill="1" applyBorder="1" applyAlignment="1" applyProtection="1">
      <alignment horizontal="left" vertical="top"/>
      <protection/>
    </xf>
    <xf numFmtId="0" fontId="20" fillId="38" borderId="12" xfId="0" applyFont="1" applyFill="1" applyBorder="1" applyAlignment="1" applyProtection="1">
      <alignment horizontal="left" vertical="center" wrapText="1"/>
      <protection/>
    </xf>
    <xf numFmtId="0" fontId="20" fillId="38" borderId="14" xfId="0" applyFont="1" applyFill="1" applyBorder="1" applyAlignment="1" applyProtection="1">
      <alignment horizontal="left" vertical="center" wrapText="1"/>
      <protection/>
    </xf>
    <xf numFmtId="0" fontId="20" fillId="38" borderId="13" xfId="0" applyFont="1" applyFill="1" applyBorder="1" applyAlignment="1" applyProtection="1">
      <alignment horizontal="left" vertical="center" wrapText="1"/>
      <protection/>
    </xf>
    <xf numFmtId="0" fontId="21" fillId="0" borderId="23" xfId="0" applyFont="1" applyFill="1" applyBorder="1" applyAlignment="1" applyProtection="1">
      <alignment horizontal="center" vertical="top"/>
      <protection/>
    </xf>
    <xf numFmtId="0" fontId="22" fillId="0" borderId="17" xfId="0" applyFont="1" applyFill="1" applyBorder="1" applyAlignment="1" applyProtection="1">
      <alignment horizontal="center"/>
      <protection/>
    </xf>
    <xf numFmtId="0" fontId="0" fillId="0" borderId="24" xfId="0" applyBorder="1" applyAlignment="1" applyProtection="1">
      <alignment/>
      <protection/>
    </xf>
    <xf numFmtId="0" fontId="24" fillId="0" borderId="15" xfId="0" applyFont="1" applyFill="1" applyBorder="1" applyAlignment="1" applyProtection="1">
      <alignment horizontal="center" vertical="top"/>
      <protection/>
    </xf>
    <xf numFmtId="0" fontId="20" fillId="0" borderId="12" xfId="0" applyFont="1" applyBorder="1" applyAlignment="1" applyProtection="1">
      <alignment horizontal="left" vertical="center" wrapText="1"/>
      <protection/>
    </xf>
    <xf numFmtId="0" fontId="20" fillId="0" borderId="14" xfId="0" applyFont="1" applyBorder="1" applyAlignment="1" applyProtection="1">
      <alignment horizontal="left" vertical="center" wrapText="1"/>
      <protection/>
    </xf>
    <xf numFmtId="0" fontId="20" fillId="0" borderId="13" xfId="0" applyFont="1" applyBorder="1" applyAlignment="1" applyProtection="1">
      <alignment horizontal="left" vertical="center" wrapText="1"/>
      <protection/>
    </xf>
    <xf numFmtId="0" fontId="31" fillId="0" borderId="23" xfId="0" applyFont="1" applyBorder="1" applyAlignment="1" applyProtection="1">
      <alignment horizontal="center" vertical="center" wrapText="1"/>
      <protection/>
    </xf>
    <xf numFmtId="0" fontId="21" fillId="0" borderId="23" xfId="0" applyFont="1" applyBorder="1" applyAlignment="1" applyProtection="1">
      <alignment horizontal="center" vertical="center" wrapText="1"/>
      <protection/>
    </xf>
    <xf numFmtId="0" fontId="6" fillId="37" borderId="12" xfId="0" applyFont="1" applyFill="1" applyBorder="1" applyAlignment="1" applyProtection="1">
      <alignment vertical="top" wrapText="1"/>
      <protection/>
    </xf>
    <xf numFmtId="0" fontId="6" fillId="37" borderId="14" xfId="0" applyFont="1" applyFill="1" applyBorder="1" applyAlignment="1" applyProtection="1">
      <alignment vertical="top" wrapText="1"/>
      <protection/>
    </xf>
    <xf numFmtId="0" fontId="6" fillId="37" borderId="13" xfId="0" applyFont="1" applyFill="1" applyBorder="1" applyAlignment="1" applyProtection="1">
      <alignment vertical="top" wrapText="1"/>
      <protection/>
    </xf>
    <xf numFmtId="0" fontId="10" fillId="47" borderId="12" xfId="0" applyFont="1" applyFill="1" applyBorder="1" applyAlignment="1" applyProtection="1">
      <alignment horizontal="left" vertical="top"/>
      <protection/>
    </xf>
    <xf numFmtId="0" fontId="2" fillId="47" borderId="14" xfId="0" applyFont="1" applyFill="1" applyBorder="1" applyAlignment="1" applyProtection="1">
      <alignment/>
      <protection/>
    </xf>
    <xf numFmtId="0" fontId="2" fillId="47" borderId="13" xfId="0" applyFont="1" applyFill="1" applyBorder="1" applyAlignment="1" applyProtection="1">
      <alignment/>
      <protection/>
    </xf>
    <xf numFmtId="0" fontId="6" fillId="0" borderId="12" xfId="0" applyFont="1" applyFill="1" applyBorder="1" applyAlignment="1" applyProtection="1">
      <alignment vertical="top" wrapText="1"/>
      <protection locked="0"/>
    </xf>
    <xf numFmtId="0" fontId="0" fillId="0" borderId="14" xfId="0" applyFont="1" applyFill="1" applyBorder="1" applyAlignment="1" applyProtection="1">
      <alignment vertical="top"/>
      <protection locked="0"/>
    </xf>
    <xf numFmtId="0" fontId="0" fillId="0" borderId="13" xfId="0" applyFont="1" applyFill="1" applyBorder="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10"/>
      </font>
    </dxf>
    <dxf>
      <font>
        <color indexed="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A831"/>
  <sheetViews>
    <sheetView showGridLines="0" tabSelected="1" zoomScalePageLayoutView="0" workbookViewId="0" topLeftCell="A229">
      <selection activeCell="H292" sqref="H292"/>
    </sheetView>
  </sheetViews>
  <sheetFormatPr defaultColWidth="9.28125" defaultRowHeight="12.75"/>
  <cols>
    <col min="1" max="2" width="9.28125" style="125" customWidth="1"/>
    <col min="3" max="3" width="14.421875" style="126" customWidth="1"/>
    <col min="4" max="4" width="10.421875" style="127" customWidth="1"/>
    <col min="5" max="5" width="10.421875" style="125" customWidth="1"/>
    <col min="6" max="6" width="7.421875" style="125" customWidth="1"/>
    <col min="7" max="7" width="57.140625" style="125" customWidth="1"/>
    <col min="8" max="8" width="43.140625" style="128" customWidth="1"/>
    <col min="9" max="9" width="13.8515625" style="129" customWidth="1"/>
    <col min="10" max="10" width="13.8515625" style="245" customWidth="1"/>
    <col min="11" max="12" width="13.8515625" style="208" customWidth="1"/>
    <col min="13" max="13" width="20.140625" style="248" customWidth="1"/>
    <col min="14" max="14" width="9.28125" style="267" customWidth="1"/>
    <col min="15" max="18" width="9.28125" style="274" customWidth="1"/>
    <col min="19" max="19" width="9.28125" style="278" customWidth="1"/>
    <col min="20" max="37" width="9.28125" style="213" customWidth="1"/>
    <col min="38" max="16384" width="9.28125" style="54" customWidth="1"/>
  </cols>
  <sheetData>
    <row r="1" spans="1:28" ht="132" customHeight="1">
      <c r="A1" s="51"/>
      <c r="B1" s="51"/>
      <c r="C1" s="401" t="s">
        <v>467</v>
      </c>
      <c r="D1" s="402"/>
      <c r="E1" s="402"/>
      <c r="F1" s="402"/>
      <c r="G1" s="402"/>
      <c r="H1" s="402"/>
      <c r="I1" s="52"/>
      <c r="T1" s="223"/>
      <c r="U1" s="223"/>
      <c r="V1" s="223"/>
      <c r="W1" s="223"/>
      <c r="X1" s="223"/>
      <c r="Y1" s="223"/>
      <c r="Z1" s="223"/>
      <c r="AA1" s="223"/>
      <c r="AB1" s="223"/>
    </row>
    <row r="2" spans="1:28" ht="30" customHeight="1">
      <c r="A2" s="51"/>
      <c r="B2" s="51"/>
      <c r="C2" s="55" t="s">
        <v>302</v>
      </c>
      <c r="D2" s="55"/>
      <c r="E2" s="56"/>
      <c r="F2" s="56"/>
      <c r="G2" s="56" t="s">
        <v>303</v>
      </c>
      <c r="H2" s="57"/>
      <c r="I2" s="58"/>
      <c r="T2" s="223"/>
      <c r="U2" s="223"/>
      <c r="V2" s="223"/>
      <c r="W2" s="223"/>
      <c r="X2" s="223"/>
      <c r="Y2" s="223"/>
      <c r="Z2" s="223"/>
      <c r="AA2" s="223"/>
      <c r="AB2" s="223"/>
    </row>
    <row r="3" spans="1:28" ht="15">
      <c r="A3" s="51"/>
      <c r="B3" s="51"/>
      <c r="C3" s="10">
        <v>1</v>
      </c>
      <c r="D3" s="10"/>
      <c r="E3" s="59"/>
      <c r="F3" s="59"/>
      <c r="G3" s="6" t="s">
        <v>394</v>
      </c>
      <c r="H3" s="30"/>
      <c r="I3" s="60"/>
      <c r="J3" s="246" t="str">
        <f>IF(OR(ISNUMBER(SEARCH("a",H3)),ISNUMBER(SEARCH("b",H3)),ISNUMBER(SEARCH("c",H3)),ISNUMBER(SEARCH("d",H3)),ISNUMBER(SEARCH("e",H3)),ISNUMBER(SEARCH("f",H3)),ISNUMBER(SEARCH("g",H3)),ISNUMBER(SEARCH("h",H3)),ISNUMBER(SEARCH("i",H3)),ISNUMBER(SEARCH("j",H3)),ISNUMBER(SEARCH("k",H3)),ISNUMBER(SEARCH("l",H3)),ISNUMBER(SEARCH("m",H3)),ISNUMBER(SEARCH("n",H3)),ISNUMBER(SEARCH("o",H3)),ISNUMBER(SEARCH("p",H3)),ISNUMBER(SEARCH("q",H3)),ISNUMBER(SEARCH("r",H3)),ISNUMBER(SEARCH("s",H3)),ISNUMBER(SEARCH("t",H3)),ISNUMBER(SEARCH("u",H3)),ISNUMBER(SEARCH("v",H3)),ISNUMBER(SEARCH("w",H3)),ISNUMBER(SEARCH("x",H3)),ISNUMBER(SEARCH("y",H3)),ISNUMBER(SEARCH("z",H3))),"","A"&amp;C3)</f>
        <v>A1</v>
      </c>
      <c r="K3" s="208" t="str">
        <f>IF(J3&lt;&gt;"",J3&amp;", ","")</f>
        <v>A1, </v>
      </c>
      <c r="L3" s="208" t="str">
        <f ca="1">IF(K3&lt;&gt;"",CELL("address",K3),"")</f>
        <v>$K$3</v>
      </c>
      <c r="M3" s="270" t="str">
        <f>CONCATENATE($K$3,$K$5,$K$6,$K$7,$K$8,$K$9,$K$10,$K$11,$K$13,$K$15,$K$16,$K$17,$K$18,$K$19,$K$20,$K$21,$K$22,$K$24)</f>
        <v>A1, A3, A5, A7, A8, A9, A11, A12, A13, A14, A15, A16, A17, A19, A19.1, </v>
      </c>
      <c r="T3" s="223"/>
      <c r="U3" s="223"/>
      <c r="V3" s="223"/>
      <c r="W3" s="223"/>
      <c r="X3" s="223"/>
      <c r="Y3" s="223"/>
      <c r="Z3" s="223"/>
      <c r="AA3" s="223"/>
      <c r="AB3" s="223"/>
    </row>
    <row r="4" spans="1:28" ht="28.5">
      <c r="A4" s="51"/>
      <c r="B4" s="51"/>
      <c r="C4" s="10">
        <v>2</v>
      </c>
      <c r="D4" s="10"/>
      <c r="E4" s="59"/>
      <c r="F4" s="59"/>
      <c r="G4" s="230" t="s">
        <v>428</v>
      </c>
      <c r="H4" s="30"/>
      <c r="I4" s="60"/>
      <c r="J4" s="246"/>
      <c r="K4" s="208">
        <f aca="true" t="shared" si="0" ref="K4:K67">IF(J4&lt;&gt;"",J4&amp;", ","")</f>
      </c>
      <c r="L4" s="208">
        <f aca="true" ca="1" t="shared" si="1" ref="L4:L67">IF(K4&lt;&gt;"",CELL("address",K4),"")</f>
      </c>
      <c r="T4" s="223"/>
      <c r="U4" s="223"/>
      <c r="V4" s="223"/>
      <c r="W4" s="223"/>
      <c r="X4" s="223"/>
      <c r="Y4" s="223"/>
      <c r="Z4" s="223"/>
      <c r="AA4" s="223"/>
      <c r="AB4" s="223"/>
    </row>
    <row r="5" spans="1:28" ht="15">
      <c r="A5" s="51"/>
      <c r="B5" s="51"/>
      <c r="C5" s="10">
        <v>3</v>
      </c>
      <c r="D5" s="10"/>
      <c r="E5" s="59"/>
      <c r="F5" s="59"/>
      <c r="G5" s="1" t="s">
        <v>430</v>
      </c>
      <c r="H5" s="30"/>
      <c r="I5" s="60"/>
      <c r="J5" s="246" t="str">
        <f aca="true" t="shared" si="2" ref="J5:J11">IF(OR(ISNUMBER(SEARCH("a",H5)),ISNUMBER(SEARCH("b",H5)),ISNUMBER(SEARCH("c",H5)),ISNUMBER(SEARCH("d",H5)),ISNUMBER(SEARCH("e",H5)),ISNUMBER(SEARCH("f",H5)),ISNUMBER(SEARCH("g",H5)),ISNUMBER(SEARCH("h",H5)),ISNUMBER(SEARCH("i",H5)),ISNUMBER(SEARCH("j",H5)),ISNUMBER(SEARCH("k",H5)),ISNUMBER(SEARCH("l",H5)),ISNUMBER(SEARCH("m",H5)),ISNUMBER(SEARCH("n",H5)),ISNUMBER(SEARCH("o",H5)),ISNUMBER(SEARCH("p",H5)),ISNUMBER(SEARCH("q",H5)),ISNUMBER(SEARCH("r",H5)),ISNUMBER(SEARCH("s",H5)),ISNUMBER(SEARCH("t",H5)),ISNUMBER(SEARCH("u",H5)),ISNUMBER(SEARCH("v",H5)),ISNUMBER(SEARCH("w",H5)),ISNUMBER(SEARCH("x",H5)),ISNUMBER(SEARCH("y",H5)),ISNUMBER(SEARCH("z",H5))),"","A"&amp;C5)</f>
        <v>A3</v>
      </c>
      <c r="K5" s="208" t="str">
        <f t="shared" si="0"/>
        <v>A3, </v>
      </c>
      <c r="L5" s="208" t="str">
        <f ca="1" t="shared" si="1"/>
        <v>$K$5</v>
      </c>
      <c r="T5" s="223"/>
      <c r="U5" s="223"/>
      <c r="V5" s="223"/>
      <c r="W5" s="223"/>
      <c r="X5" s="223"/>
      <c r="Y5" s="223"/>
      <c r="Z5" s="223"/>
      <c r="AA5" s="223"/>
      <c r="AB5" s="223"/>
    </row>
    <row r="6" spans="1:28" ht="15">
      <c r="A6" s="51"/>
      <c r="B6" s="51"/>
      <c r="C6" s="10">
        <v>4</v>
      </c>
      <c r="D6" s="10"/>
      <c r="E6" s="59"/>
      <c r="F6" s="59"/>
      <c r="G6" s="1" t="s">
        <v>429</v>
      </c>
      <c r="H6" s="30"/>
      <c r="I6" s="60"/>
      <c r="J6" s="246"/>
      <c r="T6" s="223"/>
      <c r="U6" s="223"/>
      <c r="V6" s="223"/>
      <c r="W6" s="223"/>
      <c r="X6" s="223"/>
      <c r="Y6" s="223"/>
      <c r="Z6" s="223"/>
      <c r="AA6" s="223"/>
      <c r="AB6" s="223"/>
    </row>
    <row r="7" spans="1:28" ht="15">
      <c r="A7" s="51"/>
      <c r="B7" s="51"/>
      <c r="C7" s="11">
        <v>5</v>
      </c>
      <c r="D7" s="10"/>
      <c r="E7" s="59"/>
      <c r="F7" s="59"/>
      <c r="G7" s="1" t="s">
        <v>304</v>
      </c>
      <c r="H7" s="30"/>
      <c r="I7" s="60"/>
      <c r="J7" s="246" t="str">
        <f t="shared" si="2"/>
        <v>A5</v>
      </c>
      <c r="K7" s="208" t="str">
        <f t="shared" si="0"/>
        <v>A5, </v>
      </c>
      <c r="L7" s="208" t="str">
        <f ca="1" t="shared" si="1"/>
        <v>$K$7</v>
      </c>
      <c r="T7" s="223"/>
      <c r="U7" s="223"/>
      <c r="V7" s="223"/>
      <c r="W7" s="223"/>
      <c r="X7" s="223"/>
      <c r="Y7" s="223"/>
      <c r="Z7" s="223"/>
      <c r="AA7" s="223"/>
      <c r="AB7" s="223"/>
    </row>
    <row r="8" spans="1:28" ht="15">
      <c r="A8" s="51"/>
      <c r="B8" s="51"/>
      <c r="C8" s="11">
        <v>6</v>
      </c>
      <c r="D8" s="10"/>
      <c r="E8" s="59"/>
      <c r="F8" s="59"/>
      <c r="G8" s="6" t="s">
        <v>395</v>
      </c>
      <c r="H8" s="30"/>
      <c r="I8" s="60"/>
      <c r="J8" s="246"/>
      <c r="T8" s="223"/>
      <c r="U8" s="223"/>
      <c r="V8" s="223"/>
      <c r="W8" s="223"/>
      <c r="X8" s="223"/>
      <c r="Y8" s="223"/>
      <c r="Z8" s="223"/>
      <c r="AA8" s="223"/>
      <c r="AB8" s="223"/>
    </row>
    <row r="9" spans="1:28" ht="15">
      <c r="A9" s="51"/>
      <c r="B9" s="51"/>
      <c r="C9" s="11">
        <v>7</v>
      </c>
      <c r="D9" s="10"/>
      <c r="E9" s="59"/>
      <c r="F9" s="59"/>
      <c r="G9" s="1" t="s">
        <v>306</v>
      </c>
      <c r="H9" s="40"/>
      <c r="I9" s="60"/>
      <c r="J9" s="246" t="str">
        <f>IF(OR(ISNUMBER(SEARCH("0",H9)),ISNUMBER(SEARCH("1",H9)),ISNUMBER(SEARCH("2",H9)),ISNUMBER(SEARCH("3",H9)),ISNUMBER(SEARCH("4",H9)),ISNUMBER(SEARCH("4",H9)),ISNUMBER(SEARCH("5",H9)),ISNUMBER(SEARCH("6",H9)),ISNUMBER(SEARCH("7",H9)),ISNUMBER(SEARCH("8",H9)),ISNUMBER(SEARCH("9",H9))),"","A"&amp;C9)</f>
        <v>A7</v>
      </c>
      <c r="K9" s="208" t="str">
        <f t="shared" si="0"/>
        <v>A7, </v>
      </c>
      <c r="L9" s="208" t="str">
        <f ca="1" t="shared" si="1"/>
        <v>$K$9</v>
      </c>
      <c r="T9" s="223"/>
      <c r="U9" s="223"/>
      <c r="V9" s="223"/>
      <c r="W9" s="223"/>
      <c r="X9" s="223"/>
      <c r="Y9" s="223"/>
      <c r="Z9" s="223"/>
      <c r="AA9" s="223"/>
      <c r="AB9" s="223"/>
    </row>
    <row r="10" spans="1:28" ht="15">
      <c r="A10" s="51"/>
      <c r="B10" s="51"/>
      <c r="C10" s="11">
        <v>8</v>
      </c>
      <c r="D10" s="10"/>
      <c r="E10" s="59"/>
      <c r="F10" s="59"/>
      <c r="G10" s="1" t="s">
        <v>307</v>
      </c>
      <c r="H10" s="30"/>
      <c r="I10" s="60"/>
      <c r="J10" s="246" t="str">
        <f t="shared" si="2"/>
        <v>A8</v>
      </c>
      <c r="K10" s="208" t="str">
        <f t="shared" si="0"/>
        <v>A8, </v>
      </c>
      <c r="L10" s="208" t="str">
        <f ca="1" t="shared" si="1"/>
        <v>$K$10</v>
      </c>
      <c r="T10" s="223"/>
      <c r="U10" s="223"/>
      <c r="V10" s="223"/>
      <c r="W10" s="223"/>
      <c r="X10" s="223"/>
      <c r="Y10" s="223"/>
      <c r="Z10" s="223"/>
      <c r="AA10" s="223"/>
      <c r="AB10" s="223"/>
    </row>
    <row r="11" spans="1:28" ht="28.5">
      <c r="A11" s="51"/>
      <c r="B11" s="51"/>
      <c r="C11" s="11">
        <v>9</v>
      </c>
      <c r="D11" s="10"/>
      <c r="E11" s="59"/>
      <c r="F11" s="59"/>
      <c r="G11" s="230" t="s">
        <v>452</v>
      </c>
      <c r="H11" s="44"/>
      <c r="I11" s="60"/>
      <c r="J11" s="246" t="str">
        <f t="shared" si="2"/>
        <v>A9</v>
      </c>
      <c r="K11" s="208" t="str">
        <f t="shared" si="0"/>
        <v>A9, </v>
      </c>
      <c r="L11" s="208" t="str">
        <f ca="1" t="shared" si="1"/>
        <v>$K$11</v>
      </c>
      <c r="T11" s="223"/>
      <c r="U11" s="223"/>
      <c r="V11" s="223"/>
      <c r="W11" s="223"/>
      <c r="X11" s="223"/>
      <c r="Y11" s="223"/>
      <c r="Z11" s="223"/>
      <c r="AA11" s="223"/>
      <c r="AB11" s="223"/>
    </row>
    <row r="12" spans="1:28" ht="28.5">
      <c r="A12" s="51"/>
      <c r="B12" s="51"/>
      <c r="C12" s="11">
        <v>10</v>
      </c>
      <c r="D12" s="10"/>
      <c r="E12" s="59"/>
      <c r="F12" s="59"/>
      <c r="G12" s="230" t="s">
        <v>453</v>
      </c>
      <c r="H12" s="30"/>
      <c r="I12" s="60"/>
      <c r="J12" s="246"/>
      <c r="K12" s="208">
        <f t="shared" si="0"/>
      </c>
      <c r="L12" s="208">
        <f ca="1" t="shared" si="1"/>
      </c>
      <c r="T12" s="223"/>
      <c r="U12" s="223"/>
      <c r="V12" s="223"/>
      <c r="W12" s="223"/>
      <c r="X12" s="223"/>
      <c r="Y12" s="223"/>
      <c r="Z12" s="223"/>
      <c r="AA12" s="223"/>
      <c r="AB12" s="223"/>
    </row>
    <row r="13" spans="1:28" ht="57">
      <c r="A13" s="51"/>
      <c r="B13" s="51"/>
      <c r="C13" s="11">
        <v>11</v>
      </c>
      <c r="D13" s="10"/>
      <c r="E13" s="59"/>
      <c r="F13" s="59"/>
      <c r="G13" s="230" t="s">
        <v>468</v>
      </c>
      <c r="H13" s="48"/>
      <c r="I13" s="60"/>
      <c r="J13" s="246" t="str">
        <f>IF(OR(ISNUMBER(SEARCH("a",H13)),ISNUMBER(SEARCH("b",H13)),ISNUMBER(SEARCH("c",H13)),ISNUMBER(SEARCH("d",H13)),ISNUMBER(SEARCH("e",H13)),ISNUMBER(SEARCH("f",H13)),ISNUMBER(SEARCH("g",H13)),ISNUMBER(SEARCH("h",H13)),ISNUMBER(SEARCH("i",H13)),ISNUMBER(SEARCH("j",H13)),ISNUMBER(SEARCH("k",H13)),ISNUMBER(SEARCH("l",H13)),ISNUMBER(SEARCH("m",H13)),ISNUMBER(SEARCH("n",H13)),ISNUMBER(SEARCH("o",H13)),ISNUMBER(SEARCH("p",H13)),ISNUMBER(SEARCH("q",H13)),ISNUMBER(SEARCH("r",H13)),ISNUMBER(SEARCH("s",H13)),ISNUMBER(SEARCH("t",H13)),ISNUMBER(SEARCH("u",H13)),ISNUMBER(SEARCH("v",H13)),ISNUMBER(SEARCH("w",H13)),ISNUMBER(SEARCH("x",H13)),ISNUMBER(SEARCH("y",H13)),ISNUMBER(SEARCH("z",H13))),"","A"&amp;C13)</f>
        <v>A11</v>
      </c>
      <c r="K13" s="208" t="str">
        <f t="shared" si="0"/>
        <v>A11, </v>
      </c>
      <c r="L13" s="208" t="str">
        <f ca="1" t="shared" si="1"/>
        <v>$K$13</v>
      </c>
      <c r="T13" s="223"/>
      <c r="U13" s="223"/>
      <c r="V13" s="223"/>
      <c r="W13" s="223"/>
      <c r="X13" s="223"/>
      <c r="Y13" s="223"/>
      <c r="Z13" s="223"/>
      <c r="AA13" s="223"/>
      <c r="AB13" s="223"/>
    </row>
    <row r="14" spans="1:28" ht="28.5">
      <c r="A14" s="51"/>
      <c r="B14" s="51"/>
      <c r="C14" s="11"/>
      <c r="D14" s="10"/>
      <c r="E14" s="59"/>
      <c r="F14" s="59"/>
      <c r="G14" s="8" t="s">
        <v>308</v>
      </c>
      <c r="H14" s="43"/>
      <c r="I14" s="53"/>
      <c r="J14" s="246"/>
      <c r="K14" s="208">
        <f t="shared" si="0"/>
      </c>
      <c r="L14" s="208">
        <f ca="1" t="shared" si="1"/>
      </c>
      <c r="T14" s="223"/>
      <c r="U14" s="223"/>
      <c r="V14" s="223"/>
      <c r="W14" s="223"/>
      <c r="X14" s="223"/>
      <c r="Y14" s="223"/>
      <c r="Z14" s="223"/>
      <c r="AA14" s="223"/>
      <c r="AB14" s="223"/>
    </row>
    <row r="15" spans="1:28" ht="15">
      <c r="A15" s="51"/>
      <c r="B15" s="51"/>
      <c r="C15" s="10">
        <v>12</v>
      </c>
      <c r="D15" s="12"/>
      <c r="E15" s="59"/>
      <c r="F15" s="59"/>
      <c r="G15" s="2" t="s">
        <v>309</v>
      </c>
      <c r="H15" s="44"/>
      <c r="I15" s="53"/>
      <c r="J15" s="246" t="str">
        <f aca="true" t="shared" si="3" ref="J15:J20">IF(OR(ISNUMBER(SEARCH("0",H15)),ISNUMBER(SEARCH("1",H15)),ISNUMBER(SEARCH("2",H15)),ISNUMBER(SEARCH("3",H15)),ISNUMBER(SEARCH("4",H15)),ISNUMBER(SEARCH("4",H15)),ISNUMBER(SEARCH("5",H15)),ISNUMBER(SEARCH("6",H15)),ISNUMBER(SEARCH("7",H15)),ISNUMBER(SEARCH("8",H15)),ISNUMBER(SEARCH("9",H15))),"","A"&amp;C15)</f>
        <v>A12</v>
      </c>
      <c r="K15" s="208" t="str">
        <f t="shared" si="0"/>
        <v>A12, </v>
      </c>
      <c r="L15" s="208" t="str">
        <f ca="1" t="shared" si="1"/>
        <v>$K$15</v>
      </c>
      <c r="T15" s="223"/>
      <c r="U15" s="223"/>
      <c r="V15" s="223"/>
      <c r="W15" s="223"/>
      <c r="X15" s="223"/>
      <c r="Y15" s="223"/>
      <c r="Z15" s="223"/>
      <c r="AA15" s="223"/>
      <c r="AB15" s="223"/>
    </row>
    <row r="16" spans="1:28" ht="13.5" customHeight="1">
      <c r="A16" s="51"/>
      <c r="B16" s="51"/>
      <c r="C16" s="10">
        <v>13</v>
      </c>
      <c r="D16" s="12"/>
      <c r="E16" s="59"/>
      <c r="F16" s="59"/>
      <c r="G16" s="2" t="s">
        <v>446</v>
      </c>
      <c r="H16" s="44"/>
      <c r="I16" s="53"/>
      <c r="J16" s="246" t="str">
        <f t="shared" si="3"/>
        <v>A13</v>
      </c>
      <c r="K16" s="208" t="str">
        <f t="shared" si="0"/>
        <v>A13, </v>
      </c>
      <c r="L16" s="208" t="str">
        <f ca="1" t="shared" si="1"/>
        <v>$K$16</v>
      </c>
      <c r="T16" s="223"/>
      <c r="U16" s="223"/>
      <c r="V16" s="223"/>
      <c r="W16" s="223"/>
      <c r="X16" s="223"/>
      <c r="Y16" s="223"/>
      <c r="Z16" s="223"/>
      <c r="AA16" s="223"/>
      <c r="AB16" s="223"/>
    </row>
    <row r="17" spans="1:28" ht="15">
      <c r="A17" s="51"/>
      <c r="B17" s="51"/>
      <c r="C17" s="10">
        <v>14</v>
      </c>
      <c r="D17" s="12"/>
      <c r="E17" s="59"/>
      <c r="F17" s="59"/>
      <c r="G17" s="2" t="s">
        <v>310</v>
      </c>
      <c r="H17" s="44"/>
      <c r="I17" s="53"/>
      <c r="J17" s="246" t="str">
        <f t="shared" si="3"/>
        <v>A14</v>
      </c>
      <c r="K17" s="208" t="str">
        <f t="shared" si="0"/>
        <v>A14, </v>
      </c>
      <c r="L17" s="208" t="str">
        <f ca="1" t="shared" si="1"/>
        <v>$K$17</v>
      </c>
      <c r="T17" s="223"/>
      <c r="U17" s="223"/>
      <c r="V17" s="223"/>
      <c r="W17" s="223"/>
      <c r="X17" s="223"/>
      <c r="Y17" s="223"/>
      <c r="Z17" s="223"/>
      <c r="AA17" s="223"/>
      <c r="AB17" s="223"/>
    </row>
    <row r="18" spans="1:28" ht="15">
      <c r="A18" s="51"/>
      <c r="B18" s="51"/>
      <c r="C18" s="10">
        <v>15</v>
      </c>
      <c r="D18" s="12"/>
      <c r="E18" s="59"/>
      <c r="F18" s="59"/>
      <c r="G18" s="2" t="s">
        <v>311</v>
      </c>
      <c r="H18" s="44"/>
      <c r="I18" s="53"/>
      <c r="J18" s="246" t="str">
        <f t="shared" si="3"/>
        <v>A15</v>
      </c>
      <c r="K18" s="208" t="str">
        <f t="shared" si="0"/>
        <v>A15, </v>
      </c>
      <c r="L18" s="208" t="str">
        <f ca="1" t="shared" si="1"/>
        <v>$K$18</v>
      </c>
      <c r="T18" s="223"/>
      <c r="U18" s="223"/>
      <c r="V18" s="223"/>
      <c r="W18" s="223"/>
      <c r="X18" s="223"/>
      <c r="Y18" s="223"/>
      <c r="Z18" s="223"/>
      <c r="AA18" s="223"/>
      <c r="AB18" s="223"/>
    </row>
    <row r="19" spans="1:28" ht="15">
      <c r="A19" s="51"/>
      <c r="B19" s="51"/>
      <c r="C19" s="10">
        <v>16</v>
      </c>
      <c r="D19" s="12"/>
      <c r="E19" s="59"/>
      <c r="F19" s="59"/>
      <c r="G19" s="3" t="s">
        <v>312</v>
      </c>
      <c r="H19" s="44"/>
      <c r="I19" s="53"/>
      <c r="J19" s="246" t="str">
        <f t="shared" si="3"/>
        <v>A16</v>
      </c>
      <c r="K19" s="208" t="str">
        <f t="shared" si="0"/>
        <v>A16, </v>
      </c>
      <c r="L19" s="208" t="str">
        <f ca="1" t="shared" si="1"/>
        <v>$K$19</v>
      </c>
      <c r="T19" s="223"/>
      <c r="U19" s="223"/>
      <c r="V19" s="223"/>
      <c r="W19" s="223"/>
      <c r="X19" s="223"/>
      <c r="Y19" s="223"/>
      <c r="Z19" s="223"/>
      <c r="AA19" s="223"/>
      <c r="AB19" s="223"/>
    </row>
    <row r="20" spans="1:28" ht="15">
      <c r="A20" s="51"/>
      <c r="B20" s="51"/>
      <c r="C20" s="10">
        <v>17</v>
      </c>
      <c r="D20" s="12"/>
      <c r="E20" s="59"/>
      <c r="F20" s="59"/>
      <c r="G20" s="2" t="s">
        <v>313</v>
      </c>
      <c r="H20" s="44"/>
      <c r="I20" s="53"/>
      <c r="J20" s="246" t="str">
        <f t="shared" si="3"/>
        <v>A17</v>
      </c>
      <c r="K20" s="208" t="str">
        <f t="shared" si="0"/>
        <v>A17, </v>
      </c>
      <c r="L20" s="208" t="str">
        <f ca="1" t="shared" si="1"/>
        <v>$K$20</v>
      </c>
      <c r="T20" s="223"/>
      <c r="U20" s="223"/>
      <c r="V20" s="223"/>
      <c r="W20" s="223"/>
      <c r="X20" s="223"/>
      <c r="Y20" s="223"/>
      <c r="Z20" s="223"/>
      <c r="AA20" s="223"/>
      <c r="AB20" s="223"/>
    </row>
    <row r="21" spans="1:28" ht="28.5" hidden="1">
      <c r="A21" s="51"/>
      <c r="B21" s="51"/>
      <c r="C21" s="10">
        <v>18</v>
      </c>
      <c r="D21" s="10"/>
      <c r="E21" s="59"/>
      <c r="F21" s="59"/>
      <c r="G21" s="243" t="s">
        <v>314</v>
      </c>
      <c r="H21" s="254" t="s">
        <v>382</v>
      </c>
      <c r="I21" s="53"/>
      <c r="J21" s="246">
        <f>IF(H21="","A"&amp;C21,"")</f>
      </c>
      <c r="K21" s="208">
        <f t="shared" si="0"/>
      </c>
      <c r="L21" s="208">
        <f ca="1" t="shared" si="1"/>
      </c>
      <c r="T21" s="223"/>
      <c r="U21" s="223"/>
      <c r="V21" s="223"/>
      <c r="W21" s="223"/>
      <c r="X21" s="223"/>
      <c r="Y21" s="223"/>
      <c r="Z21" s="223"/>
      <c r="AA21" s="223"/>
      <c r="AB21" s="223"/>
    </row>
    <row r="22" spans="1:28" ht="15">
      <c r="A22" s="51"/>
      <c r="B22" s="51"/>
      <c r="C22" s="10">
        <v>19</v>
      </c>
      <c r="D22" s="10"/>
      <c r="E22" s="59"/>
      <c r="F22" s="59"/>
      <c r="G22" s="1" t="s">
        <v>315</v>
      </c>
      <c r="H22" s="44"/>
      <c r="I22" s="53"/>
      <c r="J22" s="246" t="str">
        <f>IF(H22="","A"&amp;C22,"")</f>
        <v>A19</v>
      </c>
      <c r="K22" s="208" t="str">
        <f t="shared" si="0"/>
        <v>A19, </v>
      </c>
      <c r="L22" s="208" t="str">
        <f ca="1" t="shared" si="1"/>
        <v>$K$22</v>
      </c>
      <c r="T22" s="223"/>
      <c r="U22" s="223"/>
      <c r="V22" s="223"/>
      <c r="W22" s="223"/>
      <c r="X22" s="223"/>
      <c r="Y22" s="223"/>
      <c r="Z22" s="223"/>
      <c r="AA22" s="223"/>
      <c r="AB22" s="223"/>
    </row>
    <row r="23" spans="1:28" ht="17.25" customHeight="1">
      <c r="A23" s="51"/>
      <c r="B23" s="51"/>
      <c r="C23" s="10"/>
      <c r="D23" s="62" t="s">
        <v>316</v>
      </c>
      <c r="E23" s="63"/>
      <c r="F23" s="63"/>
      <c r="G23" s="63"/>
      <c r="H23" s="64"/>
      <c r="I23" s="58"/>
      <c r="J23" s="246"/>
      <c r="K23" s="208">
        <f t="shared" si="0"/>
      </c>
      <c r="L23" s="208">
        <f ca="1" t="shared" si="1"/>
      </c>
      <c r="T23" s="223"/>
      <c r="U23" s="223"/>
      <c r="V23" s="223"/>
      <c r="W23" s="223"/>
      <c r="X23" s="223"/>
      <c r="Y23" s="223"/>
      <c r="Z23" s="223"/>
      <c r="AA23" s="223"/>
      <c r="AB23" s="223"/>
    </row>
    <row r="24" spans="1:28" ht="73.5" customHeight="1">
      <c r="A24" s="51"/>
      <c r="B24" s="51"/>
      <c r="C24" s="10"/>
      <c r="D24" s="10">
        <v>19.1</v>
      </c>
      <c r="E24" s="59"/>
      <c r="F24" s="59"/>
      <c r="G24" s="1" t="s">
        <v>317</v>
      </c>
      <c r="H24" s="44"/>
      <c r="I24" s="53"/>
      <c r="J24" s="246" t="str">
        <f>IF(AND(H22&lt;&gt;"No",H24=""),"A"&amp;D24,"")</f>
        <v>A19.1</v>
      </c>
      <c r="K24" s="208" t="str">
        <f t="shared" si="0"/>
        <v>A19.1, </v>
      </c>
      <c r="L24" s="208" t="str">
        <f ca="1" t="shared" si="1"/>
        <v>$K$24</v>
      </c>
      <c r="T24" s="223"/>
      <c r="U24" s="223"/>
      <c r="V24" s="223"/>
      <c r="W24" s="223"/>
      <c r="X24" s="223"/>
      <c r="Y24" s="223"/>
      <c r="Z24" s="223"/>
      <c r="AA24" s="223"/>
      <c r="AB24" s="223"/>
    </row>
    <row r="25" spans="1:28" ht="14.25">
      <c r="A25" s="51"/>
      <c r="B25" s="51"/>
      <c r="C25" s="65"/>
      <c r="D25" s="66"/>
      <c r="E25" s="51"/>
      <c r="F25" s="51"/>
      <c r="G25" s="51"/>
      <c r="H25" s="67"/>
      <c r="I25" s="52"/>
      <c r="K25" s="208">
        <f t="shared" si="0"/>
      </c>
      <c r="L25" s="208">
        <f ca="1" t="shared" si="1"/>
      </c>
      <c r="T25" s="223"/>
      <c r="U25" s="223"/>
      <c r="V25" s="223"/>
      <c r="W25" s="223"/>
      <c r="X25" s="223"/>
      <c r="Y25" s="223"/>
      <c r="Z25" s="223"/>
      <c r="AA25" s="223"/>
      <c r="AB25" s="223"/>
    </row>
    <row r="26" spans="1:28" ht="14.25">
      <c r="A26" s="51"/>
      <c r="B26" s="51"/>
      <c r="C26" s="65"/>
      <c r="D26" s="66"/>
      <c r="E26" s="51"/>
      <c r="F26" s="51"/>
      <c r="G26" s="51"/>
      <c r="H26" s="67"/>
      <c r="I26" s="52"/>
      <c r="K26" s="208">
        <f t="shared" si="0"/>
      </c>
      <c r="L26" s="208">
        <f ca="1" t="shared" si="1"/>
      </c>
      <c r="T26" s="223"/>
      <c r="U26" s="223"/>
      <c r="V26" s="223"/>
      <c r="W26" s="223"/>
      <c r="X26" s="223"/>
      <c r="Y26" s="223"/>
      <c r="Z26" s="223"/>
      <c r="AA26" s="223"/>
      <c r="AB26" s="223"/>
    </row>
    <row r="27" spans="1:28" ht="30" customHeight="1">
      <c r="A27" s="51"/>
      <c r="B27" s="51"/>
      <c r="C27" s="55" t="s">
        <v>318</v>
      </c>
      <c r="D27" s="55"/>
      <c r="E27" s="56"/>
      <c r="F27" s="56"/>
      <c r="G27" s="56" t="s">
        <v>319</v>
      </c>
      <c r="H27" s="57"/>
      <c r="I27" s="58"/>
      <c r="K27" s="208">
        <f t="shared" si="0"/>
      </c>
      <c r="L27" s="208">
        <f ca="1" t="shared" si="1"/>
      </c>
      <c r="T27" s="223"/>
      <c r="U27" s="223"/>
      <c r="V27" s="223"/>
      <c r="W27" s="223"/>
      <c r="X27" s="223"/>
      <c r="Y27" s="223"/>
      <c r="Z27" s="223"/>
      <c r="AA27" s="223"/>
      <c r="AB27" s="223"/>
    </row>
    <row r="28" spans="1:28" ht="15">
      <c r="A28" s="51"/>
      <c r="B28" s="51"/>
      <c r="C28" s="11">
        <v>1</v>
      </c>
      <c r="D28" s="11"/>
      <c r="E28" s="68"/>
      <c r="F28" s="69"/>
      <c r="G28" s="8" t="s">
        <v>320</v>
      </c>
      <c r="H28" s="70"/>
      <c r="I28" s="58"/>
      <c r="K28" s="208">
        <f t="shared" si="0"/>
      </c>
      <c r="L28" s="208">
        <f ca="1" t="shared" si="1"/>
      </c>
      <c r="T28" s="223"/>
      <c r="U28" s="223"/>
      <c r="V28" s="223"/>
      <c r="W28" s="223"/>
      <c r="X28" s="223"/>
      <c r="Y28" s="223"/>
      <c r="Z28" s="223"/>
      <c r="AA28" s="223"/>
      <c r="AB28" s="223"/>
    </row>
    <row r="29" spans="1:28" ht="28.5">
      <c r="A29" s="51"/>
      <c r="B29" s="51"/>
      <c r="C29" s="10"/>
      <c r="D29" s="10">
        <v>1.1</v>
      </c>
      <c r="E29" s="71"/>
      <c r="F29" s="59"/>
      <c r="G29" s="4" t="s">
        <v>321</v>
      </c>
      <c r="H29" s="44"/>
      <c r="I29" s="53"/>
      <c r="J29" s="245" t="str">
        <f>IF(H29="","B"&amp;D29,"")</f>
        <v>B1.1</v>
      </c>
      <c r="K29" s="208" t="str">
        <f t="shared" si="0"/>
        <v>B1.1, </v>
      </c>
      <c r="L29" s="208" t="str">
        <f ca="1" t="shared" si="1"/>
        <v>$K$29</v>
      </c>
      <c r="M29" s="248" t="str">
        <f>CONCATENATE($K$29,$K$30,$K$31,$K$32,$K$33,$K$34,$K$35,$K$36,$K$37,$K$38,$K$40)</f>
        <v>B1.1, B1.2, B1.3, B1.4, B1.5, B1.6, B1.7, B1.8, B1.9, </v>
      </c>
      <c r="T29" s="223"/>
      <c r="U29" s="223"/>
      <c r="V29" s="223"/>
      <c r="W29" s="223"/>
      <c r="X29" s="223"/>
      <c r="Y29" s="223"/>
      <c r="Z29" s="223"/>
      <c r="AA29" s="223"/>
      <c r="AB29" s="223"/>
    </row>
    <row r="30" spans="1:28" ht="28.5">
      <c r="A30" s="51"/>
      <c r="B30" s="51"/>
      <c r="C30" s="10"/>
      <c r="D30" s="10">
        <v>1.2</v>
      </c>
      <c r="E30" s="71"/>
      <c r="F30" s="59"/>
      <c r="G30" s="4" t="s">
        <v>322</v>
      </c>
      <c r="H30" s="44"/>
      <c r="I30" s="53"/>
      <c r="J30" s="245" t="str">
        <f aca="true" t="shared" si="4" ref="J30:J38">IF(H30="","B"&amp;D30,"")</f>
        <v>B1.2</v>
      </c>
      <c r="K30" s="208" t="str">
        <f t="shared" si="0"/>
        <v>B1.2, </v>
      </c>
      <c r="L30" s="208" t="str">
        <f ca="1" t="shared" si="1"/>
        <v>$K$30</v>
      </c>
      <c r="T30" s="223"/>
      <c r="U30" s="223"/>
      <c r="V30" s="223"/>
      <c r="W30" s="223"/>
      <c r="X30" s="223"/>
      <c r="Y30" s="223"/>
      <c r="Z30" s="223"/>
      <c r="AA30" s="223"/>
      <c r="AB30" s="223"/>
    </row>
    <row r="31" spans="1:28" ht="15">
      <c r="A31" s="51"/>
      <c r="B31" s="51"/>
      <c r="C31" s="10"/>
      <c r="D31" s="10">
        <v>1.3</v>
      </c>
      <c r="E31" s="71"/>
      <c r="F31" s="59"/>
      <c r="G31" s="4" t="s">
        <v>323</v>
      </c>
      <c r="H31" s="44"/>
      <c r="I31" s="53"/>
      <c r="J31" s="245" t="str">
        <f t="shared" si="4"/>
        <v>B1.3</v>
      </c>
      <c r="K31" s="208" t="str">
        <f t="shared" si="0"/>
        <v>B1.3, </v>
      </c>
      <c r="L31" s="208" t="str">
        <f ca="1" t="shared" si="1"/>
        <v>$K$31</v>
      </c>
      <c r="T31" s="223"/>
      <c r="U31" s="223"/>
      <c r="V31" s="223"/>
      <c r="W31" s="223"/>
      <c r="X31" s="223"/>
      <c r="Y31" s="223"/>
      <c r="Z31" s="223"/>
      <c r="AA31" s="223"/>
      <c r="AB31" s="223"/>
    </row>
    <row r="32" spans="1:28" ht="28.5">
      <c r="A32" s="51"/>
      <c r="B32" s="51"/>
      <c r="C32" s="10"/>
      <c r="D32" s="10">
        <v>1.4</v>
      </c>
      <c r="E32" s="71"/>
      <c r="F32" s="59"/>
      <c r="G32" s="4" t="s">
        <v>324</v>
      </c>
      <c r="H32" s="44"/>
      <c r="I32" s="53"/>
      <c r="J32" s="245" t="str">
        <f t="shared" si="4"/>
        <v>B1.4</v>
      </c>
      <c r="K32" s="208" t="str">
        <f t="shared" si="0"/>
        <v>B1.4, </v>
      </c>
      <c r="L32" s="208" t="str">
        <f ca="1" t="shared" si="1"/>
        <v>$K$32</v>
      </c>
      <c r="T32" s="223"/>
      <c r="U32" s="223"/>
      <c r="V32" s="223"/>
      <c r="W32" s="223"/>
      <c r="X32" s="223"/>
      <c r="Y32" s="223"/>
      <c r="Z32" s="223"/>
      <c r="AA32" s="223"/>
      <c r="AB32" s="223"/>
    </row>
    <row r="33" spans="1:28" ht="28.5">
      <c r="A33" s="51"/>
      <c r="B33" s="51"/>
      <c r="C33" s="11"/>
      <c r="D33" s="10">
        <v>1.5</v>
      </c>
      <c r="E33" s="71"/>
      <c r="F33" s="59"/>
      <c r="G33" s="4" t="s">
        <v>325</v>
      </c>
      <c r="H33" s="44"/>
      <c r="I33" s="53"/>
      <c r="J33" s="245" t="str">
        <f t="shared" si="4"/>
        <v>B1.5</v>
      </c>
      <c r="K33" s="208" t="str">
        <f t="shared" si="0"/>
        <v>B1.5, </v>
      </c>
      <c r="L33" s="208" t="str">
        <f ca="1" t="shared" si="1"/>
        <v>$K$33</v>
      </c>
      <c r="T33" s="223"/>
      <c r="U33" s="223"/>
      <c r="V33" s="223"/>
      <c r="W33" s="223"/>
      <c r="X33" s="223"/>
      <c r="Y33" s="223"/>
      <c r="Z33" s="223"/>
      <c r="AA33" s="223"/>
      <c r="AB33" s="223"/>
    </row>
    <row r="34" spans="1:28" ht="15">
      <c r="A34" s="51"/>
      <c r="B34" s="51"/>
      <c r="C34" s="11"/>
      <c r="D34" s="10">
        <v>1.6</v>
      </c>
      <c r="E34" s="71"/>
      <c r="F34" s="59"/>
      <c r="G34" s="4" t="s">
        <v>326</v>
      </c>
      <c r="H34" s="44"/>
      <c r="I34" s="53"/>
      <c r="J34" s="245" t="str">
        <f t="shared" si="4"/>
        <v>B1.6</v>
      </c>
      <c r="K34" s="208" t="str">
        <f t="shared" si="0"/>
        <v>B1.6, </v>
      </c>
      <c r="L34" s="208" t="str">
        <f ca="1" t="shared" si="1"/>
        <v>$K$34</v>
      </c>
      <c r="T34" s="223"/>
      <c r="U34" s="223"/>
      <c r="V34" s="223"/>
      <c r="W34" s="223"/>
      <c r="X34" s="223"/>
      <c r="Y34" s="223"/>
      <c r="Z34" s="223"/>
      <c r="AA34" s="223"/>
      <c r="AB34" s="223"/>
    </row>
    <row r="35" spans="1:28" ht="15">
      <c r="A35" s="51"/>
      <c r="B35" s="51"/>
      <c r="C35" s="11"/>
      <c r="D35" s="10">
        <v>1.7</v>
      </c>
      <c r="E35" s="71"/>
      <c r="F35" s="59"/>
      <c r="G35" s="4" t="s">
        <v>327</v>
      </c>
      <c r="H35" s="44"/>
      <c r="I35" s="53"/>
      <c r="J35" s="245" t="str">
        <f t="shared" si="4"/>
        <v>B1.7</v>
      </c>
      <c r="K35" s="208" t="str">
        <f t="shared" si="0"/>
        <v>B1.7, </v>
      </c>
      <c r="L35" s="208" t="str">
        <f ca="1" t="shared" si="1"/>
        <v>$K$35</v>
      </c>
      <c r="T35" s="223"/>
      <c r="U35" s="223"/>
      <c r="V35" s="223"/>
      <c r="W35" s="223"/>
      <c r="X35" s="223"/>
      <c r="Y35" s="223"/>
      <c r="Z35" s="223"/>
      <c r="AA35" s="223"/>
      <c r="AB35" s="223"/>
    </row>
    <row r="36" spans="1:28" ht="15">
      <c r="A36" s="51"/>
      <c r="B36" s="51"/>
      <c r="C36" s="11"/>
      <c r="D36" s="10">
        <v>1.8</v>
      </c>
      <c r="E36" s="71"/>
      <c r="F36" s="59"/>
      <c r="G36" s="4" t="s">
        <v>328</v>
      </c>
      <c r="H36" s="44"/>
      <c r="I36" s="53"/>
      <c r="J36" s="245" t="str">
        <f t="shared" si="4"/>
        <v>B1.8</v>
      </c>
      <c r="K36" s="208" t="str">
        <f t="shared" si="0"/>
        <v>B1.8, </v>
      </c>
      <c r="L36" s="208" t="str">
        <f ca="1" t="shared" si="1"/>
        <v>$K$36</v>
      </c>
      <c r="T36" s="223"/>
      <c r="U36" s="223"/>
      <c r="V36" s="223"/>
      <c r="W36" s="223"/>
      <c r="X36" s="223"/>
      <c r="Y36" s="223"/>
      <c r="Z36" s="223"/>
      <c r="AA36" s="223"/>
      <c r="AB36" s="223"/>
    </row>
    <row r="37" spans="1:28" ht="15">
      <c r="A37" s="51"/>
      <c r="B37" s="51"/>
      <c r="C37" s="11"/>
      <c r="D37" s="10">
        <v>1.9</v>
      </c>
      <c r="E37" s="71"/>
      <c r="F37" s="59"/>
      <c r="G37" s="4" t="s">
        <v>329</v>
      </c>
      <c r="H37" s="44"/>
      <c r="I37" s="53"/>
      <c r="J37" s="245" t="str">
        <f t="shared" si="4"/>
        <v>B1.9</v>
      </c>
      <c r="K37" s="208" t="str">
        <f t="shared" si="0"/>
        <v>B1.9, </v>
      </c>
      <c r="L37" s="208" t="str">
        <f ca="1" t="shared" si="1"/>
        <v>$K$37</v>
      </c>
      <c r="T37" s="223"/>
      <c r="U37" s="223"/>
      <c r="V37" s="223"/>
      <c r="W37" s="223"/>
      <c r="X37" s="223"/>
      <c r="Y37" s="223"/>
      <c r="Z37" s="223"/>
      <c r="AA37" s="223"/>
      <c r="AB37" s="223"/>
    </row>
    <row r="38" spans="1:37" s="156" customFormat="1" ht="15.75" hidden="1" thickBot="1">
      <c r="A38" s="147"/>
      <c r="B38" s="147"/>
      <c r="C38" s="148"/>
      <c r="D38" s="149" t="s">
        <v>197</v>
      </c>
      <c r="E38" s="150"/>
      <c r="F38" s="151"/>
      <c r="G38" s="152" t="s">
        <v>330</v>
      </c>
      <c r="H38" s="160" t="s">
        <v>382</v>
      </c>
      <c r="I38" s="154"/>
      <c r="J38" s="245">
        <f t="shared" si="4"/>
      </c>
      <c r="K38" s="208">
        <f t="shared" si="0"/>
      </c>
      <c r="L38" s="208">
        <f ca="1" t="shared" si="1"/>
      </c>
      <c r="M38" s="248"/>
      <c r="N38" s="267"/>
      <c r="O38" s="274"/>
      <c r="P38" s="274"/>
      <c r="Q38" s="274"/>
      <c r="R38" s="274"/>
      <c r="S38" s="278"/>
      <c r="T38" s="223"/>
      <c r="U38" s="223"/>
      <c r="V38" s="223"/>
      <c r="W38" s="223"/>
      <c r="X38" s="223"/>
      <c r="Y38" s="223"/>
      <c r="Z38" s="223"/>
      <c r="AA38" s="223"/>
      <c r="AB38" s="223"/>
      <c r="AC38" s="214"/>
      <c r="AD38" s="214"/>
      <c r="AE38" s="214"/>
      <c r="AF38" s="214"/>
      <c r="AG38" s="214"/>
      <c r="AH38" s="214"/>
      <c r="AI38" s="214"/>
      <c r="AJ38" s="214"/>
      <c r="AK38" s="214"/>
    </row>
    <row r="39" spans="1:67" s="189" customFormat="1" ht="42.75">
      <c r="A39" s="191"/>
      <c r="B39" s="191"/>
      <c r="C39" s="192"/>
      <c r="D39" s="196">
        <v>1.1</v>
      </c>
      <c r="E39" s="193"/>
      <c r="F39" s="194"/>
      <c r="G39" s="195" t="s">
        <v>391</v>
      </c>
      <c r="H39" s="44"/>
      <c r="I39" s="53" t="str">
        <f>IF(H39="","P"&amp;E39,"")</f>
        <v>P</v>
      </c>
      <c r="J39" s="245"/>
      <c r="K39" s="208">
        <f t="shared" si="0"/>
      </c>
      <c r="L39" s="208">
        <f ca="1" t="shared" si="1"/>
      </c>
      <c r="M39" s="248"/>
      <c r="N39" s="267"/>
      <c r="O39" s="277"/>
      <c r="P39" s="274"/>
      <c r="Q39" s="274"/>
      <c r="R39" s="274"/>
      <c r="S39" s="278"/>
      <c r="T39" s="223"/>
      <c r="U39" s="223"/>
      <c r="V39" s="223"/>
      <c r="W39" s="223"/>
      <c r="X39" s="223"/>
      <c r="Y39" s="223"/>
      <c r="Z39" s="223"/>
      <c r="AA39" s="223"/>
      <c r="AB39" s="223"/>
      <c r="AC39" s="215"/>
      <c r="AD39" s="215"/>
      <c r="AE39" s="215"/>
      <c r="AF39" s="215"/>
      <c r="AG39" s="215"/>
      <c r="AH39" s="215"/>
      <c r="AI39" s="215"/>
      <c r="AJ39" s="215"/>
      <c r="AK39" s="215"/>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row>
    <row r="40" spans="1:37" s="156" customFormat="1" ht="15.75" hidden="1" thickTop="1">
      <c r="A40" s="147"/>
      <c r="B40" s="147"/>
      <c r="C40" s="148"/>
      <c r="D40" s="148"/>
      <c r="E40" s="161" t="s">
        <v>202</v>
      </c>
      <c r="F40" s="151"/>
      <c r="G40" s="152" t="s">
        <v>331</v>
      </c>
      <c r="H40" s="153" t="s">
        <v>421</v>
      </c>
      <c r="I40" s="155">
        <f>IF(OR(ISNUMBER(SEARCH("a",$H$40)),ISNUMBER(SEARCH("b",$H$40)),ISNUMBER(SEARCH("c",$H$40)),ISNUMBER(SEARCH("d",$H$40)),ISNUMBER(SEARCH("e",$H$40)),ISNUMBER(SEARCH("f",$H$40)),ISNUMBER(SEARCH("g",$H$40)),ISNUMBER(SEARCH("h",$H$40)),ISNUMBER(SEARCH("i",$H$40)),ISNUMBER(SEARCH("j",$H$40)),ISNUMBER(SEARCH("k",$H$40)),ISNUMBER(SEARCH("l",$H$40)),ISNUMBER(SEARCH("m",$H$40)),ISNUMBER(SEARCH("n",$H$40)),ISNUMBER(SEARCH("o",$H$40)),ISNUMBER(SEARCH("p",$H$40)),ISNUMBER(SEARCH("q",$H$40)),ISNUMBER(SEARCH("r",$H$40)),ISNUMBER(SEARCH("s",$H$40)),ISNUMBER(SEARCH("t",$H$40)),ISNUMBER(SEARCH("u",$H$40)),ISNUMBER(SEARCH("v",$H$40)),ISNUMBER(SEARCH("w",$H$40)),ISNUMBER(SEARCH("x",$H$40)),ISNUMBER(SEARCH("y",$H$40)),ISNUMBER(SEARCH("z",$H$40))),"","B"&amp;$E$40)</f>
      </c>
      <c r="J40" s="245">
        <f>IF(AND(H38&lt;&gt;"No",I40&lt;&gt;""),I40,"")</f>
      </c>
      <c r="K40" s="208">
        <f t="shared" si="0"/>
      </c>
      <c r="L40" s="208">
        <f ca="1" t="shared" si="1"/>
      </c>
      <c r="M40" s="248"/>
      <c r="N40" s="267"/>
      <c r="O40" s="274"/>
      <c r="P40" s="274"/>
      <c r="Q40" s="274"/>
      <c r="R40" s="274"/>
      <c r="S40" s="278"/>
      <c r="T40" s="223"/>
      <c r="U40" s="223"/>
      <c r="V40" s="223"/>
      <c r="W40" s="223"/>
      <c r="X40" s="223"/>
      <c r="Y40" s="223"/>
      <c r="Z40" s="223"/>
      <c r="AA40" s="223"/>
      <c r="AB40" s="223"/>
      <c r="AC40" s="214"/>
      <c r="AD40" s="214"/>
      <c r="AE40" s="214"/>
      <c r="AF40" s="214"/>
      <c r="AG40" s="214"/>
      <c r="AH40" s="214"/>
      <c r="AI40" s="214"/>
      <c r="AJ40" s="214"/>
      <c r="AK40" s="214"/>
    </row>
    <row r="41" spans="1:28" ht="14.25">
      <c r="A41" s="51"/>
      <c r="B41" s="51"/>
      <c r="C41" s="65"/>
      <c r="D41" s="66"/>
      <c r="E41" s="51"/>
      <c r="F41" s="51"/>
      <c r="G41" s="51"/>
      <c r="H41" s="67"/>
      <c r="I41" s="52"/>
      <c r="K41" s="208">
        <f t="shared" si="0"/>
      </c>
      <c r="L41" s="208">
        <f ca="1" t="shared" si="1"/>
      </c>
      <c r="T41" s="223"/>
      <c r="U41" s="223"/>
      <c r="V41" s="223"/>
      <c r="W41" s="223"/>
      <c r="X41" s="223"/>
      <c r="Y41" s="223"/>
      <c r="Z41" s="223"/>
      <c r="AA41" s="223"/>
      <c r="AB41" s="223"/>
    </row>
    <row r="42" spans="1:28" ht="14.25">
      <c r="A42" s="51"/>
      <c r="B42" s="51"/>
      <c r="C42" s="65"/>
      <c r="D42" s="66"/>
      <c r="E42" s="51"/>
      <c r="F42" s="51"/>
      <c r="G42" s="51"/>
      <c r="H42" s="67"/>
      <c r="I42" s="52"/>
      <c r="K42" s="208">
        <f t="shared" si="0"/>
      </c>
      <c r="L42" s="208">
        <f ca="1" t="shared" si="1"/>
      </c>
      <c r="T42" s="223"/>
      <c r="U42" s="223"/>
      <c r="V42" s="223"/>
      <c r="W42" s="223"/>
      <c r="X42" s="223"/>
      <c r="Y42" s="223"/>
      <c r="Z42" s="223"/>
      <c r="AA42" s="223"/>
      <c r="AB42" s="223"/>
    </row>
    <row r="43" spans="1:37" s="78" customFormat="1" ht="30" customHeight="1">
      <c r="A43" s="74"/>
      <c r="B43" s="74"/>
      <c r="C43" s="403" t="s">
        <v>357</v>
      </c>
      <c r="D43" s="404"/>
      <c r="E43" s="404"/>
      <c r="F43" s="405"/>
      <c r="G43" s="75" t="s">
        <v>345</v>
      </c>
      <c r="H43" s="76"/>
      <c r="I43" s="77"/>
      <c r="J43" s="247"/>
      <c r="K43" s="212">
        <f t="shared" si="0"/>
      </c>
      <c r="L43" s="212">
        <f ca="1" t="shared" si="1"/>
      </c>
      <c r="M43" s="271"/>
      <c r="N43" s="268"/>
      <c r="O43" s="275"/>
      <c r="P43" s="275"/>
      <c r="Q43" s="275"/>
      <c r="R43" s="275"/>
      <c r="S43" s="279"/>
      <c r="T43" s="224"/>
      <c r="U43" s="224"/>
      <c r="V43" s="224"/>
      <c r="W43" s="224"/>
      <c r="X43" s="224"/>
      <c r="Y43" s="224"/>
      <c r="Z43" s="224"/>
      <c r="AA43" s="224"/>
      <c r="AB43" s="224"/>
      <c r="AC43" s="216"/>
      <c r="AD43" s="216"/>
      <c r="AE43" s="216"/>
      <c r="AF43" s="216"/>
      <c r="AG43" s="216"/>
      <c r="AH43" s="216"/>
      <c r="AI43" s="216"/>
      <c r="AJ43" s="216"/>
      <c r="AK43" s="216"/>
    </row>
    <row r="44" spans="1:28" ht="15">
      <c r="A44" s="51"/>
      <c r="B44" s="51"/>
      <c r="C44" s="11">
        <v>1</v>
      </c>
      <c r="D44" s="79"/>
      <c r="E44" s="80"/>
      <c r="F44" s="80"/>
      <c r="G44" s="6" t="s">
        <v>332</v>
      </c>
      <c r="H44" s="37"/>
      <c r="I44" s="53"/>
      <c r="J44" s="245" t="str">
        <f>IF(H44="","C"&amp;C44,"")</f>
        <v>C1</v>
      </c>
      <c r="K44" s="208" t="str">
        <f>IF(J44&lt;&gt;"",J44&amp;", ","")</f>
        <v>C1, </v>
      </c>
      <c r="L44" s="208" t="str">
        <f ca="1">IF(K44&lt;&gt;"",CELL("address",K44),"")</f>
        <v>$K$44</v>
      </c>
      <c r="M44" s="248" t="str">
        <f>CONCATENATE($K$44,$K$47,$K$48,$K$49,$K$50,$K$51,$K$53,$K$54,$K$56,$K$57,$K$58,$K$59,$K$60,$K$62)</f>
        <v>C1, C3.6, </v>
      </c>
      <c r="T44" s="223"/>
      <c r="U44" s="223"/>
      <c r="V44" s="223"/>
      <c r="W44" s="223"/>
      <c r="X44" s="223"/>
      <c r="Y44" s="223"/>
      <c r="Z44" s="223"/>
      <c r="AA44" s="223"/>
      <c r="AB44" s="223"/>
    </row>
    <row r="45" spans="1:28" ht="42.75" hidden="1">
      <c r="A45" s="51"/>
      <c r="B45" s="283"/>
      <c r="C45" s="289">
        <v>2</v>
      </c>
      <c r="D45" s="290"/>
      <c r="E45" s="284"/>
      <c r="F45" s="284"/>
      <c r="G45" s="291" t="s">
        <v>409</v>
      </c>
      <c r="H45" s="292" t="s">
        <v>455</v>
      </c>
      <c r="I45" s="52"/>
      <c r="T45" s="223"/>
      <c r="U45" s="223"/>
      <c r="V45" s="223"/>
      <c r="W45" s="223"/>
      <c r="X45" s="223"/>
      <c r="Y45" s="223"/>
      <c r="Z45" s="223"/>
      <c r="AA45" s="223"/>
      <c r="AB45" s="223"/>
    </row>
    <row r="46" spans="1:28" ht="16.5" customHeight="1">
      <c r="A46" s="51"/>
      <c r="B46" s="51"/>
      <c r="C46" s="10">
        <v>3</v>
      </c>
      <c r="D46" s="81"/>
      <c r="E46" s="59"/>
      <c r="F46" s="59"/>
      <c r="G46" s="146" t="s">
        <v>385</v>
      </c>
      <c r="H46" s="43"/>
      <c r="I46" s="53"/>
      <c r="K46" s="208">
        <f t="shared" si="0"/>
      </c>
      <c r="L46" s="208">
        <f ca="1" t="shared" si="1"/>
      </c>
      <c r="T46" s="223"/>
      <c r="U46" s="223"/>
      <c r="V46" s="223"/>
      <c r="W46" s="223"/>
      <c r="X46" s="223"/>
      <c r="Y46" s="223"/>
      <c r="Z46" s="223"/>
      <c r="AA46" s="223"/>
      <c r="AB46" s="223"/>
    </row>
    <row r="47" spans="1:37" s="156" customFormat="1" ht="15" hidden="1">
      <c r="A47" s="147"/>
      <c r="B47" s="147"/>
      <c r="C47" s="148"/>
      <c r="D47" s="148">
        <v>3.1</v>
      </c>
      <c r="E47" s="151"/>
      <c r="F47" s="151"/>
      <c r="G47" s="162" t="s">
        <v>333</v>
      </c>
      <c r="H47" s="160" t="s">
        <v>382</v>
      </c>
      <c r="I47" s="154"/>
      <c r="J47" s="245">
        <f>IF(H47="","C"&amp;D47,"")</f>
      </c>
      <c r="K47" s="208">
        <f t="shared" si="0"/>
      </c>
      <c r="L47" s="208">
        <f ca="1" t="shared" si="1"/>
      </c>
      <c r="M47" s="248"/>
      <c r="N47" s="267"/>
      <c r="O47" s="274"/>
      <c r="P47" s="274"/>
      <c r="Q47" s="274"/>
      <c r="R47" s="274"/>
      <c r="S47" s="278"/>
      <c r="T47" s="223"/>
      <c r="U47" s="223"/>
      <c r="V47" s="223"/>
      <c r="W47" s="223"/>
      <c r="X47" s="223"/>
      <c r="Y47" s="223"/>
      <c r="Z47" s="223"/>
      <c r="AA47" s="223"/>
      <c r="AB47" s="223"/>
      <c r="AC47" s="214"/>
      <c r="AD47" s="214"/>
      <c r="AE47" s="214"/>
      <c r="AF47" s="214"/>
      <c r="AG47" s="214"/>
      <c r="AH47" s="214"/>
      <c r="AI47" s="214"/>
      <c r="AJ47" s="214"/>
      <c r="AK47" s="214"/>
    </row>
    <row r="48" spans="1:37" s="156" customFormat="1" ht="15" hidden="1">
      <c r="A48" s="147"/>
      <c r="B48" s="147"/>
      <c r="C48" s="148"/>
      <c r="D48" s="148">
        <v>3.2</v>
      </c>
      <c r="E48" s="151"/>
      <c r="F48" s="151"/>
      <c r="G48" s="162" t="s">
        <v>334</v>
      </c>
      <c r="H48" s="160" t="s">
        <v>382</v>
      </c>
      <c r="I48" s="154"/>
      <c r="J48" s="245">
        <f>IF(H48="","C"&amp;D48,"")</f>
      </c>
      <c r="K48" s="208">
        <f t="shared" si="0"/>
      </c>
      <c r="L48" s="208">
        <f ca="1" t="shared" si="1"/>
      </c>
      <c r="M48" s="248"/>
      <c r="N48" s="267"/>
      <c r="O48" s="274"/>
      <c r="P48" s="274"/>
      <c r="Q48" s="274"/>
      <c r="R48" s="274"/>
      <c r="S48" s="278"/>
      <c r="T48" s="223"/>
      <c r="U48" s="223"/>
      <c r="V48" s="223"/>
      <c r="W48" s="223"/>
      <c r="X48" s="223"/>
      <c r="Y48" s="223"/>
      <c r="Z48" s="223"/>
      <c r="AA48" s="223"/>
      <c r="AB48" s="223"/>
      <c r="AC48" s="214"/>
      <c r="AD48" s="214"/>
      <c r="AE48" s="214"/>
      <c r="AF48" s="214"/>
      <c r="AG48" s="214"/>
      <c r="AH48" s="214"/>
      <c r="AI48" s="214"/>
      <c r="AJ48" s="214"/>
      <c r="AK48" s="214"/>
    </row>
    <row r="49" spans="1:37" s="156" customFormat="1" ht="15" hidden="1">
      <c r="A49" s="147"/>
      <c r="B49" s="147"/>
      <c r="C49" s="148"/>
      <c r="D49" s="148">
        <v>3.3</v>
      </c>
      <c r="E49" s="151"/>
      <c r="F49" s="151"/>
      <c r="G49" s="162" t="s">
        <v>335</v>
      </c>
      <c r="H49" s="160" t="s">
        <v>382</v>
      </c>
      <c r="I49" s="154"/>
      <c r="J49" s="245">
        <f>IF(H49="","C"&amp;D49,"")</f>
      </c>
      <c r="K49" s="208">
        <f t="shared" si="0"/>
      </c>
      <c r="L49" s="208">
        <f ca="1" t="shared" si="1"/>
      </c>
      <c r="M49" s="248"/>
      <c r="N49" s="267"/>
      <c r="O49" s="274"/>
      <c r="P49" s="274"/>
      <c r="Q49" s="274"/>
      <c r="R49" s="274"/>
      <c r="S49" s="278"/>
      <c r="T49" s="223"/>
      <c r="U49" s="223"/>
      <c r="V49" s="223"/>
      <c r="W49" s="223"/>
      <c r="X49" s="223"/>
      <c r="Y49" s="223"/>
      <c r="Z49" s="223"/>
      <c r="AA49" s="223"/>
      <c r="AB49" s="223"/>
      <c r="AC49" s="214"/>
      <c r="AD49" s="214"/>
      <c r="AE49" s="214"/>
      <c r="AF49" s="214"/>
      <c r="AG49" s="214"/>
      <c r="AH49" s="214"/>
      <c r="AI49" s="214"/>
      <c r="AJ49" s="214"/>
      <c r="AK49" s="214"/>
    </row>
    <row r="50" spans="1:37" s="156" customFormat="1" ht="15" hidden="1">
      <c r="A50" s="147"/>
      <c r="B50" s="147"/>
      <c r="C50" s="148"/>
      <c r="D50" s="148">
        <v>3.4</v>
      </c>
      <c r="E50" s="151"/>
      <c r="F50" s="151"/>
      <c r="G50" s="162" t="s">
        <v>336</v>
      </c>
      <c r="H50" s="160" t="s">
        <v>382</v>
      </c>
      <c r="I50" s="154"/>
      <c r="J50" s="245">
        <f>IF(H50="","C"&amp;D50,"")</f>
      </c>
      <c r="K50" s="208">
        <f t="shared" si="0"/>
      </c>
      <c r="L50" s="208">
        <f ca="1" t="shared" si="1"/>
      </c>
      <c r="M50" s="248"/>
      <c r="N50" s="267"/>
      <c r="O50" s="274"/>
      <c r="P50" s="274"/>
      <c r="Q50" s="274"/>
      <c r="R50" s="274"/>
      <c r="S50" s="278"/>
      <c r="T50" s="223"/>
      <c r="U50" s="223"/>
      <c r="V50" s="223"/>
      <c r="W50" s="223"/>
      <c r="X50" s="223"/>
      <c r="Y50" s="223"/>
      <c r="Z50" s="223"/>
      <c r="AA50" s="223"/>
      <c r="AB50" s="223"/>
      <c r="AC50" s="214"/>
      <c r="AD50" s="214"/>
      <c r="AE50" s="214"/>
      <c r="AF50" s="214"/>
      <c r="AG50" s="214"/>
      <c r="AH50" s="214"/>
      <c r="AI50" s="214"/>
      <c r="AJ50" s="214"/>
      <c r="AK50" s="214"/>
    </row>
    <row r="51" spans="1:37" s="156" customFormat="1" ht="15" hidden="1">
      <c r="A51" s="147"/>
      <c r="B51" s="147"/>
      <c r="C51" s="148"/>
      <c r="D51" s="148">
        <v>3.5</v>
      </c>
      <c r="E51" s="151"/>
      <c r="F51" s="151"/>
      <c r="G51" s="162" t="s">
        <v>337</v>
      </c>
      <c r="H51" s="160" t="s">
        <v>382</v>
      </c>
      <c r="I51" s="154"/>
      <c r="J51" s="245">
        <f>IF(H51="","C"&amp;D51,"")</f>
      </c>
      <c r="K51" s="208">
        <f t="shared" si="0"/>
      </c>
      <c r="L51" s="208">
        <f ca="1" t="shared" si="1"/>
      </c>
      <c r="M51" s="248"/>
      <c r="N51" s="267"/>
      <c r="O51" s="274"/>
      <c r="P51" s="274"/>
      <c r="Q51" s="274"/>
      <c r="R51" s="274"/>
      <c r="S51" s="278"/>
      <c r="T51" s="223"/>
      <c r="U51" s="223"/>
      <c r="V51" s="223"/>
      <c r="W51" s="223"/>
      <c r="X51" s="223"/>
      <c r="Y51" s="223"/>
      <c r="Z51" s="223"/>
      <c r="AA51" s="223"/>
      <c r="AB51" s="223"/>
      <c r="AC51" s="214"/>
      <c r="AD51" s="214"/>
      <c r="AE51" s="214"/>
      <c r="AF51" s="214"/>
      <c r="AG51" s="214"/>
      <c r="AH51" s="214"/>
      <c r="AI51" s="214"/>
      <c r="AJ51" s="214"/>
      <c r="AK51" s="214"/>
    </row>
    <row r="52" spans="1:37" s="156" customFormat="1" ht="15" hidden="1">
      <c r="A52" s="147"/>
      <c r="B52" s="147"/>
      <c r="C52" s="148"/>
      <c r="D52" s="314" t="s">
        <v>198</v>
      </c>
      <c r="E52" s="315"/>
      <c r="F52" s="315"/>
      <c r="G52" s="316"/>
      <c r="H52" s="160"/>
      <c r="I52" s="154"/>
      <c r="J52" s="245"/>
      <c r="K52" s="208">
        <f t="shared" si="0"/>
      </c>
      <c r="L52" s="208">
        <f ca="1" t="shared" si="1"/>
      </c>
      <c r="M52" s="248"/>
      <c r="N52" s="267"/>
      <c r="O52" s="274"/>
      <c r="P52" s="274"/>
      <c r="Q52" s="274"/>
      <c r="R52" s="274"/>
      <c r="S52" s="278"/>
      <c r="T52" s="223"/>
      <c r="U52" s="223"/>
      <c r="V52" s="223"/>
      <c r="W52" s="223"/>
      <c r="X52" s="223"/>
      <c r="Y52" s="223"/>
      <c r="Z52" s="223"/>
      <c r="AA52" s="223"/>
      <c r="AB52" s="223"/>
      <c r="AC52" s="214"/>
      <c r="AD52" s="214"/>
      <c r="AE52" s="214"/>
      <c r="AF52" s="214"/>
      <c r="AG52" s="214"/>
      <c r="AH52" s="214"/>
      <c r="AI52" s="214"/>
      <c r="AJ52" s="214"/>
      <c r="AK52" s="214"/>
    </row>
    <row r="53" spans="1:37" s="156" customFormat="1" ht="15" hidden="1">
      <c r="A53" s="147"/>
      <c r="B53" s="147"/>
      <c r="C53" s="148"/>
      <c r="D53" s="148"/>
      <c r="E53" s="161" t="s">
        <v>199</v>
      </c>
      <c r="F53" s="151"/>
      <c r="G53" s="152" t="s">
        <v>338</v>
      </c>
      <c r="H53" s="160" t="s">
        <v>421</v>
      </c>
      <c r="I53" s="155">
        <f>IF(OR(ISNUMBER(SEARCH("a",$H$53)),ISNUMBER(SEARCH("b",$H$53)),ISNUMBER(SEARCH("c",$H$53)),ISNUMBER(SEARCH("d",$H$53)),ISNUMBER(SEARCH("e",$H$53)),ISNUMBER(SEARCH("f",$H$53)),ISNUMBER(SEARCH("g",$H$53)),ISNUMBER(SEARCH("h",$H$53)),ISNUMBER(SEARCH("i",$H$53)),ISNUMBER(SEARCH("j",$H$53)),ISNUMBER(SEARCH("k",$H$53)),ISNUMBER(SEARCH("l",$H$53)),ISNUMBER(SEARCH("m",$H$53)),ISNUMBER(SEARCH("n",$H$53)),ISNUMBER(SEARCH("o",$H$53)),ISNUMBER(SEARCH("p",$H$53)),ISNUMBER(SEARCH("q",$H$53)),ISNUMBER(SEARCH("r",$H$53)),ISNUMBER(SEARCH("s",$H$53)),ISNUMBER(SEARCH("t",$H$53)),ISNUMBER(SEARCH("u",$H$53)),ISNUMBER(SEARCH("v",$H$53)),ISNUMBER(SEARCH("w",$H$53)),ISNUMBER(SEARCH("x",$H$53)),ISNUMBER(SEARCH("y",$H$53)),ISNUMBER(SEARCH("z",$H$53))),"","C"&amp;$E$53)</f>
      </c>
      <c r="J53" s="245">
        <f>IF(AND(H51&lt;&gt;"No",I53&lt;&gt;""),I53,"")</f>
      </c>
      <c r="K53" s="208">
        <f t="shared" si="0"/>
      </c>
      <c r="L53" s="208">
        <f ca="1" t="shared" si="1"/>
      </c>
      <c r="M53" s="248"/>
      <c r="N53" s="267"/>
      <c r="O53" s="274"/>
      <c r="P53" s="274"/>
      <c r="Q53" s="274"/>
      <c r="R53" s="274"/>
      <c r="S53" s="278"/>
      <c r="T53" s="223"/>
      <c r="U53" s="223"/>
      <c r="V53" s="223"/>
      <c r="W53" s="223"/>
      <c r="X53" s="223"/>
      <c r="Y53" s="223"/>
      <c r="Z53" s="223"/>
      <c r="AA53" s="223"/>
      <c r="AB53" s="223"/>
      <c r="AC53" s="214"/>
      <c r="AD53" s="214"/>
      <c r="AE53" s="214"/>
      <c r="AF53" s="214"/>
      <c r="AG53" s="214"/>
      <c r="AH53" s="214"/>
      <c r="AI53" s="214"/>
      <c r="AJ53" s="214"/>
      <c r="AK53" s="214"/>
    </row>
    <row r="54" spans="1:28" ht="15">
      <c r="A54" s="51"/>
      <c r="B54" s="51"/>
      <c r="C54" s="10"/>
      <c r="D54" s="10">
        <v>3.6</v>
      </c>
      <c r="E54" s="71"/>
      <c r="F54" s="59"/>
      <c r="G54" s="146" t="s">
        <v>339</v>
      </c>
      <c r="H54" s="44"/>
      <c r="I54" s="61"/>
      <c r="J54" s="245" t="str">
        <f>IF(OR(ISNUMBER(SEARCH("0",H54)),ISNUMBER(SEARCH("1",H54)),ISNUMBER(SEARCH("2",H54)),ISNUMBER(SEARCH("3",H54)),ISNUMBER(SEARCH("4",H54)),ISNUMBER(SEARCH("4",H54)),ISNUMBER(SEARCH("5",H54)),ISNUMBER(SEARCH("6",H54)),ISNUMBER(SEARCH("7",H54)),ISNUMBER(SEARCH("8",H54)),ISNUMBER(SEARCH("9",H54))),"","C"&amp;D54)</f>
        <v>C3.6</v>
      </c>
      <c r="K54" s="208" t="str">
        <f t="shared" si="0"/>
        <v>C3.6, </v>
      </c>
      <c r="L54" s="208" t="str">
        <f ca="1" t="shared" si="1"/>
        <v>$K$54</v>
      </c>
      <c r="T54" s="223"/>
      <c r="U54" s="223"/>
      <c r="V54" s="223"/>
      <c r="W54" s="223"/>
      <c r="X54" s="223"/>
      <c r="Y54" s="223"/>
      <c r="Z54" s="223"/>
      <c r="AA54" s="223"/>
      <c r="AB54" s="223"/>
    </row>
    <row r="55" spans="1:37" s="156" customFormat="1" ht="28.5" hidden="1">
      <c r="A55" s="147"/>
      <c r="B55" s="147"/>
      <c r="C55" s="148">
        <v>4</v>
      </c>
      <c r="D55" s="163"/>
      <c r="E55" s="150"/>
      <c r="F55" s="151"/>
      <c r="G55" s="162" t="s">
        <v>380</v>
      </c>
      <c r="H55" s="160"/>
      <c r="I55" s="154"/>
      <c r="J55" s="245"/>
      <c r="K55" s="208">
        <f t="shared" si="0"/>
      </c>
      <c r="L55" s="208">
        <f ca="1" t="shared" si="1"/>
      </c>
      <c r="M55" s="248"/>
      <c r="N55" s="267"/>
      <c r="O55" s="274"/>
      <c r="P55" s="274"/>
      <c r="Q55" s="274"/>
      <c r="R55" s="274"/>
      <c r="S55" s="278"/>
      <c r="T55" s="223"/>
      <c r="U55" s="223"/>
      <c r="V55" s="223"/>
      <c r="W55" s="223"/>
      <c r="X55" s="223"/>
      <c r="Y55" s="223"/>
      <c r="Z55" s="223"/>
      <c r="AA55" s="223"/>
      <c r="AB55" s="223"/>
      <c r="AC55" s="214"/>
      <c r="AD55" s="214"/>
      <c r="AE55" s="214"/>
      <c r="AF55" s="214"/>
      <c r="AG55" s="214"/>
      <c r="AH55" s="214"/>
      <c r="AI55" s="214"/>
      <c r="AJ55" s="214"/>
      <c r="AK55" s="214"/>
    </row>
    <row r="56" spans="1:37" s="156" customFormat="1" ht="15" hidden="1">
      <c r="A56" s="147"/>
      <c r="B56" s="147"/>
      <c r="C56" s="148"/>
      <c r="D56" s="148">
        <v>4.1</v>
      </c>
      <c r="E56" s="150"/>
      <c r="F56" s="151"/>
      <c r="G56" s="162" t="s">
        <v>340</v>
      </c>
      <c r="H56" s="160" t="s">
        <v>382</v>
      </c>
      <c r="I56" s="154"/>
      <c r="J56" s="245">
        <f>IF(H56="","C"&amp;D56,"")</f>
      </c>
      <c r="K56" s="208">
        <f t="shared" si="0"/>
      </c>
      <c r="L56" s="208">
        <f ca="1" t="shared" si="1"/>
      </c>
      <c r="M56" s="248"/>
      <c r="N56" s="267"/>
      <c r="O56" s="274"/>
      <c r="P56" s="274"/>
      <c r="Q56" s="274"/>
      <c r="R56" s="274"/>
      <c r="S56" s="278"/>
      <c r="T56" s="223"/>
      <c r="U56" s="223"/>
      <c r="V56" s="223"/>
      <c r="W56" s="223"/>
      <c r="X56" s="223"/>
      <c r="Y56" s="223"/>
      <c r="Z56" s="223"/>
      <c r="AA56" s="223"/>
      <c r="AB56" s="223"/>
      <c r="AC56" s="214"/>
      <c r="AD56" s="214"/>
      <c r="AE56" s="214"/>
      <c r="AF56" s="214"/>
      <c r="AG56" s="214"/>
      <c r="AH56" s="214"/>
      <c r="AI56" s="214"/>
      <c r="AJ56" s="214"/>
      <c r="AK56" s="214"/>
    </row>
    <row r="57" spans="1:37" s="156" customFormat="1" ht="15" hidden="1">
      <c r="A57" s="147"/>
      <c r="B57" s="147"/>
      <c r="C57" s="148"/>
      <c r="D57" s="148">
        <v>4.2</v>
      </c>
      <c r="E57" s="150"/>
      <c r="F57" s="151"/>
      <c r="G57" s="162" t="s">
        <v>341</v>
      </c>
      <c r="H57" s="160" t="s">
        <v>382</v>
      </c>
      <c r="I57" s="154"/>
      <c r="J57" s="245">
        <f>IF(H57="","C"&amp;D57,"")</f>
      </c>
      <c r="K57" s="208">
        <f t="shared" si="0"/>
      </c>
      <c r="L57" s="208">
        <f ca="1" t="shared" si="1"/>
      </c>
      <c r="M57" s="248"/>
      <c r="N57" s="267"/>
      <c r="O57" s="274"/>
      <c r="P57" s="274"/>
      <c r="Q57" s="274"/>
      <c r="R57" s="274"/>
      <c r="S57" s="278"/>
      <c r="T57" s="223"/>
      <c r="U57" s="223"/>
      <c r="V57" s="223"/>
      <c r="W57" s="223"/>
      <c r="X57" s="223"/>
      <c r="Y57" s="223"/>
      <c r="Z57" s="223"/>
      <c r="AA57" s="223"/>
      <c r="AB57" s="223"/>
      <c r="AC57" s="214"/>
      <c r="AD57" s="214"/>
      <c r="AE57" s="214"/>
      <c r="AF57" s="214"/>
      <c r="AG57" s="214"/>
      <c r="AH57" s="214"/>
      <c r="AI57" s="214"/>
      <c r="AJ57" s="214"/>
      <c r="AK57" s="214"/>
    </row>
    <row r="58" spans="1:37" s="156" customFormat="1" ht="15" hidden="1">
      <c r="A58" s="147"/>
      <c r="B58" s="147"/>
      <c r="C58" s="148"/>
      <c r="D58" s="148">
        <v>4.3</v>
      </c>
      <c r="E58" s="150"/>
      <c r="F58" s="151"/>
      <c r="G58" s="162" t="s">
        <v>342</v>
      </c>
      <c r="H58" s="160" t="s">
        <v>382</v>
      </c>
      <c r="I58" s="154"/>
      <c r="J58" s="245">
        <f>IF(H58="","C"&amp;D58,"")</f>
      </c>
      <c r="K58" s="208">
        <f t="shared" si="0"/>
      </c>
      <c r="L58" s="208">
        <f ca="1" t="shared" si="1"/>
      </c>
      <c r="M58" s="248"/>
      <c r="N58" s="267"/>
      <c r="O58" s="274"/>
      <c r="P58" s="274"/>
      <c r="Q58" s="274"/>
      <c r="R58" s="274"/>
      <c r="S58" s="278"/>
      <c r="T58" s="223"/>
      <c r="U58" s="223"/>
      <c r="V58" s="223"/>
      <c r="W58" s="223"/>
      <c r="X58" s="223"/>
      <c r="Y58" s="223"/>
      <c r="Z58" s="223"/>
      <c r="AA58" s="223"/>
      <c r="AB58" s="223"/>
      <c r="AC58" s="214"/>
      <c r="AD58" s="214"/>
      <c r="AE58" s="214"/>
      <c r="AF58" s="214"/>
      <c r="AG58" s="214"/>
      <c r="AH58" s="214"/>
      <c r="AI58" s="214"/>
      <c r="AJ58" s="214"/>
      <c r="AK58" s="214"/>
    </row>
    <row r="59" spans="1:37" s="156" customFormat="1" ht="15" hidden="1">
      <c r="A59" s="147"/>
      <c r="B59" s="147"/>
      <c r="C59" s="148"/>
      <c r="D59" s="148">
        <v>4.4</v>
      </c>
      <c r="E59" s="150"/>
      <c r="F59" s="151"/>
      <c r="G59" s="162" t="s">
        <v>343</v>
      </c>
      <c r="H59" s="160" t="s">
        <v>382</v>
      </c>
      <c r="I59" s="154"/>
      <c r="J59" s="245">
        <f>IF(H59="","C"&amp;D59,"")</f>
      </c>
      <c r="K59" s="208">
        <f t="shared" si="0"/>
      </c>
      <c r="L59" s="208">
        <f ca="1" t="shared" si="1"/>
      </c>
      <c r="M59" s="248"/>
      <c r="N59" s="267"/>
      <c r="O59" s="274"/>
      <c r="P59" s="274"/>
      <c r="Q59" s="274"/>
      <c r="R59" s="274"/>
      <c r="S59" s="278"/>
      <c r="T59" s="223"/>
      <c r="U59" s="223"/>
      <c r="V59" s="223"/>
      <c r="W59" s="223"/>
      <c r="X59" s="223"/>
      <c r="Y59" s="223"/>
      <c r="Z59" s="223"/>
      <c r="AA59" s="223"/>
      <c r="AB59" s="223"/>
      <c r="AC59" s="214"/>
      <c r="AD59" s="214"/>
      <c r="AE59" s="214"/>
      <c r="AF59" s="214"/>
      <c r="AG59" s="214"/>
      <c r="AH59" s="214"/>
      <c r="AI59" s="214"/>
      <c r="AJ59" s="214"/>
      <c r="AK59" s="214"/>
    </row>
    <row r="60" spans="1:37" s="156" customFormat="1" ht="15" hidden="1">
      <c r="A60" s="147"/>
      <c r="B60" s="147"/>
      <c r="C60" s="148"/>
      <c r="D60" s="148">
        <v>4.5</v>
      </c>
      <c r="E60" s="150"/>
      <c r="F60" s="151"/>
      <c r="G60" s="162" t="s">
        <v>344</v>
      </c>
      <c r="H60" s="160" t="s">
        <v>382</v>
      </c>
      <c r="I60" s="154"/>
      <c r="J60" s="245">
        <f>IF(H60="","C"&amp;D60,"")</f>
      </c>
      <c r="K60" s="208">
        <f t="shared" si="0"/>
      </c>
      <c r="L60" s="208">
        <f ca="1" t="shared" si="1"/>
      </c>
      <c r="M60" s="248"/>
      <c r="N60" s="267"/>
      <c r="O60" s="274"/>
      <c r="P60" s="274"/>
      <c r="Q60" s="274"/>
      <c r="R60" s="274"/>
      <c r="S60" s="278"/>
      <c r="T60" s="223"/>
      <c r="U60" s="223"/>
      <c r="V60" s="223"/>
      <c r="W60" s="223"/>
      <c r="X60" s="223"/>
      <c r="Y60" s="223"/>
      <c r="Z60" s="223"/>
      <c r="AA60" s="223"/>
      <c r="AB60" s="223"/>
      <c r="AC60" s="214"/>
      <c r="AD60" s="214"/>
      <c r="AE60" s="214"/>
      <c r="AF60" s="214"/>
      <c r="AG60" s="214"/>
      <c r="AH60" s="214"/>
      <c r="AI60" s="214"/>
      <c r="AJ60" s="214"/>
      <c r="AK60" s="214"/>
    </row>
    <row r="61" spans="1:37" s="156" customFormat="1" ht="15" hidden="1">
      <c r="A61" s="147"/>
      <c r="B61" s="147"/>
      <c r="C61" s="148"/>
      <c r="D61" s="158" t="s">
        <v>200</v>
      </c>
      <c r="E61" s="147"/>
      <c r="F61" s="159"/>
      <c r="G61" s="164"/>
      <c r="H61" s="160"/>
      <c r="I61" s="154"/>
      <c r="J61" s="245"/>
      <c r="K61" s="208">
        <f t="shared" si="0"/>
      </c>
      <c r="L61" s="208">
        <f ca="1" t="shared" si="1"/>
      </c>
      <c r="M61" s="248"/>
      <c r="N61" s="267"/>
      <c r="O61" s="274"/>
      <c r="P61" s="274"/>
      <c r="Q61" s="274"/>
      <c r="R61" s="274"/>
      <c r="S61" s="278"/>
      <c r="T61" s="223"/>
      <c r="U61" s="223"/>
      <c r="V61" s="223"/>
      <c r="W61" s="223"/>
      <c r="X61" s="223"/>
      <c r="Y61" s="223"/>
      <c r="Z61" s="223"/>
      <c r="AA61" s="223"/>
      <c r="AB61" s="223"/>
      <c r="AC61" s="214"/>
      <c r="AD61" s="214"/>
      <c r="AE61" s="214"/>
      <c r="AF61" s="214"/>
      <c r="AG61" s="214"/>
      <c r="AH61" s="214"/>
      <c r="AI61" s="214"/>
      <c r="AJ61" s="214"/>
      <c r="AK61" s="214"/>
    </row>
    <row r="62" spans="1:37" s="156" customFormat="1" ht="28.5" customHeight="1" hidden="1">
      <c r="A62" s="147"/>
      <c r="B62" s="147"/>
      <c r="C62" s="148"/>
      <c r="D62" s="165"/>
      <c r="E62" s="161" t="s">
        <v>201</v>
      </c>
      <c r="F62" s="151"/>
      <c r="G62" s="152" t="s">
        <v>338</v>
      </c>
      <c r="H62" s="160"/>
      <c r="I62" s="155" t="str">
        <f>IF(OR(ISNUMBER(SEARCH("a",H62)),ISNUMBER(SEARCH("b",H62)),ISNUMBER(SEARCH("c",H62)),ISNUMBER(SEARCH("d",H62)),ISNUMBER(SEARCH("e",H62)),ISNUMBER(SEARCH("f",H62)),ISNUMBER(SEARCH("g",H62)),ISNUMBER(SEARCH("h",H62)),ISNUMBER(SEARCH("i",H62)),ISNUMBER(SEARCH("j",H62)),ISNUMBER(SEARCH("k",H62)),ISNUMBER(SEARCH("l",H62)),ISNUMBER(SEARCH("m",H62)),ISNUMBER(SEARCH("n",H62)),ISNUMBER(SEARCH("o",H62)),ISNUMBER(SEARCH("p",H62)),ISNUMBER(SEARCH("q",H62)),ISNUMBER(SEARCH("r",H62)),ISNUMBER(SEARCH("s",H62)),ISNUMBER(SEARCH("t",H62)),ISNUMBER(SEARCH("u",H62)),ISNUMBER(SEARCH("v",H62)),ISNUMBER(SEARCH("w",H62)),ISNUMBER(SEARCH("x",H62)),ISNUMBER(SEARCH("y",H62)),ISNUMBER(SEARCH("z",H62))),"","C"&amp;E62)</f>
        <v>C4.5.1</v>
      </c>
      <c r="J62" s="245">
        <f>IF(AND(H60&lt;&gt;"No",I62&lt;&gt;""),I62,"")</f>
      </c>
      <c r="K62" s="208">
        <f t="shared" si="0"/>
      </c>
      <c r="L62" s="208">
        <f ca="1" t="shared" si="1"/>
      </c>
      <c r="M62" s="248"/>
      <c r="N62" s="267"/>
      <c r="O62" s="274"/>
      <c r="P62" s="274"/>
      <c r="Q62" s="274"/>
      <c r="R62" s="274"/>
      <c r="S62" s="278"/>
      <c r="T62" s="223"/>
      <c r="U62" s="223"/>
      <c r="V62" s="223"/>
      <c r="W62" s="223"/>
      <c r="X62" s="223"/>
      <c r="Y62" s="223"/>
      <c r="Z62" s="223"/>
      <c r="AA62" s="223"/>
      <c r="AB62" s="223"/>
      <c r="AC62" s="214"/>
      <c r="AD62" s="214"/>
      <c r="AE62" s="214"/>
      <c r="AF62" s="214"/>
      <c r="AG62" s="214"/>
      <c r="AH62" s="214"/>
      <c r="AI62" s="214"/>
      <c r="AJ62" s="214"/>
      <c r="AK62" s="214"/>
    </row>
    <row r="63" spans="1:28" ht="14.25">
      <c r="A63" s="51"/>
      <c r="B63" s="51"/>
      <c r="C63" s="65"/>
      <c r="D63" s="66"/>
      <c r="E63" s="51"/>
      <c r="F63" s="51"/>
      <c r="G63" s="51"/>
      <c r="H63" s="67"/>
      <c r="I63" s="52"/>
      <c r="K63" s="208">
        <f t="shared" si="0"/>
      </c>
      <c r="L63" s="208">
        <f ca="1" t="shared" si="1"/>
      </c>
      <c r="T63" s="223"/>
      <c r="U63" s="223"/>
      <c r="V63" s="223"/>
      <c r="W63" s="223"/>
      <c r="X63" s="223"/>
      <c r="Y63" s="223"/>
      <c r="Z63" s="223"/>
      <c r="AA63" s="223"/>
      <c r="AB63" s="223"/>
    </row>
    <row r="64" spans="1:28" ht="14.25">
      <c r="A64" s="51"/>
      <c r="B64" s="51"/>
      <c r="C64" s="65"/>
      <c r="D64" s="66"/>
      <c r="E64" s="51"/>
      <c r="F64" s="51"/>
      <c r="G64" s="51"/>
      <c r="H64" s="67"/>
      <c r="I64" s="52"/>
      <c r="K64" s="208">
        <f t="shared" si="0"/>
      </c>
      <c r="L64" s="208">
        <f ca="1" t="shared" si="1"/>
      </c>
      <c r="T64" s="223"/>
      <c r="U64" s="223"/>
      <c r="V64" s="223"/>
      <c r="W64" s="223"/>
      <c r="X64" s="223"/>
      <c r="Y64" s="223"/>
      <c r="Z64" s="223"/>
      <c r="AA64" s="223"/>
      <c r="AB64" s="223"/>
    </row>
    <row r="65" spans="1:28" ht="30" customHeight="1">
      <c r="A65" s="51"/>
      <c r="B65" s="51"/>
      <c r="C65" s="306" t="s">
        <v>358</v>
      </c>
      <c r="D65" s="321"/>
      <c r="E65" s="321"/>
      <c r="F65" s="322"/>
      <c r="G65" s="84" t="s">
        <v>356</v>
      </c>
      <c r="H65" s="85"/>
      <c r="I65" s="53"/>
      <c r="K65" s="208">
        <f t="shared" si="0"/>
      </c>
      <c r="L65" s="208">
        <f ca="1" t="shared" si="1"/>
      </c>
      <c r="T65" s="223"/>
      <c r="U65" s="223"/>
      <c r="V65" s="223"/>
      <c r="W65" s="223"/>
      <c r="X65" s="223"/>
      <c r="Y65" s="223"/>
      <c r="Z65" s="223"/>
      <c r="AA65" s="223"/>
      <c r="AB65" s="223"/>
    </row>
    <row r="66" spans="1:28" ht="28.5">
      <c r="A66" s="51"/>
      <c r="B66" s="51"/>
      <c r="C66" s="11">
        <v>1</v>
      </c>
      <c r="D66" s="13"/>
      <c r="E66" s="80"/>
      <c r="F66" s="80"/>
      <c r="G66" s="7" t="s">
        <v>346</v>
      </c>
      <c r="H66" s="44"/>
      <c r="I66" s="53"/>
      <c r="J66" s="245" t="str">
        <f>IF(H66="","D"&amp;C66,"")</f>
        <v>D1</v>
      </c>
      <c r="K66" s="208" t="str">
        <f t="shared" si="0"/>
        <v>D1, </v>
      </c>
      <c r="L66" s="208" t="str">
        <f ca="1" t="shared" si="1"/>
        <v>$K$66</v>
      </c>
      <c r="M66" s="248" t="str">
        <f>CONCATENATE($K$66,$K$68,$K$69,$K$71,$K$72,$K$73)</f>
        <v>D1, D1.1, D2, D2.1, D2.2, D2.3, </v>
      </c>
      <c r="T66" s="223"/>
      <c r="U66" s="223"/>
      <c r="V66" s="223"/>
      <c r="W66" s="223"/>
      <c r="X66" s="223"/>
      <c r="Y66" s="223"/>
      <c r="Z66" s="223"/>
      <c r="AA66" s="223"/>
      <c r="AB66" s="223"/>
    </row>
    <row r="67" spans="1:28" ht="15">
      <c r="A67" s="51"/>
      <c r="B67" s="51"/>
      <c r="C67" s="86"/>
      <c r="D67" s="323" t="s">
        <v>354</v>
      </c>
      <c r="E67" s="307"/>
      <c r="F67" s="307"/>
      <c r="G67" s="308"/>
      <c r="H67" s="43"/>
      <c r="I67" s="53"/>
      <c r="K67" s="208">
        <f t="shared" si="0"/>
      </c>
      <c r="L67" s="208">
        <f ca="1" t="shared" si="1"/>
      </c>
      <c r="T67" s="223"/>
      <c r="U67" s="223"/>
      <c r="V67" s="223"/>
      <c r="W67" s="223"/>
      <c r="X67" s="223"/>
      <c r="Y67" s="223"/>
      <c r="Z67" s="223"/>
      <c r="AA67" s="223"/>
      <c r="AB67" s="223"/>
    </row>
    <row r="68" spans="1:28" ht="28.5">
      <c r="A68" s="51"/>
      <c r="B68" s="51"/>
      <c r="C68" s="10"/>
      <c r="D68" s="10">
        <v>1.1</v>
      </c>
      <c r="E68" s="59"/>
      <c r="F68" s="59"/>
      <c r="G68" s="3" t="s">
        <v>347</v>
      </c>
      <c r="H68" s="37"/>
      <c r="I68" s="52" t="str">
        <f>IF(H68="","D"&amp;D68,"")</f>
        <v>D1.1</v>
      </c>
      <c r="J68" s="245" t="str">
        <f>IF(AND(H66&lt;&gt;"No",I68&lt;&gt;""),I68,"")</f>
        <v>D1.1</v>
      </c>
      <c r="K68" s="208" t="str">
        <f aca="true" t="shared" si="5" ref="K68:K134">IF(J68&lt;&gt;"",J68&amp;", ","")</f>
        <v>D1.1, </v>
      </c>
      <c r="L68" s="208" t="str">
        <f aca="true" ca="1" t="shared" si="6" ref="L68:L134">IF(K68&lt;&gt;"",CELL("address",K68),"")</f>
        <v>$K$68</v>
      </c>
      <c r="T68" s="223"/>
      <c r="U68" s="223"/>
      <c r="V68" s="223"/>
      <c r="W68" s="223"/>
      <c r="X68" s="223"/>
      <c r="Y68" s="223"/>
      <c r="Z68" s="223"/>
      <c r="AA68" s="223"/>
      <c r="AB68" s="223"/>
    </row>
    <row r="69" spans="1:28" ht="57">
      <c r="A69" s="51"/>
      <c r="B69" s="51"/>
      <c r="C69" s="10">
        <v>2</v>
      </c>
      <c r="D69" s="12"/>
      <c r="E69" s="59"/>
      <c r="F69" s="59"/>
      <c r="G69" s="4" t="s">
        <v>348</v>
      </c>
      <c r="H69" s="44"/>
      <c r="I69" s="53"/>
      <c r="J69" s="245" t="str">
        <f>IF(H69="","D"&amp;C69,"")</f>
        <v>D2</v>
      </c>
      <c r="K69" s="208" t="str">
        <f t="shared" si="5"/>
        <v>D2, </v>
      </c>
      <c r="L69" s="208" t="str">
        <f ca="1" t="shared" si="6"/>
        <v>$K$69</v>
      </c>
      <c r="T69" s="223"/>
      <c r="U69" s="223"/>
      <c r="V69" s="223"/>
      <c r="W69" s="223"/>
      <c r="X69" s="223"/>
      <c r="Y69" s="223"/>
      <c r="Z69" s="223"/>
      <c r="AA69" s="223"/>
      <c r="AB69" s="223"/>
    </row>
    <row r="70" spans="1:28" ht="15">
      <c r="A70" s="51"/>
      <c r="B70" s="51"/>
      <c r="C70" s="83"/>
      <c r="D70" s="323" t="s">
        <v>355</v>
      </c>
      <c r="E70" s="307"/>
      <c r="F70" s="307"/>
      <c r="G70" s="308"/>
      <c r="H70" s="43"/>
      <c r="I70" s="53"/>
      <c r="K70" s="208">
        <f t="shared" si="5"/>
      </c>
      <c r="L70" s="208">
        <f ca="1" t="shared" si="6"/>
      </c>
      <c r="T70" s="223"/>
      <c r="U70" s="223"/>
      <c r="V70" s="223"/>
      <c r="W70" s="223"/>
      <c r="X70" s="223"/>
      <c r="Y70" s="223"/>
      <c r="Z70" s="223"/>
      <c r="AA70" s="223"/>
      <c r="AB70" s="223"/>
    </row>
    <row r="71" spans="1:28" ht="15">
      <c r="A71" s="51"/>
      <c r="B71" s="51"/>
      <c r="C71" s="10"/>
      <c r="D71" s="10">
        <v>2.1</v>
      </c>
      <c r="E71" s="59"/>
      <c r="F71" s="59"/>
      <c r="G71" s="4" t="s">
        <v>349</v>
      </c>
      <c r="H71" s="44"/>
      <c r="I71" s="52" t="str">
        <f>IF(OR(ISNUMBER(SEARCH("a",H71)),ISNUMBER(SEARCH("b",H71)),ISNUMBER(SEARCH("c",H71)),ISNUMBER(SEARCH("d",H71)),ISNUMBER(SEARCH("e",H71)),ISNUMBER(SEARCH("f",H71)),ISNUMBER(SEARCH("g",H71)),ISNUMBER(SEARCH("h",H71)),ISNUMBER(SEARCH("i",H71)),ISNUMBER(SEARCH("j",H71)),ISNUMBER(SEARCH("k",H71)),ISNUMBER(SEARCH("l",H71)),ISNUMBER(SEARCH("m",H71)),ISNUMBER(SEARCH("n",H71)),ISNUMBER(SEARCH("o",H71)),ISNUMBER(SEARCH("p",H71)),ISNUMBER(SEARCH("q",H71)),ISNUMBER(SEARCH("r",H71)),ISNUMBER(SEARCH("s",H71)),ISNUMBER(SEARCH("t",H71)),ISNUMBER(SEARCH("u",H71)),ISNUMBER(SEARCH("v",H71)),ISNUMBER(SEARCH("w",H71)),ISNUMBER(SEARCH("x",H71)),ISNUMBER(SEARCH("y",H71)),ISNUMBER(SEARCH("z",H71))),"","D"&amp;D71)</f>
        <v>D2.1</v>
      </c>
      <c r="J71" s="245" t="str">
        <f>IF(AND($H$69&lt;&gt;"No",I71&lt;&gt;""),I71,"")</f>
        <v>D2.1</v>
      </c>
      <c r="K71" s="208" t="str">
        <f t="shared" si="5"/>
        <v>D2.1, </v>
      </c>
      <c r="L71" s="208" t="str">
        <f ca="1" t="shared" si="6"/>
        <v>$K$71</v>
      </c>
      <c r="T71" s="223"/>
      <c r="U71" s="223"/>
      <c r="V71" s="223"/>
      <c r="W71" s="223"/>
      <c r="X71" s="223"/>
      <c r="Y71" s="223"/>
      <c r="Z71" s="223"/>
      <c r="AA71" s="223"/>
      <c r="AB71" s="223"/>
    </row>
    <row r="72" spans="1:28" ht="15">
      <c r="A72" s="51"/>
      <c r="B72" s="51"/>
      <c r="C72" s="10"/>
      <c r="D72" s="10">
        <v>2.2</v>
      </c>
      <c r="E72" s="59"/>
      <c r="F72" s="59"/>
      <c r="G72" s="4" t="s">
        <v>350</v>
      </c>
      <c r="H72" s="37"/>
      <c r="I72" s="52" t="str">
        <f>IF(H72="","D"&amp;D72,"")</f>
        <v>D2.2</v>
      </c>
      <c r="J72" s="245" t="str">
        <f>IF(AND($H$69&lt;&gt;"No",I72&lt;&gt;""),I72,"")</f>
        <v>D2.2</v>
      </c>
      <c r="K72" s="208" t="str">
        <f t="shared" si="5"/>
        <v>D2.2, </v>
      </c>
      <c r="L72" s="208" t="str">
        <f ca="1" t="shared" si="6"/>
        <v>$K$72</v>
      </c>
      <c r="T72" s="223"/>
      <c r="U72" s="223"/>
      <c r="V72" s="223"/>
      <c r="W72" s="223"/>
      <c r="X72" s="223"/>
      <c r="Y72" s="223"/>
      <c r="Z72" s="223"/>
      <c r="AA72" s="223"/>
      <c r="AB72" s="223"/>
    </row>
    <row r="73" spans="1:28" ht="42.75">
      <c r="A73" s="51"/>
      <c r="B73" s="51"/>
      <c r="C73" s="10"/>
      <c r="D73" s="10">
        <v>2.3</v>
      </c>
      <c r="E73" s="59"/>
      <c r="F73" s="59"/>
      <c r="G73" s="4" t="s">
        <v>351</v>
      </c>
      <c r="H73" s="44"/>
      <c r="I73" s="52" t="str">
        <f>IF(H73="","D"&amp;D73,"")</f>
        <v>D2.3</v>
      </c>
      <c r="J73" s="245" t="str">
        <f>IF(AND($H$69&lt;&gt;"No",I73&lt;&gt;""),I73,"")</f>
        <v>D2.3</v>
      </c>
      <c r="K73" s="208" t="str">
        <f t="shared" si="5"/>
        <v>D2.3, </v>
      </c>
      <c r="L73" s="208" t="str">
        <f ca="1" t="shared" si="6"/>
        <v>$K$73</v>
      </c>
      <c r="T73" s="223"/>
      <c r="U73" s="223"/>
      <c r="V73" s="223"/>
      <c r="W73" s="223"/>
      <c r="X73" s="223"/>
      <c r="Y73" s="223"/>
      <c r="Z73" s="223"/>
      <c r="AA73" s="223"/>
      <c r="AB73" s="223"/>
    </row>
    <row r="74" spans="1:28" ht="14.25">
      <c r="A74" s="51"/>
      <c r="B74" s="51"/>
      <c r="C74" s="65"/>
      <c r="D74" s="66"/>
      <c r="E74" s="51"/>
      <c r="F74" s="51"/>
      <c r="G74" s="51"/>
      <c r="H74" s="67"/>
      <c r="I74" s="52"/>
      <c r="K74" s="208">
        <f t="shared" si="5"/>
      </c>
      <c r="L74" s="208">
        <f ca="1" t="shared" si="6"/>
      </c>
      <c r="T74" s="223"/>
      <c r="U74" s="223"/>
      <c r="V74" s="223"/>
      <c r="W74" s="223"/>
      <c r="X74" s="223"/>
      <c r="Y74" s="223"/>
      <c r="Z74" s="223"/>
      <c r="AA74" s="223"/>
      <c r="AB74" s="223"/>
    </row>
    <row r="75" spans="1:28" ht="14.25">
      <c r="A75" s="51"/>
      <c r="B75" s="51"/>
      <c r="C75" s="65"/>
      <c r="D75" s="66"/>
      <c r="E75" s="51"/>
      <c r="F75" s="51"/>
      <c r="G75" s="51"/>
      <c r="H75" s="67"/>
      <c r="I75" s="52"/>
      <c r="K75" s="208">
        <f t="shared" si="5"/>
      </c>
      <c r="L75" s="208">
        <f ca="1" t="shared" si="6"/>
      </c>
      <c r="T75" s="223"/>
      <c r="U75" s="223"/>
      <c r="V75" s="223"/>
      <c r="W75" s="223"/>
      <c r="X75" s="223"/>
      <c r="Y75" s="223"/>
      <c r="Z75" s="223"/>
      <c r="AA75" s="223"/>
      <c r="AB75" s="223"/>
    </row>
    <row r="76" spans="1:28" ht="30" customHeight="1">
      <c r="A76" s="51"/>
      <c r="B76" s="51"/>
      <c r="C76" s="306" t="s">
        <v>360</v>
      </c>
      <c r="D76" s="321"/>
      <c r="E76" s="321"/>
      <c r="F76" s="322"/>
      <c r="G76" s="84" t="s">
        <v>359</v>
      </c>
      <c r="H76" s="57"/>
      <c r="I76" s="87"/>
      <c r="J76" s="248"/>
      <c r="K76" s="208">
        <f t="shared" si="5"/>
      </c>
      <c r="L76" s="208">
        <f ca="1" t="shared" si="6"/>
      </c>
      <c r="T76" s="223"/>
      <c r="U76" s="223"/>
      <c r="V76" s="223"/>
      <c r="W76" s="223"/>
      <c r="X76" s="223"/>
      <c r="Y76" s="223"/>
      <c r="Z76" s="223"/>
      <c r="AA76" s="223"/>
      <c r="AB76" s="223"/>
    </row>
    <row r="77" spans="1:28" ht="15">
      <c r="A77" s="51"/>
      <c r="B77" s="51"/>
      <c r="C77" s="11">
        <v>1</v>
      </c>
      <c r="D77" s="13"/>
      <c r="E77" s="80"/>
      <c r="F77" s="80"/>
      <c r="G77" s="4" t="s">
        <v>352</v>
      </c>
      <c r="H77" s="30"/>
      <c r="I77" s="60"/>
      <c r="J77" s="245" t="str">
        <f aca="true" t="shared" si="7" ref="J77:J82">IF(OR(ISNUMBER(SEARCH("a",H77)),ISNUMBER(SEARCH("b",H77)),ISNUMBER(SEARCH("c",H77)),ISNUMBER(SEARCH("d",H77)),ISNUMBER(SEARCH("e",H77)),ISNUMBER(SEARCH("f",H77)),ISNUMBER(SEARCH("g",H77)),ISNUMBER(SEARCH("h",H77)),ISNUMBER(SEARCH("i",H77)),ISNUMBER(SEARCH("j",H77)),ISNUMBER(SEARCH("k",H77)),ISNUMBER(SEARCH("l",H77)),ISNUMBER(SEARCH("m",H77)),ISNUMBER(SEARCH("n",H77)),ISNUMBER(SEARCH("o",H77)),ISNUMBER(SEARCH("p",H77)),ISNUMBER(SEARCH("q",H77)),ISNUMBER(SEARCH("r",H77)),ISNUMBER(SEARCH("s",H77)),ISNUMBER(SEARCH("t",H77)),ISNUMBER(SEARCH("u",H77)),ISNUMBER(SEARCH("v",H77)),ISNUMBER(SEARCH("w",H77)),ISNUMBER(SEARCH("x",H77)),ISNUMBER(SEARCH("y",H77)),ISNUMBER(SEARCH("z",H77))),"","E"&amp;C77)</f>
        <v>E1</v>
      </c>
      <c r="K77" s="208" t="str">
        <f t="shared" si="5"/>
        <v>E1, </v>
      </c>
      <c r="L77" s="208" t="str">
        <f ca="1" t="shared" si="6"/>
        <v>$K$77</v>
      </c>
      <c r="M77" s="248" t="str">
        <f>CONCATENATE($K$77,$K$78,$K$79,$K$80,$K$81,$K$82,$K$84,$K$85,$K$86,$K$87)</f>
        <v>E1, E2, E3, E4, E6, E7.1, E7.2, E7.3, E7.4, </v>
      </c>
      <c r="T77" s="223"/>
      <c r="U77" s="223"/>
      <c r="V77" s="223"/>
      <c r="W77" s="223"/>
      <c r="X77" s="223"/>
      <c r="Y77" s="223"/>
      <c r="Z77" s="223"/>
      <c r="AA77" s="223"/>
      <c r="AB77" s="223"/>
    </row>
    <row r="78" spans="1:28" ht="15">
      <c r="A78" s="51"/>
      <c r="B78" s="51"/>
      <c r="C78" s="10">
        <v>2</v>
      </c>
      <c r="D78" s="12"/>
      <c r="E78" s="59"/>
      <c r="F78" s="59"/>
      <c r="G78" s="1" t="s">
        <v>353</v>
      </c>
      <c r="H78" s="30"/>
      <c r="I78" s="60"/>
      <c r="J78" s="245" t="str">
        <f t="shared" si="7"/>
        <v>E2</v>
      </c>
      <c r="K78" s="208" t="str">
        <f t="shared" si="5"/>
        <v>E2, </v>
      </c>
      <c r="L78" s="208" t="str">
        <f ca="1" t="shared" si="6"/>
        <v>$K$78</v>
      </c>
      <c r="T78" s="223"/>
      <c r="U78" s="223"/>
      <c r="V78" s="223"/>
      <c r="W78" s="223"/>
      <c r="X78" s="223"/>
      <c r="Y78" s="223"/>
      <c r="Z78" s="223"/>
      <c r="AA78" s="223"/>
      <c r="AB78" s="223"/>
    </row>
    <row r="79" spans="1:28" ht="15">
      <c r="A79" s="51"/>
      <c r="B79" s="51"/>
      <c r="C79" s="10">
        <v>3</v>
      </c>
      <c r="D79" s="12"/>
      <c r="E79" s="59"/>
      <c r="F79" s="59"/>
      <c r="G79" s="1" t="s">
        <v>304</v>
      </c>
      <c r="H79" s="30"/>
      <c r="I79" s="60"/>
      <c r="J79" s="245" t="str">
        <f t="shared" si="7"/>
        <v>E3</v>
      </c>
      <c r="K79" s="208" t="str">
        <f t="shared" si="5"/>
        <v>E3, </v>
      </c>
      <c r="L79" s="208" t="str">
        <f ca="1" t="shared" si="6"/>
        <v>$K$79</v>
      </c>
      <c r="T79" s="223"/>
      <c r="U79" s="223"/>
      <c r="V79" s="223"/>
      <c r="W79" s="223"/>
      <c r="X79" s="223"/>
      <c r="Y79" s="223"/>
      <c r="Z79" s="223"/>
      <c r="AA79" s="223"/>
      <c r="AB79" s="223"/>
    </row>
    <row r="80" spans="1:28" ht="15">
      <c r="A80" s="51"/>
      <c r="B80" s="51"/>
      <c r="C80" s="10">
        <v>4</v>
      </c>
      <c r="D80" s="12"/>
      <c r="E80" s="59"/>
      <c r="F80" s="59"/>
      <c r="G80" s="1" t="s">
        <v>306</v>
      </c>
      <c r="H80" s="40"/>
      <c r="I80" s="60"/>
      <c r="J80" s="245" t="str">
        <f>IF(OR(ISNUMBER(SEARCH("1",H80)),ISNUMBER(SEARCH("2",H80)),ISNUMBER(SEARCH("3",H80)),ISNUMBER(SEARCH("4",H80)),ISNUMBER(SEARCH("4",H80)),ISNUMBER(SEARCH("5",H80)),ISNUMBER(SEARCH("6",H80)),ISNUMBER(SEARCH("7",H80)),ISNUMBER(SEARCH("8",H80)),ISNUMBER(SEARCH("9",H80))),"","E"&amp;C80)</f>
        <v>E4</v>
      </c>
      <c r="K80" s="208" t="str">
        <f t="shared" si="5"/>
        <v>E4, </v>
      </c>
      <c r="L80" s="208" t="str">
        <f ca="1" t="shared" si="6"/>
        <v>$K$80</v>
      </c>
      <c r="T80" s="223"/>
      <c r="U80" s="223"/>
      <c r="V80" s="223"/>
      <c r="W80" s="223"/>
      <c r="X80" s="223"/>
      <c r="Y80" s="223"/>
      <c r="Z80" s="223"/>
      <c r="AA80" s="223"/>
      <c r="AB80" s="223"/>
    </row>
    <row r="81" spans="1:28" ht="15">
      <c r="A81" s="51"/>
      <c r="B81" s="51"/>
      <c r="C81" s="10">
        <v>5</v>
      </c>
      <c r="D81" s="12"/>
      <c r="E81" s="59"/>
      <c r="F81" s="59"/>
      <c r="G81" s="1" t="s">
        <v>307</v>
      </c>
      <c r="H81" s="30"/>
      <c r="I81" s="60"/>
      <c r="K81" s="208">
        <f t="shared" si="5"/>
      </c>
      <c r="T81" s="223"/>
      <c r="U81" s="223"/>
      <c r="V81" s="223"/>
      <c r="W81" s="223"/>
      <c r="X81" s="223"/>
      <c r="Y81" s="223"/>
      <c r="Z81" s="223"/>
      <c r="AA81" s="223"/>
      <c r="AB81" s="223"/>
    </row>
    <row r="82" spans="1:28" ht="57">
      <c r="A82" s="51"/>
      <c r="B82" s="51"/>
      <c r="C82" s="10">
        <v>6</v>
      </c>
      <c r="D82" s="12"/>
      <c r="E82" s="59"/>
      <c r="F82" s="59"/>
      <c r="G82" s="230" t="s">
        <v>431</v>
      </c>
      <c r="H82" s="44"/>
      <c r="I82" s="60"/>
      <c r="J82" s="245" t="str">
        <f t="shared" si="7"/>
        <v>E6</v>
      </c>
      <c r="K82" s="208" t="str">
        <f t="shared" si="5"/>
        <v>E6, </v>
      </c>
      <c r="L82" s="208" t="str">
        <f ca="1" t="shared" si="6"/>
        <v>$K$82</v>
      </c>
      <c r="T82" s="223"/>
      <c r="U82" s="223"/>
      <c r="V82" s="223"/>
      <c r="W82" s="223"/>
      <c r="X82" s="223"/>
      <c r="Y82" s="223"/>
      <c r="Z82" s="223"/>
      <c r="AA82" s="223"/>
      <c r="AB82" s="223"/>
    </row>
    <row r="83" spans="1:28" ht="42.75">
      <c r="A83" s="51"/>
      <c r="B83" s="51"/>
      <c r="C83" s="10">
        <v>7</v>
      </c>
      <c r="D83" s="12"/>
      <c r="E83" s="59"/>
      <c r="F83" s="59"/>
      <c r="G83" s="1" t="s">
        <v>95</v>
      </c>
      <c r="H83" s="43"/>
      <c r="I83" s="53"/>
      <c r="J83" s="248"/>
      <c r="K83" s="208">
        <f t="shared" si="5"/>
      </c>
      <c r="L83" s="208">
        <f ca="1" t="shared" si="6"/>
      </c>
      <c r="T83" s="223"/>
      <c r="U83" s="223"/>
      <c r="V83" s="223"/>
      <c r="W83" s="223"/>
      <c r="X83" s="223"/>
      <c r="Y83" s="223"/>
      <c r="Z83" s="223"/>
      <c r="AA83" s="223"/>
      <c r="AB83" s="223"/>
    </row>
    <row r="84" spans="1:28" ht="15">
      <c r="A84" s="51"/>
      <c r="B84" s="51"/>
      <c r="C84" s="10"/>
      <c r="D84" s="10">
        <v>7.1</v>
      </c>
      <c r="E84" s="59"/>
      <c r="F84" s="59"/>
      <c r="G84" s="1" t="s">
        <v>432</v>
      </c>
      <c r="H84" s="38"/>
      <c r="I84" s="53"/>
      <c r="J84" s="245" t="str">
        <f>IF(OR(ISNUMBER(SEARCH("0",H84)),ISNUMBER(SEARCH("1",H84)),ISNUMBER(SEARCH("2",H84)),ISNUMBER(SEARCH("3",H84)),ISNUMBER(SEARCH("4",H84)),ISNUMBER(SEARCH("4",H84)),ISNUMBER(SEARCH("5",H84)),ISNUMBER(SEARCH("6",H84)),ISNUMBER(SEARCH("7",H84)),ISNUMBER(SEARCH("8",H84)),ISNUMBER(SEARCH("9",H84))),"","E"&amp;D84)</f>
        <v>E7.1</v>
      </c>
      <c r="K84" s="208" t="str">
        <f t="shared" si="5"/>
        <v>E7.1, </v>
      </c>
      <c r="L84" s="208" t="str">
        <f ca="1" t="shared" si="6"/>
        <v>$K$84</v>
      </c>
      <c r="T84" s="223"/>
      <c r="U84" s="223"/>
      <c r="V84" s="223"/>
      <c r="W84" s="223"/>
      <c r="X84" s="223"/>
      <c r="Y84" s="223"/>
      <c r="Z84" s="223"/>
      <c r="AA84" s="223"/>
      <c r="AB84" s="223"/>
    </row>
    <row r="85" spans="1:28" ht="15">
      <c r="A85" s="51"/>
      <c r="B85" s="51"/>
      <c r="C85" s="10"/>
      <c r="D85" s="10">
        <v>7.2</v>
      </c>
      <c r="E85" s="59"/>
      <c r="F85" s="59"/>
      <c r="G85" s="1" t="s">
        <v>433</v>
      </c>
      <c r="H85" s="205"/>
      <c r="I85" s="53"/>
      <c r="J85" s="245" t="str">
        <f>IF(OR(ISNUMBER(SEARCH("0",H85)),ISNUMBER(SEARCH("1",H85)),ISNUMBER(SEARCH("2",H85)),ISNUMBER(SEARCH("3",H85)),ISNUMBER(SEARCH("4",H85)),ISNUMBER(SEARCH("4",H85)),ISNUMBER(SEARCH("5",H85)),ISNUMBER(SEARCH("6",H85)),ISNUMBER(SEARCH("7",H85)),ISNUMBER(SEARCH("8",H85)),ISNUMBER(SEARCH("9",H85))),"","E"&amp;D85)</f>
        <v>E7.2</v>
      </c>
      <c r="K85" s="208" t="str">
        <f t="shared" si="5"/>
        <v>E7.2, </v>
      </c>
      <c r="L85" s="208" t="str">
        <f ca="1" t="shared" si="6"/>
        <v>$K$85</v>
      </c>
      <c r="T85" s="223"/>
      <c r="U85" s="223"/>
      <c r="V85" s="223"/>
      <c r="W85" s="223"/>
      <c r="X85" s="223"/>
      <c r="Y85" s="223"/>
      <c r="Z85" s="223"/>
      <c r="AA85" s="223"/>
      <c r="AB85" s="223"/>
    </row>
    <row r="86" spans="1:28" ht="15">
      <c r="A86" s="51"/>
      <c r="B86" s="51"/>
      <c r="C86" s="10"/>
      <c r="D86" s="10">
        <v>7.3</v>
      </c>
      <c r="E86" s="59"/>
      <c r="F86" s="59"/>
      <c r="G86" s="1" t="s">
        <v>434</v>
      </c>
      <c r="H86" s="201"/>
      <c r="I86" s="53"/>
      <c r="J86" s="245" t="str">
        <f>IF(OR(ISNUMBER(SEARCH("0",H86)),ISNUMBER(SEARCH("1",H86)),ISNUMBER(SEARCH("2",H86)),ISNUMBER(SEARCH("3",H86)),ISNUMBER(SEARCH("4",H86)),ISNUMBER(SEARCH("4",H86)),ISNUMBER(SEARCH("5",H86)),ISNUMBER(SEARCH("6",H86)),ISNUMBER(SEARCH("7",H86)),ISNUMBER(SEARCH("8",H86)),ISNUMBER(SEARCH("9",H86))),"","E"&amp;D86)</f>
        <v>E7.3</v>
      </c>
      <c r="K86" s="208" t="str">
        <f>IF(J86&lt;&gt;"",J86&amp;", ","")</f>
        <v>E7.3, </v>
      </c>
      <c r="L86" s="208" t="str">
        <f ca="1" t="shared" si="6"/>
        <v>$K$86</v>
      </c>
      <c r="T86" s="223"/>
      <c r="U86" s="223"/>
      <c r="V86" s="223"/>
      <c r="W86" s="223"/>
      <c r="X86" s="223"/>
      <c r="Y86" s="223"/>
      <c r="Z86" s="223"/>
      <c r="AA86" s="223"/>
      <c r="AB86" s="223"/>
    </row>
    <row r="87" spans="1:28" ht="71.25">
      <c r="A87" s="51"/>
      <c r="B87" s="82"/>
      <c r="C87" s="10"/>
      <c r="D87" s="11">
        <v>7.4</v>
      </c>
      <c r="E87" s="59"/>
      <c r="F87" s="59"/>
      <c r="G87" s="230" t="s">
        <v>435</v>
      </c>
      <c r="H87" s="38"/>
      <c r="I87" s="53"/>
      <c r="J87" s="245" t="str">
        <f>IF(H87="","E"&amp;D87,"")</f>
        <v>E7.4</v>
      </c>
      <c r="K87" s="208" t="str">
        <f t="shared" si="5"/>
        <v>E7.4, </v>
      </c>
      <c r="L87" s="208" t="str">
        <f ca="1" t="shared" si="6"/>
        <v>$K$87</v>
      </c>
      <c r="T87" s="223"/>
      <c r="U87" s="223"/>
      <c r="V87" s="223"/>
      <c r="W87" s="223"/>
      <c r="X87" s="223"/>
      <c r="Y87" s="223"/>
      <c r="Z87" s="223"/>
      <c r="AA87" s="223"/>
      <c r="AB87" s="223"/>
    </row>
    <row r="88" spans="1:28" ht="14.25">
      <c r="A88" s="51"/>
      <c r="B88" s="51"/>
      <c r="C88" s="88"/>
      <c r="D88" s="89"/>
      <c r="E88" s="90"/>
      <c r="F88" s="90"/>
      <c r="G88" s="229"/>
      <c r="H88" s="91"/>
      <c r="I88" s="53"/>
      <c r="J88" s="248"/>
      <c r="K88" s="208">
        <f t="shared" si="5"/>
      </c>
      <c r="L88" s="208">
        <f ca="1" t="shared" si="6"/>
      </c>
      <c r="T88" s="223"/>
      <c r="U88" s="223"/>
      <c r="V88" s="223"/>
      <c r="W88" s="223"/>
      <c r="X88" s="223"/>
      <c r="Y88" s="223"/>
      <c r="Z88" s="223"/>
      <c r="AA88" s="223"/>
      <c r="AB88" s="223"/>
    </row>
    <row r="89" spans="1:28" ht="14.25">
      <c r="A89" s="51"/>
      <c r="B89" s="51"/>
      <c r="C89" s="88"/>
      <c r="D89" s="89"/>
      <c r="E89" s="90"/>
      <c r="F89" s="90"/>
      <c r="G89" s="9"/>
      <c r="H89" s="23"/>
      <c r="I89" s="53"/>
      <c r="J89" s="248"/>
      <c r="K89" s="208">
        <f t="shared" si="5"/>
      </c>
      <c r="L89" s="208">
        <f ca="1" t="shared" si="6"/>
      </c>
      <c r="T89" s="223"/>
      <c r="U89" s="223"/>
      <c r="V89" s="223"/>
      <c r="W89" s="223"/>
      <c r="X89" s="223"/>
      <c r="Y89" s="223"/>
      <c r="Z89" s="223"/>
      <c r="AA89" s="223"/>
      <c r="AB89" s="223"/>
    </row>
    <row r="90" spans="1:28" ht="30" customHeight="1">
      <c r="A90" s="51"/>
      <c r="B90" s="51"/>
      <c r="C90" s="306" t="s">
        <v>375</v>
      </c>
      <c r="D90" s="301"/>
      <c r="E90" s="301"/>
      <c r="F90" s="302"/>
      <c r="G90" s="84" t="s">
        <v>376</v>
      </c>
      <c r="H90" s="57"/>
      <c r="I90" s="87"/>
      <c r="J90" s="249"/>
      <c r="K90" s="208">
        <f t="shared" si="5"/>
      </c>
      <c r="L90" s="208">
        <f ca="1" t="shared" si="6"/>
      </c>
      <c r="T90" s="223"/>
      <c r="U90" s="223"/>
      <c r="V90" s="223"/>
      <c r="W90" s="223"/>
      <c r="X90" s="223"/>
      <c r="Y90" s="223"/>
      <c r="Z90" s="223"/>
      <c r="AA90" s="223"/>
      <c r="AB90" s="223"/>
    </row>
    <row r="91" spans="1:28" ht="28.5">
      <c r="A91" s="51"/>
      <c r="B91" s="51"/>
      <c r="C91" s="11">
        <v>1</v>
      </c>
      <c r="D91" s="13"/>
      <c r="E91" s="10"/>
      <c r="F91" s="10"/>
      <c r="G91" s="4" t="s">
        <v>361</v>
      </c>
      <c r="H91" s="44"/>
      <c r="I91" s="53"/>
      <c r="J91" s="245" t="str">
        <f>IF(H91="","F"&amp;C91,"")</f>
        <v>F1</v>
      </c>
      <c r="K91" s="208" t="str">
        <f t="shared" si="5"/>
        <v>F1, </v>
      </c>
      <c r="L91" s="208" t="str">
        <f ca="1" t="shared" si="6"/>
        <v>$K$91</v>
      </c>
      <c r="M91" s="248" t="str">
        <f>CONCATENATE($K$91,$K$92,$K$93,$K$94,$K$96,$K$98,$K$99,$K$100,$K$103,$K$104,$K$105,$K$106,$K$107,$K$109,$K$111,$K$112,$K$113,$K$115,$K$117,$K$118,$K$119,$K$120,$K$122,$K$123,$K$125)</f>
        <v>F1, F2, F3, F4, F4.1, F4.2, F5, F6, F8, F9, F9.1, F10, F11, F11.1, F12, F13, </v>
      </c>
      <c r="T91" s="223"/>
      <c r="U91" s="223"/>
      <c r="V91" s="223"/>
      <c r="W91" s="223"/>
      <c r="X91" s="223"/>
      <c r="Y91" s="223"/>
      <c r="Z91" s="223"/>
      <c r="AA91" s="223"/>
      <c r="AB91" s="223"/>
    </row>
    <row r="92" spans="1:28" ht="42.75">
      <c r="A92" s="51"/>
      <c r="B92" s="51"/>
      <c r="C92" s="10">
        <v>2</v>
      </c>
      <c r="D92" s="12"/>
      <c r="E92" s="10"/>
      <c r="F92" s="10"/>
      <c r="G92" s="1" t="s">
        <v>362</v>
      </c>
      <c r="H92" s="44"/>
      <c r="I92" s="53"/>
      <c r="J92" s="245" t="str">
        <f>IF(H92="","F"&amp;C92,"")</f>
        <v>F2</v>
      </c>
      <c r="K92" s="208" t="str">
        <f t="shared" si="5"/>
        <v>F2, </v>
      </c>
      <c r="L92" s="208" t="str">
        <f ca="1" t="shared" si="6"/>
        <v>$K$92</v>
      </c>
      <c r="T92" s="223"/>
      <c r="U92" s="223"/>
      <c r="V92" s="223"/>
      <c r="W92" s="223"/>
      <c r="X92" s="223"/>
      <c r="Y92" s="223"/>
      <c r="Z92" s="223"/>
      <c r="AA92" s="223"/>
      <c r="AB92" s="223"/>
    </row>
    <row r="93" spans="1:28" ht="42.75">
      <c r="A93" s="51"/>
      <c r="B93" s="51"/>
      <c r="C93" s="10">
        <v>3</v>
      </c>
      <c r="D93" s="12"/>
      <c r="E93" s="10"/>
      <c r="F93" s="10"/>
      <c r="G93" s="1" t="s">
        <v>363</v>
      </c>
      <c r="H93" s="44"/>
      <c r="I93" s="53"/>
      <c r="J93" s="245" t="str">
        <f>IF(H93="","F"&amp;C93,"")</f>
        <v>F3</v>
      </c>
      <c r="K93" s="208" t="str">
        <f t="shared" si="5"/>
        <v>F3, </v>
      </c>
      <c r="L93" s="208" t="str">
        <f ca="1" t="shared" si="6"/>
        <v>$K$93</v>
      </c>
      <c r="T93" s="223"/>
      <c r="U93" s="223"/>
      <c r="V93" s="223"/>
      <c r="W93" s="223"/>
      <c r="X93" s="223"/>
      <c r="Y93" s="223"/>
      <c r="Z93" s="223"/>
      <c r="AA93" s="223"/>
      <c r="AB93" s="223"/>
    </row>
    <row r="94" spans="1:28" ht="28.5">
      <c r="A94" s="51"/>
      <c r="B94" s="51"/>
      <c r="C94" s="10">
        <v>4</v>
      </c>
      <c r="D94" s="12"/>
      <c r="E94" s="10"/>
      <c r="F94" s="10"/>
      <c r="G94" s="4" t="s">
        <v>364</v>
      </c>
      <c r="H94" s="44"/>
      <c r="I94" s="53"/>
      <c r="J94" s="245" t="str">
        <f>IF(H94="","F"&amp;C94,"")</f>
        <v>F4</v>
      </c>
      <c r="K94" s="208" t="str">
        <f t="shared" si="5"/>
        <v>F4, </v>
      </c>
      <c r="L94" s="208" t="str">
        <f ca="1" t="shared" si="6"/>
        <v>$K$94</v>
      </c>
      <c r="T94" s="223"/>
      <c r="U94" s="223"/>
      <c r="V94" s="223"/>
      <c r="W94" s="223"/>
      <c r="X94" s="223"/>
      <c r="Y94" s="223"/>
      <c r="Z94" s="223"/>
      <c r="AA94" s="223"/>
      <c r="AB94" s="223"/>
    </row>
    <row r="95" spans="1:28" ht="15">
      <c r="A95" s="51"/>
      <c r="B95" s="51"/>
      <c r="C95" s="10"/>
      <c r="D95" s="323" t="s">
        <v>96</v>
      </c>
      <c r="E95" s="307"/>
      <c r="F95" s="307"/>
      <c r="G95" s="308"/>
      <c r="H95" s="43"/>
      <c r="I95" s="53"/>
      <c r="J95" s="250"/>
      <c r="K95" s="208">
        <f t="shared" si="5"/>
      </c>
      <c r="L95" s="208">
        <f ca="1" t="shared" si="6"/>
      </c>
      <c r="T95" s="223"/>
      <c r="U95" s="223"/>
      <c r="V95" s="223"/>
      <c r="W95" s="223"/>
      <c r="X95" s="223"/>
      <c r="Y95" s="223"/>
      <c r="Z95" s="223"/>
      <c r="AA95" s="223"/>
      <c r="AB95" s="223"/>
    </row>
    <row r="96" spans="1:28" ht="28.5">
      <c r="A96" s="51"/>
      <c r="B96" s="51"/>
      <c r="C96" s="10"/>
      <c r="D96" s="10">
        <v>4.1</v>
      </c>
      <c r="E96" s="71"/>
      <c r="F96" s="10"/>
      <c r="G96" s="6" t="s">
        <v>410</v>
      </c>
      <c r="H96" s="44"/>
      <c r="I96" s="52" t="str">
        <f>IF(OR(ISNUMBER(SEARCH("a",H96)),ISNUMBER(SEARCH("b",H96)),ISNUMBER(SEARCH("c",H96)),ISNUMBER(SEARCH("d",H96)),ISNUMBER(SEARCH("e",H96)),ISNUMBER(SEARCH("f",H96)),ISNUMBER(SEARCH("g",H96)),ISNUMBER(SEARCH("h",H96)),ISNUMBER(SEARCH("i",H96)),ISNUMBER(SEARCH("j",H96)),ISNUMBER(SEARCH("k",H96)),ISNUMBER(SEARCH("l",H96)),ISNUMBER(SEARCH("m",H96)),ISNUMBER(SEARCH("n",H96)),ISNUMBER(SEARCH("o",H96)),ISNUMBER(SEARCH("p",H96)),ISNUMBER(SEARCH("q",H96)),ISNUMBER(SEARCH("r",H96)),ISNUMBER(SEARCH("s",H96)),ISNUMBER(SEARCH("t",H96)),ISNUMBER(SEARCH("u",H96)),ISNUMBER(SEARCH("v",H96)),ISNUMBER(SEARCH("w",H96)),ISNUMBER(SEARCH("x",H96)),ISNUMBER(SEARCH("y",H96)),ISNUMBER(SEARCH("z",H96))),"","F"&amp;D96)</f>
        <v>F4.1</v>
      </c>
      <c r="J96" s="245" t="str">
        <f>IF(AND(H94&lt;&gt;"No",I96&lt;&gt;""),I96,"")</f>
        <v>F4.1</v>
      </c>
      <c r="K96" s="208" t="str">
        <f t="shared" si="5"/>
        <v>F4.1, </v>
      </c>
      <c r="L96" s="208" t="str">
        <f ca="1" t="shared" si="6"/>
        <v>$K$96</v>
      </c>
      <c r="T96" s="223"/>
      <c r="U96" s="223"/>
      <c r="V96" s="223"/>
      <c r="W96" s="223"/>
      <c r="X96" s="223"/>
      <c r="Y96" s="223"/>
      <c r="Z96" s="223"/>
      <c r="AA96" s="223"/>
      <c r="AB96" s="223"/>
    </row>
    <row r="97" spans="1:28" ht="14.25" customHeight="1" hidden="1">
      <c r="A97" s="51"/>
      <c r="B97" s="51"/>
      <c r="C97" s="138"/>
      <c r="D97" s="140"/>
      <c r="E97" s="141" t="s">
        <v>271</v>
      </c>
      <c r="F97" s="142"/>
      <c r="G97" s="143"/>
      <c r="H97" s="144"/>
      <c r="I97" s="53"/>
      <c r="J97" s="250"/>
      <c r="K97" s="208">
        <f t="shared" si="5"/>
      </c>
      <c r="L97" s="208">
        <f ca="1" t="shared" si="6"/>
      </c>
      <c r="T97" s="223"/>
      <c r="U97" s="223"/>
      <c r="V97" s="223"/>
      <c r="W97" s="223"/>
      <c r="X97" s="223"/>
      <c r="Y97" s="223"/>
      <c r="Z97" s="223"/>
      <c r="AA97" s="223"/>
      <c r="AB97" s="223"/>
    </row>
    <row r="98" spans="1:37" s="156" customFormat="1" ht="41.25" customHeight="1" hidden="1">
      <c r="A98" s="147"/>
      <c r="B98" s="147"/>
      <c r="C98" s="148"/>
      <c r="D98" s="163"/>
      <c r="E98" s="161" t="s">
        <v>365</v>
      </c>
      <c r="F98" s="148"/>
      <c r="G98" s="152" t="s">
        <v>366</v>
      </c>
      <c r="H98" s="160" t="s">
        <v>421</v>
      </c>
      <c r="I98" s="155">
        <f>IF(OR(ISNUMBER(SEARCH("a",H98)),ISNUMBER(SEARCH("b",H98)),ISNUMBER(SEARCH("c",H98)),ISNUMBER(SEARCH("d",H98)),ISNUMBER(SEARCH("e",H98)),ISNUMBER(SEARCH("f",H98)),ISNUMBER(SEARCH("g",H98)),ISNUMBER(SEARCH("h",H98)),ISNUMBER(SEARCH("i",H98)),ISNUMBER(SEARCH("j",H98)),ISNUMBER(SEARCH("k",H98)),ISNUMBER(SEARCH("l",H98)),ISNUMBER(SEARCH("m",H98)),ISNUMBER(SEARCH("n",H98)),ISNUMBER(SEARCH("o",H98)),ISNUMBER(SEARCH("p",H98)),ISNUMBER(SEARCH("q",H98)),ISNUMBER(SEARCH("r",H98)),ISNUMBER(SEARCH("s",H98)),ISNUMBER(SEARCH("t",H98)),ISNUMBER(SEARCH("u",H98)),ISNUMBER(SEARCH("v",H98)),ISNUMBER(SEARCH("w",H98)),ISNUMBER(SEARCH("x",H98)),ISNUMBER(SEARCH("y",H98)),ISNUMBER(SEARCH("z",H98))),"","F"&amp;E98)</f>
      </c>
      <c r="J98" s="245">
        <f>IF(AND(H94&lt;&gt;"No",H96&lt;&gt;"Yes",I98&lt;&gt;""),I98,"")</f>
      </c>
      <c r="K98" s="208">
        <f t="shared" si="5"/>
      </c>
      <c r="L98" s="208">
        <f ca="1" t="shared" si="6"/>
      </c>
      <c r="M98" s="248"/>
      <c r="N98" s="267"/>
      <c r="O98" s="274"/>
      <c r="P98" s="274"/>
      <c r="Q98" s="274"/>
      <c r="R98" s="274"/>
      <c r="S98" s="278"/>
      <c r="T98" s="223"/>
      <c r="U98" s="223"/>
      <c r="V98" s="223"/>
      <c r="W98" s="223"/>
      <c r="X98" s="223"/>
      <c r="Y98" s="223"/>
      <c r="Z98" s="223"/>
      <c r="AA98" s="223"/>
      <c r="AB98" s="223"/>
      <c r="AC98" s="214"/>
      <c r="AD98" s="214"/>
      <c r="AE98" s="214"/>
      <c r="AF98" s="214"/>
      <c r="AG98" s="214"/>
      <c r="AH98" s="214"/>
      <c r="AI98" s="214"/>
      <c r="AJ98" s="214"/>
      <c r="AK98" s="214"/>
    </row>
    <row r="99" spans="1:97" s="156" customFormat="1" ht="42.75">
      <c r="A99" s="191"/>
      <c r="B99" s="191"/>
      <c r="C99" s="192"/>
      <c r="D99" s="192">
        <v>4.2</v>
      </c>
      <c r="E99" s="199"/>
      <c r="F99" s="192"/>
      <c r="G99" s="200" t="s">
        <v>48</v>
      </c>
      <c r="H99" s="206"/>
      <c r="I99" s="197" t="str">
        <f>IF(OR(ISNUMBER(SEARCH("a",H99)),ISNUMBER(SEARCH("b",H99)),ISNUMBER(SEARCH("c",H99)),ISNUMBER(SEARCH("d",H99)),ISNUMBER(SEARCH("e",H99)),ISNUMBER(SEARCH("f",H99)),ISNUMBER(SEARCH("g",H99)),ISNUMBER(SEARCH("h",H99)),ISNUMBER(SEARCH("i",H99)),ISNUMBER(SEARCH("j",H99)),ISNUMBER(SEARCH("k",H99)),ISNUMBER(SEARCH("l",H99)),ISNUMBER(SEARCH("m",H99)),ISNUMBER(SEARCH("n",H99)),ISNUMBER(SEARCH("o",H99)),ISNUMBER(SEARCH("p",H99)),ISNUMBER(SEARCH("q",H99)),ISNUMBER(SEARCH("r",H99)),ISNUMBER(SEARCH("s",H99)),ISNUMBER(SEARCH("t",H99)),ISNUMBER(SEARCH("u",H99)),ISNUMBER(SEARCH("v",H99)),ISNUMBER(SEARCH("w",H99)),ISNUMBER(SEARCH("x",H99)),ISNUMBER(SEARCH("y",H99)),ISNUMBER(SEARCH("z",H99))),"","F"&amp;D99)</f>
        <v>F4.2</v>
      </c>
      <c r="J99" s="245" t="str">
        <f>IF(AND(H94&lt;&gt;"No",I99&lt;&gt;""),I99,"")</f>
        <v>F4.2</v>
      </c>
      <c r="K99" s="208" t="str">
        <f>IF(J99&lt;&gt;"",J99&amp;", ","")</f>
        <v>F4.2, </v>
      </c>
      <c r="L99" s="208" t="str">
        <f ca="1" t="shared" si="6"/>
        <v>$K$99</v>
      </c>
      <c r="M99" s="248"/>
      <c r="N99" s="267"/>
      <c r="O99" s="274"/>
      <c r="P99" s="274"/>
      <c r="Q99" s="274"/>
      <c r="R99" s="274"/>
      <c r="S99" s="278"/>
      <c r="T99" s="223"/>
      <c r="U99" s="223"/>
      <c r="V99" s="223"/>
      <c r="W99" s="223"/>
      <c r="X99" s="223"/>
      <c r="Y99" s="223"/>
      <c r="Z99" s="223"/>
      <c r="AA99" s="223"/>
      <c r="AB99" s="223"/>
      <c r="AC99" s="215"/>
      <c r="AD99" s="215"/>
      <c r="AE99" s="215"/>
      <c r="AF99" s="215"/>
      <c r="AG99" s="215"/>
      <c r="AH99" s="215"/>
      <c r="AI99" s="215"/>
      <c r="AJ99" s="215"/>
      <c r="AK99" s="215"/>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row>
    <row r="100" spans="1:28" ht="64.5" customHeight="1">
      <c r="A100" s="51"/>
      <c r="B100" s="51"/>
      <c r="C100" s="192">
        <v>5</v>
      </c>
      <c r="D100" s="218"/>
      <c r="E100" s="192"/>
      <c r="F100" s="192"/>
      <c r="G100" s="232" t="s">
        <v>436</v>
      </c>
      <c r="H100" s="44"/>
      <c r="I100" s="53"/>
      <c r="J100" s="245" t="str">
        <f>IF(H100="","F"&amp;C100,"")</f>
        <v>F5</v>
      </c>
      <c r="K100" s="208" t="str">
        <f t="shared" si="5"/>
        <v>F5, </v>
      </c>
      <c r="L100" s="208" t="str">
        <f ca="1" t="shared" si="6"/>
        <v>$K$100</v>
      </c>
      <c r="T100" s="223"/>
      <c r="U100" s="223"/>
      <c r="V100" s="223"/>
      <c r="W100" s="223"/>
      <c r="X100" s="223"/>
      <c r="Y100" s="223"/>
      <c r="Z100" s="223"/>
      <c r="AA100" s="223"/>
      <c r="AB100" s="223"/>
    </row>
    <row r="101" spans="1:28" ht="15.75" customHeight="1" hidden="1">
      <c r="A101" s="51"/>
      <c r="B101" s="51"/>
      <c r="C101" s="233"/>
      <c r="D101" s="234" t="s">
        <v>367</v>
      </c>
      <c r="E101" s="233"/>
      <c r="F101" s="233"/>
      <c r="G101" s="235"/>
      <c r="H101" s="236"/>
      <c r="I101" s="53"/>
      <c r="J101" s="250"/>
      <c r="K101" s="208">
        <f t="shared" si="5"/>
      </c>
      <c r="L101" s="208">
        <f ca="1" t="shared" si="6"/>
      </c>
      <c r="T101" s="223"/>
      <c r="U101" s="223"/>
      <c r="V101" s="223"/>
      <c r="W101" s="223"/>
      <c r="X101" s="223"/>
      <c r="Y101" s="223"/>
      <c r="Z101" s="223"/>
      <c r="AA101" s="223"/>
      <c r="AB101" s="223"/>
    </row>
    <row r="102" spans="1:28" ht="15" hidden="1">
      <c r="A102" s="51"/>
      <c r="B102" s="51"/>
      <c r="C102" s="233"/>
      <c r="D102" s="237"/>
      <c r="E102" s="233"/>
      <c r="F102" s="233"/>
      <c r="G102" s="238" t="s">
        <v>374</v>
      </c>
      <c r="H102" s="236"/>
      <c r="I102" s="53"/>
      <c r="J102" s="250"/>
      <c r="K102" s="208">
        <f t="shared" si="5"/>
      </c>
      <c r="L102" s="208">
        <f ca="1" t="shared" si="6"/>
      </c>
      <c r="T102" s="223"/>
      <c r="U102" s="223"/>
      <c r="V102" s="223"/>
      <c r="W102" s="223"/>
      <c r="X102" s="223"/>
      <c r="Y102" s="223"/>
      <c r="Z102" s="223"/>
      <c r="AA102" s="223"/>
      <c r="AB102" s="223"/>
    </row>
    <row r="103" spans="1:28" ht="15" hidden="1">
      <c r="A103" s="51"/>
      <c r="B103" s="82"/>
      <c r="C103" s="233"/>
      <c r="D103" s="233">
        <v>5.1</v>
      </c>
      <c r="E103" s="233"/>
      <c r="F103" s="233"/>
      <c r="G103" s="239" t="s">
        <v>403</v>
      </c>
      <c r="H103" s="236">
        <v>100</v>
      </c>
      <c r="I103" s="52">
        <f>IF(OR(ISNUMBER(SEARCH("0",H103)),ISNUMBER(SEARCH("1",H103)),ISNUMBER(SEARCH("2",H103)),ISNUMBER(SEARCH("3",H103)),ISNUMBER(SEARCH("4",H103)),ISNUMBER(SEARCH("4",H103)),ISNUMBER(SEARCH("5",H103)),ISNUMBER(SEARCH("6",H103)),ISNUMBER(SEARCH("7",H103)),ISNUMBER(SEARCH("8",H103)),ISNUMBER(SEARCH("9",H103))),"","F"&amp;D103)</f>
      </c>
      <c r="J103" s="245">
        <f>IF(AND(OR($H$100="Some staff",$H$100=""),I103&lt;&gt;""),I103,"")</f>
      </c>
      <c r="K103" s="208">
        <f t="shared" si="5"/>
      </c>
      <c r="L103" s="208">
        <f ca="1" t="shared" si="6"/>
      </c>
      <c r="T103" s="223"/>
      <c r="U103" s="223"/>
      <c r="V103" s="223"/>
      <c r="W103" s="223"/>
      <c r="X103" s="223"/>
      <c r="Y103" s="223"/>
      <c r="Z103" s="223"/>
      <c r="AA103" s="223"/>
      <c r="AB103" s="223"/>
    </row>
    <row r="104" spans="1:28" ht="15" hidden="1">
      <c r="A104" s="51"/>
      <c r="B104" s="82"/>
      <c r="C104" s="233"/>
      <c r="D104" s="233">
        <v>5.2</v>
      </c>
      <c r="E104" s="233"/>
      <c r="F104" s="233"/>
      <c r="G104" s="239" t="s">
        <v>402</v>
      </c>
      <c r="H104" s="236">
        <v>100</v>
      </c>
      <c r="I104" s="52">
        <f>IF(OR(ISNUMBER(SEARCH("0",H104)),ISNUMBER(SEARCH("1",H104)),ISNUMBER(SEARCH("2",H104)),ISNUMBER(SEARCH("3",H104)),ISNUMBER(SEARCH("4",H104)),ISNUMBER(SEARCH("4",H104)),ISNUMBER(SEARCH("5",H104)),ISNUMBER(SEARCH("6",H104)),ISNUMBER(SEARCH("7",H104)),ISNUMBER(SEARCH("8",H104)),ISNUMBER(SEARCH("9",H104))),"","F"&amp;D104)</f>
      </c>
      <c r="J104" s="245">
        <f>IF(AND(OR($H$100="Some staff",$H$100=""),I104&lt;&gt;""),I104,"")</f>
      </c>
      <c r="K104" s="208">
        <f t="shared" si="5"/>
      </c>
      <c r="L104" s="208">
        <f ca="1" t="shared" si="6"/>
      </c>
      <c r="T104" s="223"/>
      <c r="U104" s="223"/>
      <c r="V104" s="223"/>
      <c r="W104" s="223"/>
      <c r="X104" s="223"/>
      <c r="Y104" s="223"/>
      <c r="Z104" s="223"/>
      <c r="AA104" s="223"/>
      <c r="AB104" s="223"/>
    </row>
    <row r="105" spans="1:28" ht="28.5">
      <c r="A105" s="51"/>
      <c r="B105" s="82"/>
      <c r="C105" s="192">
        <v>6</v>
      </c>
      <c r="D105" s="11"/>
      <c r="E105" s="11"/>
      <c r="F105" s="11"/>
      <c r="G105" s="6" t="s">
        <v>437</v>
      </c>
      <c r="H105" s="44"/>
      <c r="I105" s="197" t="str">
        <f>IF(H105="","F"&amp;C105,"")</f>
        <v>F6</v>
      </c>
      <c r="K105" s="208" t="str">
        <f>IF(I105&lt;&gt;"",I105&amp;", ","")</f>
        <v>F6, </v>
      </c>
      <c r="L105" s="208" t="str">
        <f ca="1" t="shared" si="6"/>
        <v>$K$105</v>
      </c>
      <c r="T105" s="223"/>
      <c r="U105" s="223"/>
      <c r="V105" s="223"/>
      <c r="W105" s="223"/>
      <c r="X105" s="223"/>
      <c r="Y105" s="223"/>
      <c r="Z105" s="223"/>
      <c r="AA105" s="223"/>
      <c r="AB105" s="223"/>
    </row>
    <row r="106" spans="1:28" ht="15" hidden="1">
      <c r="A106" s="51"/>
      <c r="B106" s="51"/>
      <c r="C106" s="192"/>
      <c r="D106" s="219">
        <v>5.4</v>
      </c>
      <c r="E106" s="219"/>
      <c r="F106" s="219"/>
      <c r="G106" s="211" t="s">
        <v>377</v>
      </c>
      <c r="H106" s="254">
        <v>100</v>
      </c>
      <c r="I106" s="52">
        <f>IF(OR(ISNUMBER(SEARCH("0",H106)),ISNUMBER(SEARCH("1",H106)),ISNUMBER(SEARCH("2",H106)),ISNUMBER(SEARCH("3",H106)),ISNUMBER(SEARCH("4",H106)),ISNUMBER(SEARCH("4",H106)),ISNUMBER(SEARCH("5",H106)),ISNUMBER(SEARCH("6",H106)),ISNUMBER(SEARCH("7",H106)),ISNUMBER(SEARCH("8",H106)),ISNUMBER(SEARCH("9",H106))),"","F"&amp;D106)</f>
      </c>
      <c r="J106" s="245">
        <f>IF(AND(OR($H$100="Some staff",$H$100=""),I106&lt;&gt;""),I106,"")</f>
      </c>
      <c r="K106" s="208">
        <f t="shared" si="5"/>
      </c>
      <c r="L106" s="208">
        <f ca="1" t="shared" si="6"/>
      </c>
      <c r="T106" s="223"/>
      <c r="U106" s="223"/>
      <c r="V106" s="223"/>
      <c r="W106" s="223"/>
      <c r="X106" s="223"/>
      <c r="Y106" s="223"/>
      <c r="Z106" s="223"/>
      <c r="AA106" s="223"/>
      <c r="AB106" s="223"/>
    </row>
    <row r="107" spans="1:28" ht="71.25" hidden="1">
      <c r="A107" s="51"/>
      <c r="B107" s="51"/>
      <c r="C107" s="10">
        <v>7</v>
      </c>
      <c r="D107" s="240"/>
      <c r="E107" s="233"/>
      <c r="F107" s="233"/>
      <c r="G107" s="239" t="s">
        <v>411</v>
      </c>
      <c r="H107" s="236" t="s">
        <v>384</v>
      </c>
      <c r="I107" s="53"/>
      <c r="J107" s="245">
        <f>IF(H107="","F"&amp;C107,"")</f>
      </c>
      <c r="K107" s="208">
        <f t="shared" si="5"/>
      </c>
      <c r="L107" s="208">
        <f ca="1" t="shared" si="6"/>
      </c>
      <c r="T107" s="223"/>
      <c r="U107" s="223"/>
      <c r="V107" s="223"/>
      <c r="W107" s="223"/>
      <c r="X107" s="223"/>
      <c r="Y107" s="223"/>
      <c r="Z107" s="223"/>
      <c r="AA107" s="223"/>
      <c r="AB107" s="223"/>
    </row>
    <row r="108" spans="1:28" ht="15" hidden="1">
      <c r="A108" s="51"/>
      <c r="B108" s="51"/>
      <c r="C108" s="11"/>
      <c r="D108" s="406" t="s">
        <v>424</v>
      </c>
      <c r="E108" s="407"/>
      <c r="F108" s="407"/>
      <c r="G108" s="408"/>
      <c r="H108" s="236"/>
      <c r="I108" s="53"/>
      <c r="J108" s="250"/>
      <c r="K108" s="208">
        <f t="shared" si="5"/>
      </c>
      <c r="L108" s="208">
        <f ca="1" t="shared" si="6"/>
      </c>
      <c r="T108" s="223"/>
      <c r="U108" s="223"/>
      <c r="V108" s="223"/>
      <c r="W108" s="223"/>
      <c r="X108" s="223"/>
      <c r="Y108" s="223"/>
      <c r="Z108" s="223"/>
      <c r="AA108" s="223"/>
      <c r="AB108" s="223"/>
    </row>
    <row r="109" spans="1:28" ht="42.75" hidden="1">
      <c r="A109" s="51"/>
      <c r="B109" s="51"/>
      <c r="C109" s="11"/>
      <c r="D109" s="233">
        <v>7.1</v>
      </c>
      <c r="E109" s="240"/>
      <c r="F109" s="233"/>
      <c r="G109" s="239" t="s">
        <v>97</v>
      </c>
      <c r="H109" s="236" t="s">
        <v>447</v>
      </c>
      <c r="I109" s="52">
        <f>IF(H109="","F"&amp;D109,"")</f>
      </c>
      <c r="J109" s="245">
        <f>IF(AND(H107&lt;&gt;"No",I109&lt;&gt;""),I109,"")</f>
      </c>
      <c r="K109" s="208">
        <f t="shared" si="5"/>
      </c>
      <c r="L109" s="208">
        <f ca="1" t="shared" si="6"/>
      </c>
      <c r="T109" s="223"/>
      <c r="U109" s="223"/>
      <c r="V109" s="223"/>
      <c r="W109" s="223"/>
      <c r="X109" s="223"/>
      <c r="Y109" s="223"/>
      <c r="Z109" s="223"/>
      <c r="AA109" s="223"/>
      <c r="AB109" s="223"/>
    </row>
    <row r="110" spans="1:37" s="156" customFormat="1" ht="15" customHeight="1" hidden="1">
      <c r="A110" s="147"/>
      <c r="B110" s="147"/>
      <c r="C110" s="148"/>
      <c r="D110" s="148"/>
      <c r="E110" s="314" t="s">
        <v>101</v>
      </c>
      <c r="F110" s="317"/>
      <c r="G110" s="318"/>
      <c r="H110" s="160"/>
      <c r="I110" s="155"/>
      <c r="J110" s="245"/>
      <c r="K110" s="208"/>
      <c r="L110" s="208"/>
      <c r="M110" s="248"/>
      <c r="N110" s="267"/>
      <c r="O110" s="274"/>
      <c r="P110" s="274"/>
      <c r="Q110" s="274"/>
      <c r="R110" s="274"/>
      <c r="S110" s="278"/>
      <c r="T110" s="223"/>
      <c r="U110" s="223"/>
      <c r="V110" s="223"/>
      <c r="W110" s="223"/>
      <c r="X110" s="223"/>
      <c r="Y110" s="223"/>
      <c r="Z110" s="223"/>
      <c r="AA110" s="223"/>
      <c r="AB110" s="223"/>
      <c r="AC110" s="214"/>
      <c r="AD110" s="214"/>
      <c r="AE110" s="214"/>
      <c r="AF110" s="214"/>
      <c r="AG110" s="214"/>
      <c r="AH110" s="214"/>
      <c r="AI110" s="214"/>
      <c r="AJ110" s="214"/>
      <c r="AK110" s="214"/>
    </row>
    <row r="111" spans="1:37" s="156" customFormat="1" ht="19.5" customHeight="1" hidden="1">
      <c r="A111" s="147"/>
      <c r="B111" s="147"/>
      <c r="C111" s="148"/>
      <c r="D111" s="148"/>
      <c r="E111" s="148" t="s">
        <v>103</v>
      </c>
      <c r="F111" s="148"/>
      <c r="G111" s="152" t="s">
        <v>102</v>
      </c>
      <c r="H111" s="160" t="s">
        <v>421</v>
      </c>
      <c r="I111" s="155">
        <f>IF(OR(ISNUMBER(SEARCH("a",H111)),ISNUMBER(SEARCH("b",H111)),ISNUMBER(SEARCH("c",H111)),ISNUMBER(SEARCH("d",H111)),ISNUMBER(SEARCH("e",H111)),ISNUMBER(SEARCH("f",H111)),ISNUMBER(SEARCH("g",H111)),ISNUMBER(SEARCH("h",H111)),ISNUMBER(SEARCH("i",H111)),ISNUMBER(SEARCH("j",H111)),ISNUMBER(SEARCH("k",H111)),ISNUMBER(SEARCH("l",H111)),ISNUMBER(SEARCH("m",H111)),ISNUMBER(SEARCH("n",H111)),ISNUMBER(SEARCH("o",H111)),ISNUMBER(SEARCH("p",H111)),ISNUMBER(SEARCH("q",H111)),ISNUMBER(SEARCH("r",H111)),ISNUMBER(SEARCH("s",H111)),ISNUMBER(SEARCH("t",H111)),ISNUMBER(SEARCH("u",H111)),ISNUMBER(SEARCH("v",H111)),ISNUMBER(SEARCH("w",H111)),ISNUMBER(SEARCH("x",H111)),ISNUMBER(SEARCH("y",H111)),ISNUMBER(SEARCH("z",H111))),"","F"&amp;E111)</f>
      </c>
      <c r="J111" s="245">
        <f>IF(AND(H107&lt;&gt;"No",OR(H109="Other",H109=""),I111&lt;&gt;""),I111,"")</f>
      </c>
      <c r="K111" s="208">
        <f t="shared" si="5"/>
      </c>
      <c r="L111" s="208">
        <f ca="1" t="shared" si="6"/>
      </c>
      <c r="M111" s="248"/>
      <c r="N111" s="267"/>
      <c r="O111" s="274"/>
      <c r="P111" s="274"/>
      <c r="Q111" s="274"/>
      <c r="R111" s="274"/>
      <c r="S111" s="278"/>
      <c r="T111" s="223"/>
      <c r="U111" s="223"/>
      <c r="V111" s="223"/>
      <c r="W111" s="223"/>
      <c r="X111" s="223"/>
      <c r="Y111" s="223"/>
      <c r="Z111" s="223"/>
      <c r="AA111" s="223"/>
      <c r="AB111" s="223"/>
      <c r="AC111" s="214"/>
      <c r="AD111" s="214"/>
      <c r="AE111" s="214"/>
      <c r="AF111" s="214"/>
      <c r="AG111" s="214"/>
      <c r="AH111" s="214"/>
      <c r="AI111" s="214"/>
      <c r="AJ111" s="214"/>
      <c r="AK111" s="214"/>
    </row>
    <row r="112" spans="1:28" ht="42.75">
      <c r="A112" s="82"/>
      <c r="B112" s="82"/>
      <c r="C112" s="10">
        <v>8</v>
      </c>
      <c r="D112" s="12"/>
      <c r="E112" s="10"/>
      <c r="F112" s="10"/>
      <c r="G112" s="1" t="s">
        <v>368</v>
      </c>
      <c r="H112" s="44"/>
      <c r="I112" s="53"/>
      <c r="J112" s="245" t="str">
        <f>IF(H112="","F"&amp;C112,"")</f>
        <v>F8</v>
      </c>
      <c r="K112" s="208" t="str">
        <f t="shared" si="5"/>
        <v>F8, </v>
      </c>
      <c r="L112" s="208" t="str">
        <f ca="1" t="shared" si="6"/>
        <v>$K$112</v>
      </c>
      <c r="T112" s="223"/>
      <c r="U112" s="223"/>
      <c r="V112" s="223"/>
      <c r="W112" s="223"/>
      <c r="X112" s="223"/>
      <c r="Y112" s="223"/>
      <c r="Z112" s="223"/>
      <c r="AA112" s="223"/>
      <c r="AB112" s="223"/>
    </row>
    <row r="113" spans="1:28" ht="42.75">
      <c r="A113" s="51"/>
      <c r="B113" s="51"/>
      <c r="C113" s="10">
        <v>9</v>
      </c>
      <c r="D113" s="12"/>
      <c r="E113" s="10"/>
      <c r="F113" s="10"/>
      <c r="G113" s="1" t="s">
        <v>369</v>
      </c>
      <c r="H113" s="44"/>
      <c r="I113" s="53"/>
      <c r="J113" s="245" t="str">
        <f>IF(H113="","F"&amp;C113,"")</f>
        <v>F9</v>
      </c>
      <c r="K113" s="208" t="str">
        <f t="shared" si="5"/>
        <v>F9, </v>
      </c>
      <c r="L113" s="208" t="str">
        <f ca="1" t="shared" si="6"/>
        <v>$K$113</v>
      </c>
      <c r="T113" s="223"/>
      <c r="U113" s="223"/>
      <c r="V113" s="223"/>
      <c r="W113" s="223"/>
      <c r="X113" s="223"/>
      <c r="Y113" s="223"/>
      <c r="Z113" s="223"/>
      <c r="AA113" s="223"/>
      <c r="AB113" s="223"/>
    </row>
    <row r="114" spans="1:28" ht="15">
      <c r="A114" s="51"/>
      <c r="B114" s="51"/>
      <c r="C114" s="10"/>
      <c r="D114" s="93" t="s">
        <v>425</v>
      </c>
      <c r="E114" s="10"/>
      <c r="F114" s="10"/>
      <c r="G114" s="4"/>
      <c r="H114" s="43"/>
      <c r="I114" s="53"/>
      <c r="J114" s="250"/>
      <c r="K114" s="208">
        <f t="shared" si="5"/>
      </c>
      <c r="L114" s="208">
        <f ca="1" t="shared" si="6"/>
      </c>
      <c r="T114" s="223"/>
      <c r="U114" s="223"/>
      <c r="V114" s="223"/>
      <c r="W114" s="223"/>
      <c r="X114" s="223"/>
      <c r="Y114" s="223"/>
      <c r="Z114" s="223"/>
      <c r="AA114" s="223"/>
      <c r="AB114" s="223"/>
    </row>
    <row r="115" spans="1:28" ht="15">
      <c r="A115" s="51"/>
      <c r="B115" s="82"/>
      <c r="C115" s="10"/>
      <c r="D115" s="10">
        <v>9.1</v>
      </c>
      <c r="E115" s="10"/>
      <c r="F115" s="10"/>
      <c r="G115" s="4" t="s">
        <v>370</v>
      </c>
      <c r="H115" s="44"/>
      <c r="I115" s="52" t="str">
        <f>IF(OR(ISNUMBER(SEARCH("0",H115)),ISNUMBER(SEARCH("1",H115)),ISNUMBER(SEARCH("2",H115)),ISNUMBER(SEARCH("3",H115)),ISNUMBER(SEARCH("4",H115)),ISNUMBER(SEARCH("4",H115)),ISNUMBER(SEARCH("5",H115)),ISNUMBER(SEARCH("6",H115)),ISNUMBER(SEARCH("7",H115)),ISNUMBER(SEARCH("8",H115)),ISNUMBER(SEARCH("9",H115))),"","F"&amp;D115)</f>
        <v>F9.1</v>
      </c>
      <c r="J115" s="245" t="str">
        <f>IF(AND($H$113&lt;&gt;"No",I115&lt;&gt;""),I115,"")</f>
        <v>F9.1</v>
      </c>
      <c r="K115" s="208" t="str">
        <f t="shared" si="5"/>
        <v>F9.1, </v>
      </c>
      <c r="L115" s="208" t="str">
        <f ca="1" t="shared" si="6"/>
        <v>$K$115</v>
      </c>
      <c r="T115" s="223"/>
      <c r="U115" s="223"/>
      <c r="V115" s="223"/>
      <c r="W115" s="223"/>
      <c r="X115" s="223"/>
      <c r="Y115" s="223"/>
      <c r="Z115" s="223"/>
      <c r="AA115" s="223"/>
      <c r="AB115" s="223"/>
    </row>
    <row r="116" spans="1:28" ht="42.75" hidden="1">
      <c r="A116" s="51"/>
      <c r="B116" s="51"/>
      <c r="C116" s="11"/>
      <c r="D116" s="11"/>
      <c r="E116" s="11"/>
      <c r="F116" s="11"/>
      <c r="G116" s="6" t="s">
        <v>371</v>
      </c>
      <c r="H116" s="43"/>
      <c r="I116" s="53"/>
      <c r="K116" s="208">
        <f t="shared" si="5"/>
      </c>
      <c r="L116" s="208">
        <f ca="1" t="shared" si="6"/>
      </c>
      <c r="T116" s="223"/>
      <c r="U116" s="223"/>
      <c r="V116" s="223"/>
      <c r="W116" s="223"/>
      <c r="X116" s="223"/>
      <c r="Y116" s="223"/>
      <c r="Z116" s="223"/>
      <c r="AA116" s="223"/>
      <c r="AB116" s="223"/>
    </row>
    <row r="117" spans="1:28" ht="15" hidden="1">
      <c r="A117" s="51"/>
      <c r="B117" s="51"/>
      <c r="C117" s="11"/>
      <c r="D117" s="11">
        <v>9.2</v>
      </c>
      <c r="E117" s="11"/>
      <c r="F117" s="11"/>
      <c r="G117" s="3">
        <v>2019</v>
      </c>
      <c r="H117" s="282">
        <v>100</v>
      </c>
      <c r="I117" s="52">
        <f>IF(OR(ISNUMBER(SEARCH("0",H117)),ISNUMBER(SEARCH("1",H117)),ISNUMBER(SEARCH("2",H117)),ISNUMBER(SEARCH("3",H117)),ISNUMBER(SEARCH("4",H117)),ISNUMBER(SEARCH("4",H117)),ISNUMBER(SEARCH("5",H117)),ISNUMBER(SEARCH("6",H117)),ISNUMBER(SEARCH("7",H117)),ISNUMBER(SEARCH("8",H117)),ISNUMBER(SEARCH("9",H117))),"","F"&amp;D117)</f>
      </c>
      <c r="J117" s="245">
        <f>IF(AND($H$113&lt;&gt;"No",I117&lt;&gt;""),I117,"")</f>
      </c>
      <c r="K117" s="208">
        <f t="shared" si="5"/>
      </c>
      <c r="L117" s="208">
        <f ca="1" t="shared" si="6"/>
      </c>
      <c r="T117" s="223"/>
      <c r="U117" s="223"/>
      <c r="V117" s="223"/>
      <c r="W117" s="223"/>
      <c r="X117" s="223"/>
      <c r="Y117" s="223"/>
      <c r="Z117" s="223"/>
      <c r="AA117" s="223"/>
      <c r="AB117" s="223"/>
    </row>
    <row r="118" spans="1:28" ht="15" hidden="1">
      <c r="A118" s="51"/>
      <c r="B118" s="51"/>
      <c r="C118" s="11"/>
      <c r="D118" s="11">
        <v>9.3</v>
      </c>
      <c r="E118" s="11"/>
      <c r="F118" s="11"/>
      <c r="G118" s="3">
        <v>2020</v>
      </c>
      <c r="H118" s="282">
        <v>100</v>
      </c>
      <c r="I118" s="52">
        <f>IF(OR(ISNUMBER(SEARCH("0",H118)),ISNUMBER(SEARCH("1",H118)),ISNUMBER(SEARCH("2",H118)),ISNUMBER(SEARCH("3",H118)),ISNUMBER(SEARCH("4",H118)),ISNUMBER(SEARCH("4",H118)),ISNUMBER(SEARCH("5",H118)),ISNUMBER(SEARCH("6",H118)),ISNUMBER(SEARCH("7",H118)),ISNUMBER(SEARCH("8",H118)),ISNUMBER(SEARCH("9",H118))),"","F"&amp;D118)</f>
      </c>
      <c r="J118" s="245">
        <f>IF(AND($H$113&lt;&gt;"No",I118&lt;&gt;""),I118,"")</f>
      </c>
      <c r="K118" s="208">
        <f t="shared" si="5"/>
      </c>
      <c r="L118" s="208">
        <f ca="1" t="shared" si="6"/>
      </c>
      <c r="T118" s="223"/>
      <c r="U118" s="223"/>
      <c r="V118" s="223"/>
      <c r="W118" s="223"/>
      <c r="X118" s="223"/>
      <c r="Y118" s="223"/>
      <c r="Z118" s="223"/>
      <c r="AA118" s="223"/>
      <c r="AB118" s="223"/>
    </row>
    <row r="119" spans="1:28" ht="42.75">
      <c r="A119" s="82"/>
      <c r="B119" s="82"/>
      <c r="C119" s="10">
        <v>10</v>
      </c>
      <c r="D119" s="12"/>
      <c r="E119" s="10"/>
      <c r="F119" s="10"/>
      <c r="G119" s="4" t="s">
        <v>372</v>
      </c>
      <c r="H119" s="44"/>
      <c r="I119" s="53"/>
      <c r="J119" s="245" t="str">
        <f>IF(OR(ISNUMBER(SEARCH("0",H119)),ISNUMBER(SEARCH("1",H119)),ISNUMBER(SEARCH("2",H119)),ISNUMBER(SEARCH("3",H119)),ISNUMBER(SEARCH("4",H119)),ISNUMBER(SEARCH("4",H119)),ISNUMBER(SEARCH("5",H119)),ISNUMBER(SEARCH("6",H119)),ISNUMBER(SEARCH("7",H119)),ISNUMBER(SEARCH("8",H119)),ISNUMBER(SEARCH("9",H119))),"","F"&amp;C119)</f>
        <v>F10</v>
      </c>
      <c r="K119" s="208" t="str">
        <f t="shared" si="5"/>
        <v>F10, </v>
      </c>
      <c r="L119" s="208" t="str">
        <f ca="1" t="shared" si="6"/>
        <v>$K$119</v>
      </c>
      <c r="T119" s="223"/>
      <c r="U119" s="223"/>
      <c r="V119" s="223"/>
      <c r="W119" s="223"/>
      <c r="X119" s="223"/>
      <c r="Y119" s="223"/>
      <c r="Z119" s="223"/>
      <c r="AA119" s="223"/>
      <c r="AB119" s="223"/>
    </row>
    <row r="120" spans="1:28" ht="57">
      <c r="A120" s="51"/>
      <c r="B120" s="51"/>
      <c r="C120" s="10">
        <v>11</v>
      </c>
      <c r="D120" s="12"/>
      <c r="E120" s="10"/>
      <c r="F120" s="10"/>
      <c r="G120" s="1" t="s">
        <v>373</v>
      </c>
      <c r="H120" s="44"/>
      <c r="I120" s="53"/>
      <c r="J120" s="245" t="str">
        <f>IF(H120="","F"&amp;C120,"")</f>
        <v>F11</v>
      </c>
      <c r="K120" s="208" t="str">
        <f t="shared" si="5"/>
        <v>F11, </v>
      </c>
      <c r="L120" s="208" t="str">
        <f ca="1" t="shared" si="6"/>
        <v>$K$120</v>
      </c>
      <c r="T120" s="223"/>
      <c r="U120" s="223"/>
      <c r="V120" s="223"/>
      <c r="W120" s="223"/>
      <c r="X120" s="223"/>
      <c r="Y120" s="223"/>
      <c r="Z120" s="223"/>
      <c r="AA120" s="223"/>
      <c r="AB120" s="223"/>
    </row>
    <row r="121" spans="1:28" ht="15">
      <c r="A121" s="51"/>
      <c r="B121" s="51"/>
      <c r="C121" s="10"/>
      <c r="D121" s="93" t="s">
        <v>426</v>
      </c>
      <c r="E121" s="10"/>
      <c r="F121" s="10"/>
      <c r="G121" s="4"/>
      <c r="H121" s="43"/>
      <c r="I121" s="53"/>
      <c r="J121" s="250"/>
      <c r="K121" s="208">
        <f t="shared" si="5"/>
      </c>
      <c r="L121" s="208">
        <f ca="1" t="shared" si="6"/>
      </c>
      <c r="T121" s="223"/>
      <c r="U121" s="223"/>
      <c r="V121" s="223"/>
      <c r="W121" s="223"/>
      <c r="X121" s="223"/>
      <c r="Y121" s="223"/>
      <c r="Z121" s="223"/>
      <c r="AA121" s="223"/>
      <c r="AB121" s="223"/>
    </row>
    <row r="122" spans="1:167" ht="28.5">
      <c r="A122" s="51"/>
      <c r="B122" s="82"/>
      <c r="C122" s="10"/>
      <c r="D122" s="10">
        <v>11.1</v>
      </c>
      <c r="E122" s="10"/>
      <c r="F122" s="10"/>
      <c r="G122" s="6" t="s">
        <v>412</v>
      </c>
      <c r="H122" s="44"/>
      <c r="I122" s="52" t="str">
        <f>IF(H122="","F"&amp;D122,"")</f>
        <v>F11.1</v>
      </c>
      <c r="J122" s="245" t="str">
        <f>IF(AND($H$120&lt;&gt;"No",I122&lt;&gt;""),I122,"")</f>
        <v>F11.1</v>
      </c>
      <c r="K122" s="208" t="str">
        <f t="shared" si="5"/>
        <v>F11.1, </v>
      </c>
      <c r="L122" s="208" t="str">
        <f ca="1" t="shared" si="6"/>
        <v>$K$122</v>
      </c>
      <c r="T122" s="223"/>
      <c r="U122" s="223"/>
      <c r="V122" s="223"/>
      <c r="W122" s="223"/>
      <c r="X122" s="223"/>
      <c r="Y122" s="223"/>
      <c r="Z122" s="223"/>
      <c r="AA122" s="223"/>
      <c r="AB122" s="223"/>
      <c r="AC122" s="215"/>
      <c r="AD122" s="215"/>
      <c r="AE122" s="215"/>
      <c r="AF122" s="215"/>
      <c r="AG122" s="215"/>
      <c r="AH122" s="215"/>
      <c r="AI122" s="215"/>
      <c r="AJ122" s="215"/>
      <c r="AK122" s="215"/>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row>
    <row r="123" spans="1:167" ht="28.5">
      <c r="A123" s="51"/>
      <c r="B123" s="82"/>
      <c r="C123" s="10">
        <v>12</v>
      </c>
      <c r="D123" s="12"/>
      <c r="E123" s="10"/>
      <c r="F123" s="10"/>
      <c r="G123" s="6" t="s">
        <v>404</v>
      </c>
      <c r="H123" s="44"/>
      <c r="I123" s="53"/>
      <c r="J123" s="245" t="str">
        <f>IF(H123="","F"&amp;C123,"")</f>
        <v>F12</v>
      </c>
      <c r="K123" s="208" t="str">
        <f t="shared" si="5"/>
        <v>F12, </v>
      </c>
      <c r="L123" s="208" t="str">
        <f ca="1" t="shared" si="6"/>
        <v>$K$123</v>
      </c>
      <c r="T123" s="223"/>
      <c r="U123" s="223"/>
      <c r="V123" s="223"/>
      <c r="W123" s="223"/>
      <c r="X123" s="223"/>
      <c r="Y123" s="223"/>
      <c r="Z123" s="223"/>
      <c r="AA123" s="223"/>
      <c r="AB123" s="223"/>
      <c r="AC123" s="215"/>
      <c r="AD123" s="215"/>
      <c r="AE123" s="215"/>
      <c r="AF123" s="215"/>
      <c r="AG123" s="215"/>
      <c r="AH123" s="215"/>
      <c r="AI123" s="215"/>
      <c r="AJ123" s="215"/>
      <c r="AK123" s="215"/>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row>
    <row r="124" spans="1:183" s="263" customFormat="1" ht="27" customHeight="1" hidden="1">
      <c r="A124" s="255"/>
      <c r="B124" s="255"/>
      <c r="C124" s="256">
        <v>12</v>
      </c>
      <c r="D124" s="257"/>
      <c r="E124" s="256"/>
      <c r="F124" s="256"/>
      <c r="G124" s="258" t="s">
        <v>400</v>
      </c>
      <c r="H124" s="259"/>
      <c r="I124" s="260"/>
      <c r="J124" s="261"/>
      <c r="K124" s="260">
        <f t="shared" si="5"/>
      </c>
      <c r="L124" s="260">
        <f ca="1" t="shared" si="6"/>
      </c>
      <c r="M124" s="272"/>
      <c r="N124" s="266"/>
      <c r="O124" s="274"/>
      <c r="P124" s="274"/>
      <c r="Q124" s="274"/>
      <c r="R124" s="274"/>
      <c r="S124" s="278"/>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c r="CO124" s="262"/>
      <c r="CP124" s="262"/>
      <c r="CQ124" s="262"/>
      <c r="CR124" s="262"/>
      <c r="CS124" s="262"/>
      <c r="CT124" s="262"/>
      <c r="CU124" s="262"/>
      <c r="CV124" s="262"/>
      <c r="CW124" s="262"/>
      <c r="CX124" s="262"/>
      <c r="CY124" s="262"/>
      <c r="CZ124" s="262"/>
      <c r="DA124" s="262"/>
      <c r="DB124" s="262"/>
      <c r="DC124" s="262"/>
      <c r="DD124" s="262"/>
      <c r="DE124" s="262"/>
      <c r="DF124" s="262"/>
      <c r="DG124" s="262"/>
      <c r="DH124" s="262"/>
      <c r="DI124" s="262"/>
      <c r="DJ124" s="262"/>
      <c r="DK124" s="262"/>
      <c r="DL124" s="262"/>
      <c r="DM124" s="262"/>
      <c r="DN124" s="262"/>
      <c r="DO124" s="262"/>
      <c r="DP124" s="262"/>
      <c r="DQ124" s="262"/>
      <c r="DR124" s="262"/>
      <c r="DS124" s="262"/>
      <c r="DT124" s="262"/>
      <c r="DU124" s="262"/>
      <c r="DV124" s="262"/>
      <c r="DW124" s="262"/>
      <c r="DX124" s="262"/>
      <c r="DY124" s="262"/>
      <c r="DZ124" s="262"/>
      <c r="EA124" s="262"/>
      <c r="EB124" s="262"/>
      <c r="EC124" s="262"/>
      <c r="ED124" s="262"/>
      <c r="EE124" s="262"/>
      <c r="EF124" s="262"/>
      <c r="EG124" s="262"/>
      <c r="EH124" s="262"/>
      <c r="EI124" s="262"/>
      <c r="EJ124" s="262"/>
      <c r="EK124" s="262"/>
      <c r="EL124" s="262"/>
      <c r="EM124" s="262"/>
      <c r="EN124" s="262"/>
      <c r="EO124" s="262"/>
      <c r="EP124" s="262"/>
      <c r="EQ124" s="262"/>
      <c r="ER124" s="262"/>
      <c r="ES124" s="262"/>
      <c r="ET124" s="262"/>
      <c r="EU124" s="262"/>
      <c r="EV124" s="262"/>
      <c r="EW124" s="262"/>
      <c r="EX124" s="262"/>
      <c r="EY124" s="262"/>
      <c r="EZ124" s="262"/>
      <c r="FA124" s="262"/>
      <c r="FB124" s="262"/>
      <c r="FC124" s="262"/>
      <c r="FD124" s="262"/>
      <c r="FE124" s="262"/>
      <c r="FF124" s="262"/>
      <c r="FG124" s="262"/>
      <c r="FH124" s="262"/>
      <c r="FI124" s="262"/>
      <c r="FJ124" s="262"/>
      <c r="FK124" s="262"/>
      <c r="FL124" s="262"/>
      <c r="FM124" s="262"/>
      <c r="FN124" s="262"/>
      <c r="FO124" s="262"/>
      <c r="FP124" s="262"/>
      <c r="FQ124" s="262"/>
      <c r="FR124" s="262"/>
      <c r="FS124" s="262"/>
      <c r="FT124" s="262"/>
      <c r="FU124" s="262"/>
      <c r="FV124" s="262"/>
      <c r="FW124" s="262"/>
      <c r="FX124" s="262"/>
      <c r="FY124" s="262"/>
      <c r="FZ124" s="262"/>
      <c r="GA124" s="262"/>
    </row>
    <row r="125" spans="1:37" s="156" customFormat="1" ht="28.5">
      <c r="A125" s="191"/>
      <c r="B125" s="191"/>
      <c r="C125" s="192">
        <v>13</v>
      </c>
      <c r="D125" s="192"/>
      <c r="E125" s="192"/>
      <c r="F125" s="192"/>
      <c r="G125" s="226" t="s">
        <v>400</v>
      </c>
      <c r="H125" s="202"/>
      <c r="I125" s="197" t="str">
        <f>IF(OR(ISNUMBER(SEARCH("a",H125)),ISNUMBER(SEARCH("b",H125)),ISNUMBER(SEARCH("c",H125)),ISNUMBER(SEARCH("d",H125)),ISNUMBER(SEARCH("e",H125)),ISNUMBER(SEARCH("f",H125)),ISNUMBER(SEARCH("g",H125)),ISNUMBER(SEARCH("h",H125)),ISNUMBER(SEARCH("i",H125)),ISNUMBER(SEARCH("j",H125)),ISNUMBER(SEARCH("k",H125)),ISNUMBER(SEARCH("l",H125)),ISNUMBER(SEARCH("m",H125)),ISNUMBER(SEARCH("n",H125)),ISNUMBER(SEARCH("o",H125)),ISNUMBER(SEARCH("p",H125)),ISNUMBER(SEARCH("q",H125)),ISNUMBER(SEARCH("r",H125)),ISNUMBER(SEARCH("s",H125)),ISNUMBER(SEARCH("t",H125)),ISNUMBER(SEARCH("u",H125)),ISNUMBER(SEARCH("v",H125)),ISNUMBER(SEARCH("w",H125)),ISNUMBER(SEARCH("x",H125)),ISNUMBER(SEARCH("y",H125)),ISNUMBER(SEARCH("z",H125))),"","F"&amp;D125)</f>
        <v>F</v>
      </c>
      <c r="J125" s="245" t="str">
        <f>IF(H125="","F"&amp;C125,"")</f>
        <v>F13</v>
      </c>
      <c r="K125" s="208" t="str">
        <f t="shared" si="5"/>
        <v>F13, </v>
      </c>
      <c r="L125" s="208" t="str">
        <f ca="1" t="shared" si="6"/>
        <v>$K$125</v>
      </c>
      <c r="M125" s="248"/>
      <c r="N125" s="267"/>
      <c r="O125" s="274"/>
      <c r="P125" s="274"/>
      <c r="Q125" s="274"/>
      <c r="R125" s="274"/>
      <c r="S125" s="278"/>
      <c r="T125" s="223"/>
      <c r="U125" s="223"/>
      <c r="V125" s="223"/>
      <c r="W125" s="223"/>
      <c r="X125" s="223"/>
      <c r="Y125" s="223"/>
      <c r="Z125" s="223"/>
      <c r="AA125" s="223"/>
      <c r="AB125" s="223"/>
      <c r="AC125" s="214"/>
      <c r="AD125" s="214"/>
      <c r="AE125" s="214"/>
      <c r="AF125" s="214"/>
      <c r="AG125" s="214"/>
      <c r="AH125" s="214"/>
      <c r="AI125" s="214"/>
      <c r="AJ125" s="214"/>
      <c r="AK125" s="214"/>
    </row>
    <row r="126" spans="1:28" ht="14.25">
      <c r="A126" s="51"/>
      <c r="B126" s="51"/>
      <c r="C126" s="65"/>
      <c r="D126" s="66"/>
      <c r="E126" s="51"/>
      <c r="F126" s="51"/>
      <c r="G126" s="51"/>
      <c r="H126" s="67"/>
      <c r="I126" s="52"/>
      <c r="K126" s="208">
        <f t="shared" si="5"/>
      </c>
      <c r="L126" s="208">
        <f ca="1" t="shared" si="6"/>
      </c>
      <c r="T126" s="223"/>
      <c r="U126" s="223"/>
      <c r="V126" s="223"/>
      <c r="W126" s="223"/>
      <c r="X126" s="223"/>
      <c r="Y126" s="223"/>
      <c r="Z126" s="223"/>
      <c r="AA126" s="223"/>
      <c r="AB126" s="223"/>
    </row>
    <row r="127" spans="1:28" ht="14.25">
      <c r="A127" s="51"/>
      <c r="B127" s="51"/>
      <c r="C127" s="65"/>
      <c r="D127" s="66"/>
      <c r="E127" s="51"/>
      <c r="F127" s="51"/>
      <c r="G127" s="51"/>
      <c r="H127" s="67"/>
      <c r="I127" s="52"/>
      <c r="K127" s="208">
        <f t="shared" si="5"/>
      </c>
      <c r="L127" s="208">
        <f ca="1" t="shared" si="6"/>
      </c>
      <c r="T127" s="223"/>
      <c r="U127" s="223"/>
      <c r="V127" s="223"/>
      <c r="W127" s="223"/>
      <c r="X127" s="223"/>
      <c r="Y127" s="223"/>
      <c r="Z127" s="223"/>
      <c r="AA127" s="223"/>
      <c r="AB127" s="223"/>
    </row>
    <row r="128" spans="1:28" ht="30" customHeight="1">
      <c r="A128" s="51"/>
      <c r="B128" s="51"/>
      <c r="C128" s="306" t="s">
        <v>2</v>
      </c>
      <c r="D128" s="301"/>
      <c r="E128" s="301"/>
      <c r="F128" s="302"/>
      <c r="G128" s="209" t="s">
        <v>401</v>
      </c>
      <c r="H128" s="76"/>
      <c r="I128" s="52"/>
      <c r="K128" s="208">
        <f t="shared" si="5"/>
      </c>
      <c r="L128" s="208">
        <f ca="1" t="shared" si="6"/>
      </c>
      <c r="T128" s="223"/>
      <c r="U128" s="223"/>
      <c r="V128" s="223"/>
      <c r="W128" s="223"/>
      <c r="X128" s="223"/>
      <c r="Y128" s="223"/>
      <c r="Z128" s="223"/>
      <c r="AA128" s="223"/>
      <c r="AB128" s="223"/>
    </row>
    <row r="129" spans="1:28" ht="71.25">
      <c r="A129" s="51"/>
      <c r="B129" s="51"/>
      <c r="C129" s="11">
        <v>1</v>
      </c>
      <c r="D129" s="94"/>
      <c r="E129" s="10"/>
      <c r="F129" s="10"/>
      <c r="G129" s="8" t="s">
        <v>392</v>
      </c>
      <c r="H129" s="43"/>
      <c r="I129" s="52"/>
      <c r="K129" s="208">
        <f t="shared" si="5"/>
      </c>
      <c r="L129" s="208">
        <f ca="1" t="shared" si="6"/>
      </c>
      <c r="T129" s="223"/>
      <c r="U129" s="223"/>
      <c r="V129" s="223"/>
      <c r="W129" s="223"/>
      <c r="X129" s="223"/>
      <c r="Y129" s="223"/>
      <c r="Z129" s="223"/>
      <c r="AA129" s="223"/>
      <c r="AB129" s="223"/>
    </row>
    <row r="130" spans="1:28" ht="15">
      <c r="A130" s="51"/>
      <c r="B130" s="51"/>
      <c r="C130" s="10"/>
      <c r="D130" s="10">
        <v>1.1</v>
      </c>
      <c r="E130" s="10"/>
      <c r="F130" s="10"/>
      <c r="G130" s="1" t="s">
        <v>448</v>
      </c>
      <c r="H130" s="30"/>
      <c r="I130" s="60"/>
      <c r="J130" s="245" t="str">
        <f>IF(OR(ISNUMBER(SEARCH("a",H130)),ISNUMBER(SEARCH("b",H130)),ISNUMBER(SEARCH("c",H130)),ISNUMBER(SEARCH("d",H130)),ISNUMBER(SEARCH("e",H130)),ISNUMBER(SEARCH("f",H130)),ISNUMBER(SEARCH("g",H130)),ISNUMBER(SEARCH("h",H130)),ISNUMBER(SEARCH("i",H130)),ISNUMBER(SEARCH("j",H130)),ISNUMBER(SEARCH("k",H130)),ISNUMBER(SEARCH("l",H130)),ISNUMBER(SEARCH("m",H130)),ISNUMBER(SEARCH("n",H130)),ISNUMBER(SEARCH("o",H130)),ISNUMBER(SEARCH("p",H130)),ISNUMBER(SEARCH("q",H130)),ISNUMBER(SEARCH("r",H130)),ISNUMBER(SEARCH("s",H130)),ISNUMBER(SEARCH("t",H130)),ISNUMBER(SEARCH("u",H130)),ISNUMBER(SEARCH("v",H130)),ISNUMBER(SEARCH("w",H130)),ISNUMBER(SEARCH("x",H130)),ISNUMBER(SEARCH("y",H130)),ISNUMBER(SEARCH("z",H130))),"","G"&amp;D130)</f>
        <v>G1.1</v>
      </c>
      <c r="K130" s="208" t="str">
        <f t="shared" si="5"/>
        <v>G1.1, </v>
      </c>
      <c r="L130" s="208" t="str">
        <f ca="1" t="shared" si="6"/>
        <v>$K$130</v>
      </c>
      <c r="M130" s="248" t="str">
        <f>CONCATENATE($K$130,$K$131,$K$132,$K$133,$K$134,$K$136,$K$137,$K$139)</f>
        <v>G1.1, G1.2, G1.3, G1.4, G1.5, G1.6, G1.7, </v>
      </c>
      <c r="T130" s="223"/>
      <c r="U130" s="223"/>
      <c r="V130" s="223"/>
      <c r="W130" s="223"/>
      <c r="X130" s="223"/>
      <c r="Y130" s="223"/>
      <c r="Z130" s="223"/>
      <c r="AA130" s="223"/>
      <c r="AB130" s="223"/>
    </row>
    <row r="131" spans="1:28" ht="15">
      <c r="A131" s="51"/>
      <c r="B131" s="51"/>
      <c r="C131" s="10"/>
      <c r="D131" s="10">
        <v>1.2</v>
      </c>
      <c r="E131" s="10"/>
      <c r="F131" s="10"/>
      <c r="G131" s="1" t="s">
        <v>449</v>
      </c>
      <c r="H131" s="44"/>
      <c r="I131" s="52"/>
      <c r="J131" s="245" t="str">
        <f>IF(OR(ISNUMBER(SEARCH("a",H131)),ISNUMBER(SEARCH("b",H131)),ISNUMBER(SEARCH("c",H131)),ISNUMBER(SEARCH("d",H131)),ISNUMBER(SEARCH("e",H131)),ISNUMBER(SEARCH("f",H131)),ISNUMBER(SEARCH("g",H131)),ISNUMBER(SEARCH("h",H131)),ISNUMBER(SEARCH("i",H131)),ISNUMBER(SEARCH("j",H131)),ISNUMBER(SEARCH("k",H131)),ISNUMBER(SEARCH("l",H131)),ISNUMBER(SEARCH("m",H131)),ISNUMBER(SEARCH("n",H131)),ISNUMBER(SEARCH("o",H131)),ISNUMBER(SEARCH("p",H131)),ISNUMBER(SEARCH("q",H131)),ISNUMBER(SEARCH("r",H131)),ISNUMBER(SEARCH("s",H131)),ISNUMBER(SEARCH("t",H131)),ISNUMBER(SEARCH("u",H131)),ISNUMBER(SEARCH("v",H131)),ISNUMBER(SEARCH("w",H131)),ISNUMBER(SEARCH("x",H131)),ISNUMBER(SEARCH("y",H131)),ISNUMBER(SEARCH("z",H131))),"","G"&amp;D131)</f>
        <v>G1.2</v>
      </c>
      <c r="K131" s="208" t="str">
        <f t="shared" si="5"/>
        <v>G1.2, </v>
      </c>
      <c r="L131" s="208" t="str">
        <f ca="1" t="shared" si="6"/>
        <v>$K$131</v>
      </c>
      <c r="T131" s="223"/>
      <c r="U131" s="223"/>
      <c r="V131" s="223"/>
      <c r="W131" s="223"/>
      <c r="X131" s="223"/>
      <c r="Y131" s="223"/>
      <c r="Z131" s="223"/>
      <c r="AA131" s="223"/>
      <c r="AB131" s="223"/>
    </row>
    <row r="132" spans="1:28" ht="71.25">
      <c r="A132" s="51"/>
      <c r="B132" s="51"/>
      <c r="C132" s="10"/>
      <c r="D132" s="10">
        <v>1.3</v>
      </c>
      <c r="E132" s="10"/>
      <c r="F132" s="10"/>
      <c r="G132" s="4" t="s">
        <v>3</v>
      </c>
      <c r="H132" s="44"/>
      <c r="I132" s="52"/>
      <c r="J132" s="245" t="str">
        <f>IF(OR(ISNUMBER(SEARCH("a",H132)),ISNUMBER(SEARCH("b",H132)),ISNUMBER(SEARCH("c",H132)),ISNUMBER(SEARCH("d",H132)),ISNUMBER(SEARCH("e",H132)),ISNUMBER(SEARCH("f",H132)),ISNUMBER(SEARCH("g",H132)),ISNUMBER(SEARCH("h",H132)),ISNUMBER(SEARCH("i",H132)),ISNUMBER(SEARCH("j",H132)),ISNUMBER(SEARCH("k",H132)),ISNUMBER(SEARCH("l",H132)),ISNUMBER(SEARCH("m",H132)),ISNUMBER(SEARCH("n",H132)),ISNUMBER(SEARCH("o",H132)),ISNUMBER(SEARCH("p",H132)),ISNUMBER(SEARCH("q",H132)),ISNUMBER(SEARCH("r",H132)),ISNUMBER(SEARCH("s",H132)),ISNUMBER(SEARCH("t",H132)),ISNUMBER(SEARCH("u",H132)),ISNUMBER(SEARCH("v",H132)),ISNUMBER(SEARCH("w",H132)),ISNUMBER(SEARCH("x",H132)),ISNUMBER(SEARCH("y",H132)),ISNUMBER(SEARCH("z",H132))),"","G"&amp;D132)</f>
        <v>G1.3</v>
      </c>
      <c r="K132" s="208" t="str">
        <f t="shared" si="5"/>
        <v>G1.3, </v>
      </c>
      <c r="L132" s="208" t="str">
        <f ca="1" t="shared" si="6"/>
        <v>$K$132</v>
      </c>
      <c r="T132" s="223"/>
      <c r="U132" s="223"/>
      <c r="V132" s="223"/>
      <c r="W132" s="223"/>
      <c r="X132" s="223"/>
      <c r="Y132" s="223"/>
      <c r="Z132" s="223"/>
      <c r="AA132" s="223"/>
      <c r="AB132" s="223"/>
    </row>
    <row r="133" spans="1:28" ht="71.25">
      <c r="A133" s="51"/>
      <c r="B133" s="51"/>
      <c r="C133" s="10"/>
      <c r="D133" s="10">
        <v>1.4</v>
      </c>
      <c r="E133" s="10"/>
      <c r="F133" s="10"/>
      <c r="G133" s="6" t="s">
        <v>413</v>
      </c>
      <c r="H133" s="44"/>
      <c r="I133" s="53"/>
      <c r="J133" s="245" t="str">
        <f>IF(H133="","G"&amp;D133,"")</f>
        <v>G1.4</v>
      </c>
      <c r="K133" s="208" t="str">
        <f t="shared" si="5"/>
        <v>G1.4, </v>
      </c>
      <c r="L133" s="208" t="str">
        <f ca="1" t="shared" si="6"/>
        <v>$K$133</v>
      </c>
      <c r="T133" s="223"/>
      <c r="U133" s="223"/>
      <c r="V133" s="223"/>
      <c r="W133" s="223"/>
      <c r="X133" s="223"/>
      <c r="Y133" s="223"/>
      <c r="Z133" s="223"/>
      <c r="AA133" s="223"/>
      <c r="AB133" s="223"/>
    </row>
    <row r="134" spans="1:28" ht="15">
      <c r="A134" s="51"/>
      <c r="B134" s="51"/>
      <c r="C134" s="10"/>
      <c r="D134" s="10">
        <v>1.5</v>
      </c>
      <c r="E134" s="10"/>
      <c r="F134" s="10"/>
      <c r="G134" s="4" t="s">
        <v>0</v>
      </c>
      <c r="H134" s="44"/>
      <c r="I134" s="53"/>
      <c r="J134" s="245" t="str">
        <f>IF(H134="","G"&amp;D134,"")</f>
        <v>G1.5</v>
      </c>
      <c r="K134" s="208" t="str">
        <f t="shared" si="5"/>
        <v>G1.5, </v>
      </c>
      <c r="L134" s="208" t="str">
        <f ca="1" t="shared" si="6"/>
        <v>$K$134</v>
      </c>
      <c r="T134" s="223"/>
      <c r="U134" s="223"/>
      <c r="V134" s="223"/>
      <c r="W134" s="223"/>
      <c r="X134" s="223"/>
      <c r="Y134" s="223"/>
      <c r="Z134" s="223"/>
      <c r="AA134" s="223"/>
      <c r="AB134" s="223"/>
    </row>
    <row r="135" spans="1:37" s="156" customFormat="1" ht="15" hidden="1">
      <c r="A135" s="147"/>
      <c r="B135" s="147"/>
      <c r="C135" s="148"/>
      <c r="D135" s="167"/>
      <c r="E135" s="166" t="s">
        <v>204</v>
      </c>
      <c r="F135" s="148"/>
      <c r="G135" s="152"/>
      <c r="H135" s="160"/>
      <c r="I135" s="155"/>
      <c r="J135" s="245"/>
      <c r="K135" s="208">
        <f aca="true" t="shared" si="8" ref="K135:K199">IF(J135&lt;&gt;"",J135&amp;", ","")</f>
      </c>
      <c r="L135" s="208">
        <f aca="true" ca="1" t="shared" si="9" ref="L135:L199">IF(K135&lt;&gt;"",CELL("address",K135),"")</f>
      </c>
      <c r="M135" s="248"/>
      <c r="N135" s="267"/>
      <c r="O135" s="274"/>
      <c r="P135" s="274"/>
      <c r="Q135" s="274"/>
      <c r="R135" s="274"/>
      <c r="S135" s="278"/>
      <c r="T135" s="223"/>
      <c r="U135" s="223"/>
      <c r="V135" s="223"/>
      <c r="W135" s="223"/>
      <c r="X135" s="223"/>
      <c r="Y135" s="223"/>
      <c r="Z135" s="223"/>
      <c r="AA135" s="223"/>
      <c r="AB135" s="223"/>
      <c r="AC135" s="214"/>
      <c r="AD135" s="214"/>
      <c r="AE135" s="214"/>
      <c r="AF135" s="214"/>
      <c r="AG135" s="214"/>
      <c r="AH135" s="214"/>
      <c r="AI135" s="214"/>
      <c r="AJ135" s="214"/>
      <c r="AK135" s="214"/>
    </row>
    <row r="136" spans="1:37" s="156" customFormat="1" ht="28.5" hidden="1">
      <c r="A136" s="147"/>
      <c r="B136" s="147"/>
      <c r="C136" s="148"/>
      <c r="D136" s="148"/>
      <c r="E136" s="148" t="s">
        <v>203</v>
      </c>
      <c r="F136" s="148"/>
      <c r="G136" s="152" t="s">
        <v>1</v>
      </c>
      <c r="H136" s="160" t="s">
        <v>421</v>
      </c>
      <c r="I136" s="155">
        <f>IF(OR(ISNUMBER(SEARCH("a",H136)),ISNUMBER(SEARCH("b",H136)),ISNUMBER(SEARCH("c",H136)),ISNUMBER(SEARCH("d",H136)),ISNUMBER(SEARCH("e",H136)),ISNUMBER(SEARCH("f",H136)),ISNUMBER(SEARCH("g",H136)),ISNUMBER(SEARCH("h",H136)),ISNUMBER(SEARCH("i",H136)),ISNUMBER(SEARCH("j",H136)),ISNUMBER(SEARCH("k",H136)),ISNUMBER(SEARCH("l",H136)),ISNUMBER(SEARCH("m",H136)),ISNUMBER(SEARCH("n",H136)),ISNUMBER(SEARCH("o",H136)),ISNUMBER(SEARCH("p",H136)),ISNUMBER(SEARCH("q",H136)),ISNUMBER(SEARCH("r",H136)),ISNUMBER(SEARCH("s",H136)),ISNUMBER(SEARCH("t",H136)),ISNUMBER(SEARCH("u",H136)),ISNUMBER(SEARCH("v",H136)),ISNUMBER(SEARCH("w",H136)),ISNUMBER(SEARCH("x",H136)),ISNUMBER(SEARCH("y",H136)),ISNUMBER(SEARCH("z",H136))),"","G"&amp;E136)</f>
      </c>
      <c r="J136" s="245">
        <f>IF(AND(H134&lt;&gt;"No",I136&lt;&gt;""),I136,"")</f>
      </c>
      <c r="K136" s="208">
        <f t="shared" si="8"/>
      </c>
      <c r="L136" s="208">
        <f ca="1" t="shared" si="9"/>
      </c>
      <c r="M136" s="248"/>
      <c r="N136" s="267"/>
      <c r="O136" s="274"/>
      <c r="P136" s="274"/>
      <c r="Q136" s="274"/>
      <c r="R136" s="274"/>
      <c r="S136" s="278"/>
      <c r="T136" s="223"/>
      <c r="U136" s="223"/>
      <c r="V136" s="223"/>
      <c r="W136" s="223"/>
      <c r="X136" s="223"/>
      <c r="Y136" s="223"/>
      <c r="Z136" s="223"/>
      <c r="AA136" s="223"/>
      <c r="AB136" s="223"/>
      <c r="AC136" s="214"/>
      <c r="AD136" s="214"/>
      <c r="AE136" s="214"/>
      <c r="AF136" s="214"/>
      <c r="AG136" s="214"/>
      <c r="AH136" s="214"/>
      <c r="AI136" s="214"/>
      <c r="AJ136" s="214"/>
      <c r="AK136" s="214"/>
    </row>
    <row r="137" spans="1:28" ht="42.75">
      <c r="A137" s="51"/>
      <c r="B137" s="51"/>
      <c r="C137" s="10"/>
      <c r="D137" s="10">
        <v>1.6</v>
      </c>
      <c r="E137" s="10"/>
      <c r="F137" s="10"/>
      <c r="G137" s="6" t="s">
        <v>396</v>
      </c>
      <c r="H137" s="44"/>
      <c r="I137" s="53"/>
      <c r="J137" s="245" t="str">
        <f>IF(H137="","G"&amp;D137,"")</f>
        <v>G1.6</v>
      </c>
      <c r="K137" s="208" t="str">
        <f t="shared" si="8"/>
        <v>G1.6, </v>
      </c>
      <c r="L137" s="208" t="str">
        <f ca="1" t="shared" si="9"/>
        <v>$K$137</v>
      </c>
      <c r="T137" s="223"/>
      <c r="U137" s="223"/>
      <c r="V137" s="223"/>
      <c r="W137" s="223"/>
      <c r="X137" s="223"/>
      <c r="Y137" s="223"/>
      <c r="Z137" s="223"/>
      <c r="AA137" s="223"/>
      <c r="AB137" s="223"/>
    </row>
    <row r="138" spans="1:37" s="156" customFormat="1" ht="15" hidden="1">
      <c r="A138" s="147"/>
      <c r="B138" s="147"/>
      <c r="C138" s="148"/>
      <c r="D138" s="157"/>
      <c r="E138" s="166" t="s">
        <v>205</v>
      </c>
      <c r="F138" s="148"/>
      <c r="G138" s="5"/>
      <c r="H138" s="160"/>
      <c r="I138" s="155"/>
      <c r="J138" s="245"/>
      <c r="K138" s="208">
        <f t="shared" si="8"/>
      </c>
      <c r="L138" s="208">
        <f ca="1" t="shared" si="9"/>
      </c>
      <c r="M138" s="248"/>
      <c r="N138" s="267"/>
      <c r="O138" s="274"/>
      <c r="P138" s="274"/>
      <c r="Q138" s="274"/>
      <c r="R138" s="274"/>
      <c r="S138" s="278"/>
      <c r="T138" s="223"/>
      <c r="U138" s="223"/>
      <c r="V138" s="223"/>
      <c r="W138" s="223"/>
      <c r="X138" s="223"/>
      <c r="Y138" s="223"/>
      <c r="Z138" s="223"/>
      <c r="AA138" s="223"/>
      <c r="AB138" s="223"/>
      <c r="AC138" s="214"/>
      <c r="AD138" s="214"/>
      <c r="AE138" s="214"/>
      <c r="AF138" s="214"/>
      <c r="AG138" s="214"/>
      <c r="AH138" s="214"/>
      <c r="AI138" s="214"/>
      <c r="AJ138" s="214"/>
      <c r="AK138" s="214"/>
    </row>
    <row r="139" spans="1:37" s="198" customFormat="1" ht="71.25">
      <c r="A139" s="191"/>
      <c r="B139" s="222"/>
      <c r="C139" s="220"/>
      <c r="D139" s="192">
        <v>1.7</v>
      </c>
      <c r="E139" s="192"/>
      <c r="F139" s="192"/>
      <c r="G139" s="6" t="s">
        <v>438</v>
      </c>
      <c r="H139" s="228"/>
      <c r="I139" s="197"/>
      <c r="J139" s="245" t="str">
        <f>IF(H139="","G"&amp;D139,"")</f>
        <v>G1.7</v>
      </c>
      <c r="K139" s="208" t="str">
        <f t="shared" si="8"/>
        <v>G1.7, </v>
      </c>
      <c r="L139" s="208" t="str">
        <f ca="1" t="shared" si="9"/>
        <v>$K$139</v>
      </c>
      <c r="M139" s="248"/>
      <c r="N139" s="267"/>
      <c r="O139" s="274"/>
      <c r="P139" s="274"/>
      <c r="Q139" s="274"/>
      <c r="R139" s="274"/>
      <c r="S139" s="278"/>
      <c r="T139" s="223"/>
      <c r="U139" s="223"/>
      <c r="V139" s="223"/>
      <c r="W139" s="223"/>
      <c r="X139" s="223"/>
      <c r="Y139" s="223"/>
      <c r="Z139" s="223"/>
      <c r="AA139" s="223"/>
      <c r="AB139" s="223"/>
      <c r="AC139" s="215"/>
      <c r="AD139" s="215"/>
      <c r="AE139" s="215"/>
      <c r="AF139" s="215"/>
      <c r="AG139" s="215"/>
      <c r="AH139" s="215"/>
      <c r="AI139" s="215"/>
      <c r="AJ139" s="215"/>
      <c r="AK139" s="215"/>
    </row>
    <row r="140" spans="1:28" ht="14.25">
      <c r="A140" s="51"/>
      <c r="B140" s="51"/>
      <c r="C140" s="65"/>
      <c r="D140" s="66"/>
      <c r="E140" s="51"/>
      <c r="F140" s="51"/>
      <c r="G140" s="51"/>
      <c r="H140" s="67"/>
      <c r="I140" s="52"/>
      <c r="K140" s="208">
        <f t="shared" si="8"/>
      </c>
      <c r="L140" s="208">
        <f ca="1" t="shared" si="9"/>
      </c>
      <c r="T140" s="223"/>
      <c r="U140" s="223"/>
      <c r="V140" s="223"/>
      <c r="W140" s="223"/>
      <c r="X140" s="223"/>
      <c r="Y140" s="223"/>
      <c r="Z140" s="223"/>
      <c r="AA140" s="223"/>
      <c r="AB140" s="223"/>
    </row>
    <row r="141" spans="1:28" ht="14.25">
      <c r="A141" s="51"/>
      <c r="B141" s="51"/>
      <c r="C141" s="65"/>
      <c r="D141" s="66"/>
      <c r="E141" s="51"/>
      <c r="F141" s="51"/>
      <c r="G141" s="51"/>
      <c r="H141" s="67"/>
      <c r="I141" s="52"/>
      <c r="K141" s="208">
        <f t="shared" si="8"/>
      </c>
      <c r="L141" s="208">
        <f ca="1" t="shared" si="9"/>
      </c>
      <c r="T141" s="223"/>
      <c r="U141" s="223"/>
      <c r="V141" s="223"/>
      <c r="W141" s="223"/>
      <c r="X141" s="223"/>
      <c r="Y141" s="223"/>
      <c r="Z141" s="223"/>
      <c r="AA141" s="223"/>
      <c r="AB141" s="223"/>
    </row>
    <row r="142" spans="1:28" ht="60" customHeight="1">
      <c r="A142" s="51"/>
      <c r="B142" s="51"/>
      <c r="C142" s="306" t="s">
        <v>37</v>
      </c>
      <c r="D142" s="301"/>
      <c r="E142" s="301"/>
      <c r="F142" s="302"/>
      <c r="G142" s="209" t="s">
        <v>450</v>
      </c>
      <c r="H142" s="57"/>
      <c r="I142" s="87"/>
      <c r="K142" s="208">
        <f t="shared" si="8"/>
      </c>
      <c r="L142" s="208">
        <f ca="1" t="shared" si="9"/>
      </c>
      <c r="T142" s="223"/>
      <c r="U142" s="223"/>
      <c r="V142" s="223"/>
      <c r="W142" s="223"/>
      <c r="X142" s="223"/>
      <c r="Y142" s="223"/>
      <c r="Z142" s="223"/>
      <c r="AA142" s="223"/>
      <c r="AB142" s="223"/>
    </row>
    <row r="143" spans="1:28" ht="28.5">
      <c r="A143" s="51"/>
      <c r="B143" s="51"/>
      <c r="C143" s="11">
        <v>1</v>
      </c>
      <c r="D143" s="11"/>
      <c r="E143" s="10"/>
      <c r="F143" s="10"/>
      <c r="G143" s="8" t="s">
        <v>4</v>
      </c>
      <c r="H143" s="43"/>
      <c r="I143" s="53"/>
      <c r="K143" s="208">
        <f t="shared" si="8"/>
      </c>
      <c r="L143" s="208">
        <f ca="1" t="shared" si="9"/>
      </c>
      <c r="T143" s="223"/>
      <c r="U143" s="223"/>
      <c r="V143" s="223"/>
      <c r="W143" s="223"/>
      <c r="X143" s="223"/>
      <c r="Y143" s="223"/>
      <c r="Z143" s="223"/>
      <c r="AA143" s="223"/>
      <c r="AB143" s="223"/>
    </row>
    <row r="144" spans="1:28" ht="15">
      <c r="A144" s="51"/>
      <c r="B144" s="51"/>
      <c r="C144" s="10"/>
      <c r="D144" s="10">
        <v>1.1</v>
      </c>
      <c r="E144" s="10"/>
      <c r="F144" s="10"/>
      <c r="G144" s="1" t="s">
        <v>5</v>
      </c>
      <c r="H144" s="44"/>
      <c r="I144" s="53"/>
      <c r="J144" s="245" t="str">
        <f>IF(H144="","H"&amp;D144,"")</f>
        <v>H1.1</v>
      </c>
      <c r="K144" s="208" t="str">
        <f t="shared" si="8"/>
        <v>H1.1, </v>
      </c>
      <c r="L144" s="208" t="str">
        <f ca="1" t="shared" si="9"/>
        <v>$K$144</v>
      </c>
      <c r="M144" s="248" t="str">
        <f>CONCATENATE($K$144,$K$145,$K$146,$K$147,$K$148,$K$149,$K$150,$K$152,$K$154,$K$155,$K$156,$K$157,$K$158,$K$159,$K$160,$K$162,$K$163,$K$164)</f>
        <v>H1.1, H1.2, H1.3, H2, H3, H4, H5, H5.1, H5.2.1, H5.2.2, H5.2.3, H5.2.4, H6, H7, H8, H9, H10, </v>
      </c>
      <c r="T144" s="223"/>
      <c r="U144" s="223"/>
      <c r="V144" s="223"/>
      <c r="W144" s="223"/>
      <c r="X144" s="223"/>
      <c r="Y144" s="223"/>
      <c r="Z144" s="223"/>
      <c r="AA144" s="223"/>
      <c r="AB144" s="223"/>
    </row>
    <row r="145" spans="1:28" ht="15">
      <c r="A145" s="51"/>
      <c r="B145" s="51"/>
      <c r="C145" s="10"/>
      <c r="D145" s="10">
        <v>1.2</v>
      </c>
      <c r="E145" s="10"/>
      <c r="F145" s="10"/>
      <c r="G145" s="4" t="s">
        <v>6</v>
      </c>
      <c r="H145" s="44"/>
      <c r="I145" s="53"/>
      <c r="J145" s="245" t="str">
        <f>IF(H145="","H"&amp;D145,"")</f>
        <v>H1.2</v>
      </c>
      <c r="K145" s="208" t="str">
        <f t="shared" si="8"/>
        <v>H1.2, </v>
      </c>
      <c r="L145" s="208" t="str">
        <f ca="1" t="shared" si="9"/>
        <v>$K$145</v>
      </c>
      <c r="T145" s="223"/>
      <c r="U145" s="223"/>
      <c r="V145" s="223"/>
      <c r="W145" s="223"/>
      <c r="X145" s="223"/>
      <c r="Y145" s="223"/>
      <c r="Z145" s="223"/>
      <c r="AA145" s="223"/>
      <c r="AB145" s="223"/>
    </row>
    <row r="146" spans="1:28" ht="15">
      <c r="A146" s="51"/>
      <c r="B146" s="51"/>
      <c r="C146" s="10"/>
      <c r="D146" s="10">
        <v>1.3</v>
      </c>
      <c r="E146" s="10"/>
      <c r="F146" s="10"/>
      <c r="G146" s="4" t="s">
        <v>7</v>
      </c>
      <c r="H146" s="44"/>
      <c r="I146" s="53"/>
      <c r="J146" s="245" t="str">
        <f>IF(H146="","H"&amp;D146,"")</f>
        <v>H1.3</v>
      </c>
      <c r="K146" s="208" t="str">
        <f t="shared" si="8"/>
        <v>H1.3, </v>
      </c>
      <c r="L146" s="208" t="str">
        <f ca="1" t="shared" si="9"/>
        <v>$K$146</v>
      </c>
      <c r="T146" s="223"/>
      <c r="U146" s="223"/>
      <c r="V146" s="223"/>
      <c r="W146" s="223"/>
      <c r="X146" s="223"/>
      <c r="Y146" s="223"/>
      <c r="Z146" s="223"/>
      <c r="AA146" s="223"/>
      <c r="AB146" s="223"/>
    </row>
    <row r="147" spans="1:28" ht="57">
      <c r="A147" s="51"/>
      <c r="B147" s="51"/>
      <c r="C147" s="10">
        <v>2</v>
      </c>
      <c r="D147" s="10"/>
      <c r="E147" s="10"/>
      <c r="F147" s="10"/>
      <c r="G147" s="1" t="s">
        <v>393</v>
      </c>
      <c r="H147" s="44"/>
      <c r="I147" s="53"/>
      <c r="J147" s="245" t="str">
        <f>IF(H147="","H"&amp;C147,"")</f>
        <v>H2</v>
      </c>
      <c r="K147" s="208" t="str">
        <f t="shared" si="8"/>
        <v>H2, </v>
      </c>
      <c r="L147" s="208" t="str">
        <f ca="1" t="shared" si="9"/>
        <v>$K$147</v>
      </c>
      <c r="T147" s="223"/>
      <c r="U147" s="223"/>
      <c r="V147" s="223"/>
      <c r="W147" s="223"/>
      <c r="X147" s="223"/>
      <c r="Y147" s="223"/>
      <c r="Z147" s="223"/>
      <c r="AA147" s="223"/>
      <c r="AB147" s="223"/>
    </row>
    <row r="148" spans="1:28" ht="42.75">
      <c r="A148" s="51"/>
      <c r="B148" s="51"/>
      <c r="C148" s="10">
        <v>3</v>
      </c>
      <c r="D148" s="10"/>
      <c r="E148" s="10"/>
      <c r="F148" s="10"/>
      <c r="G148" s="293" t="s">
        <v>456</v>
      </c>
      <c r="H148" s="44"/>
      <c r="I148" s="53"/>
      <c r="J148" s="245" t="str">
        <f>IF(H148="","H"&amp;C148,"")</f>
        <v>H3</v>
      </c>
      <c r="K148" s="208" t="str">
        <f t="shared" si="8"/>
        <v>H3, </v>
      </c>
      <c r="L148" s="208" t="str">
        <f ca="1" t="shared" si="9"/>
        <v>$K$148</v>
      </c>
      <c r="T148" s="223"/>
      <c r="U148" s="223"/>
      <c r="V148" s="223"/>
      <c r="W148" s="223"/>
      <c r="X148" s="223"/>
      <c r="Y148" s="223"/>
      <c r="Z148" s="223"/>
      <c r="AA148" s="223"/>
      <c r="AB148" s="223"/>
    </row>
    <row r="149" spans="1:28" ht="28.5">
      <c r="A149" s="51"/>
      <c r="B149" s="51"/>
      <c r="C149" s="10">
        <v>4</v>
      </c>
      <c r="D149" s="10"/>
      <c r="E149" s="10"/>
      <c r="F149" s="10"/>
      <c r="G149" s="230" t="s">
        <v>439</v>
      </c>
      <c r="H149" s="44"/>
      <c r="I149" s="53"/>
      <c r="J149" s="245" t="str">
        <f>IF(H149="","H"&amp;C149,"")</f>
        <v>H4</v>
      </c>
      <c r="K149" s="208" t="str">
        <f t="shared" si="8"/>
        <v>H4, </v>
      </c>
      <c r="L149" s="208" t="str">
        <f ca="1" t="shared" si="9"/>
        <v>$K$149</v>
      </c>
      <c r="T149" s="223"/>
      <c r="U149" s="223"/>
      <c r="V149" s="223"/>
      <c r="W149" s="223"/>
      <c r="X149" s="223"/>
      <c r="Y149" s="223"/>
      <c r="Z149" s="223"/>
      <c r="AA149" s="223"/>
      <c r="AB149" s="223"/>
    </row>
    <row r="150" spans="1:28" ht="42.75">
      <c r="A150" s="51"/>
      <c r="B150" s="51"/>
      <c r="C150" s="10">
        <v>5</v>
      </c>
      <c r="D150" s="10"/>
      <c r="E150" s="10"/>
      <c r="F150" s="10"/>
      <c r="G150" s="4" t="s">
        <v>17</v>
      </c>
      <c r="H150" s="44"/>
      <c r="I150" s="53"/>
      <c r="J150" s="245" t="str">
        <f>IF(H150="","H"&amp;C150,"")</f>
        <v>H5</v>
      </c>
      <c r="K150" s="208" t="str">
        <f t="shared" si="8"/>
        <v>H5, </v>
      </c>
      <c r="L150" s="208" t="str">
        <f ca="1" t="shared" si="9"/>
        <v>$K$150</v>
      </c>
      <c r="T150" s="223"/>
      <c r="U150" s="223"/>
      <c r="V150" s="223"/>
      <c r="W150" s="223"/>
      <c r="X150" s="223"/>
      <c r="Y150" s="223"/>
      <c r="Z150" s="223"/>
      <c r="AA150" s="223"/>
      <c r="AB150" s="223"/>
    </row>
    <row r="151" spans="1:28" ht="15">
      <c r="A151" s="51"/>
      <c r="B151" s="51"/>
      <c r="C151" s="71"/>
      <c r="D151" s="303" t="s">
        <v>31</v>
      </c>
      <c r="E151" s="307"/>
      <c r="F151" s="307"/>
      <c r="G151" s="308"/>
      <c r="H151" s="43"/>
      <c r="I151" s="52"/>
      <c r="K151" s="208">
        <f t="shared" si="8"/>
      </c>
      <c r="L151" s="208">
        <f ca="1" t="shared" si="9"/>
      </c>
      <c r="T151" s="223"/>
      <c r="U151" s="223"/>
      <c r="V151" s="223"/>
      <c r="W151" s="223"/>
      <c r="X151" s="223"/>
      <c r="Y151" s="223"/>
      <c r="Z151" s="223"/>
      <c r="AA151" s="223"/>
      <c r="AB151" s="223"/>
    </row>
    <row r="152" spans="1:28" ht="15">
      <c r="A152" s="51"/>
      <c r="B152" s="51"/>
      <c r="C152" s="10"/>
      <c r="D152" s="10">
        <v>5.1</v>
      </c>
      <c r="E152" s="10"/>
      <c r="F152" s="10"/>
      <c r="G152" s="4" t="s">
        <v>18</v>
      </c>
      <c r="H152" s="44"/>
      <c r="I152" s="52" t="str">
        <f>IF(OR(ISNUMBER(SEARCH("0",H152)),ISNUMBER(SEARCH("1",H152)),ISNUMBER(SEARCH("2",H152)),ISNUMBER(SEARCH("3",H152)),ISNUMBER(SEARCH("4",H152)),ISNUMBER(SEARCH("4",H152)),ISNUMBER(SEARCH("5",H152)),ISNUMBER(SEARCH("6",H152)),ISNUMBER(SEARCH("7",H152)),ISNUMBER(SEARCH("8",H152)),ISNUMBER(SEARCH("9",H152))),"","H"&amp;D152)</f>
        <v>H5.1</v>
      </c>
      <c r="J152" s="245" t="str">
        <f>IF(AND($H$150&lt;&gt;"No",I152&lt;&gt;""),I152,"")</f>
        <v>H5.1</v>
      </c>
      <c r="K152" s="208" t="str">
        <f t="shared" si="8"/>
        <v>H5.1, </v>
      </c>
      <c r="L152" s="208" t="str">
        <f ca="1" t="shared" si="9"/>
        <v>$K$152</v>
      </c>
      <c r="T152" s="223"/>
      <c r="U152" s="223"/>
      <c r="V152" s="223"/>
      <c r="W152" s="223"/>
      <c r="X152" s="223"/>
      <c r="Y152" s="223"/>
      <c r="Z152" s="223"/>
      <c r="AA152" s="223"/>
      <c r="AB152" s="223"/>
    </row>
    <row r="153" spans="1:28" ht="45">
      <c r="A153" s="51"/>
      <c r="B153" s="51"/>
      <c r="C153" s="10"/>
      <c r="D153" s="10">
        <v>5.2</v>
      </c>
      <c r="E153" s="10"/>
      <c r="F153" s="10"/>
      <c r="G153" s="227" t="s">
        <v>469</v>
      </c>
      <c r="H153" s="43"/>
      <c r="I153" s="45"/>
      <c r="K153" s="208">
        <f t="shared" si="8"/>
      </c>
      <c r="L153" s="208">
        <f ca="1" t="shared" si="9"/>
      </c>
      <c r="T153" s="223"/>
      <c r="U153" s="223"/>
      <c r="V153" s="223"/>
      <c r="W153" s="223"/>
      <c r="X153" s="223"/>
      <c r="Y153" s="223"/>
      <c r="Z153" s="223"/>
      <c r="AA153" s="223"/>
      <c r="AB153" s="223"/>
    </row>
    <row r="154" spans="1:28" ht="15">
      <c r="A154" s="51"/>
      <c r="B154" s="51"/>
      <c r="C154" s="10"/>
      <c r="D154" s="10"/>
      <c r="E154" s="10" t="s">
        <v>19</v>
      </c>
      <c r="F154" s="10"/>
      <c r="G154" s="4" t="s">
        <v>20</v>
      </c>
      <c r="H154" s="39"/>
      <c r="I154" s="52" t="str">
        <f>IF(OR(ISNUMBER(SEARCH("0",H154)),ISNUMBER(SEARCH("1",H154)),ISNUMBER(SEARCH("2",H154)),ISNUMBER(SEARCH("3",H154)),ISNUMBER(SEARCH("4",H154)),ISNUMBER(SEARCH("4",H154)),ISNUMBER(SEARCH("5",H154)),ISNUMBER(SEARCH("6",H154)),ISNUMBER(SEARCH("7",H154)),ISNUMBER(SEARCH("8",H154)),ISNUMBER(SEARCH("9",H154))),"","H"&amp;E154)</f>
        <v>H5.2.1</v>
      </c>
      <c r="J154" s="245" t="str">
        <f>IF(AND($H$150&lt;&gt;"No",I154&lt;&gt;""),I154,"")</f>
        <v>H5.2.1</v>
      </c>
      <c r="K154" s="208" t="str">
        <f t="shared" si="8"/>
        <v>H5.2.1, </v>
      </c>
      <c r="L154" s="208" t="str">
        <f ca="1" t="shared" si="9"/>
        <v>$K$154</v>
      </c>
      <c r="T154" s="223"/>
      <c r="U154" s="223"/>
      <c r="V154" s="223"/>
      <c r="W154" s="223"/>
      <c r="X154" s="223"/>
      <c r="Y154" s="223"/>
      <c r="Z154" s="223"/>
      <c r="AA154" s="223"/>
      <c r="AB154" s="223"/>
    </row>
    <row r="155" spans="1:28" ht="15">
      <c r="A155" s="51"/>
      <c r="B155" s="51"/>
      <c r="C155" s="10"/>
      <c r="D155" s="10"/>
      <c r="E155" s="10" t="s">
        <v>21</v>
      </c>
      <c r="F155" s="10"/>
      <c r="G155" s="4" t="s">
        <v>22</v>
      </c>
      <c r="H155" s="39"/>
      <c r="I155" s="52" t="str">
        <f>IF(OR(ISNUMBER(SEARCH("0",H155)),ISNUMBER(SEARCH("1",H155)),ISNUMBER(SEARCH("2",H155)),ISNUMBER(SEARCH("3",H155)),ISNUMBER(SEARCH("4",H155)),ISNUMBER(SEARCH("4",H155)),ISNUMBER(SEARCH("5",H155)),ISNUMBER(SEARCH("6",H155)),ISNUMBER(SEARCH("7",H155)),ISNUMBER(SEARCH("8",H155)),ISNUMBER(SEARCH("9",H155))),"","H"&amp;E155)</f>
        <v>H5.2.2</v>
      </c>
      <c r="J155" s="245" t="str">
        <f>IF(AND($H$150&lt;&gt;"No",I155&lt;&gt;""),I155,"")</f>
        <v>H5.2.2</v>
      </c>
      <c r="K155" s="208" t="str">
        <f t="shared" si="8"/>
        <v>H5.2.2, </v>
      </c>
      <c r="L155" s="208" t="str">
        <f ca="1" t="shared" si="9"/>
        <v>$K$155</v>
      </c>
      <c r="T155" s="223"/>
      <c r="U155" s="223"/>
      <c r="V155" s="223"/>
      <c r="W155" s="223"/>
      <c r="X155" s="223"/>
      <c r="Y155" s="223"/>
      <c r="Z155" s="223"/>
      <c r="AA155" s="223"/>
      <c r="AB155" s="223"/>
    </row>
    <row r="156" spans="1:28" ht="15">
      <c r="A156" s="51"/>
      <c r="B156" s="51"/>
      <c r="C156" s="10"/>
      <c r="D156" s="10"/>
      <c r="E156" s="10" t="s">
        <v>23</v>
      </c>
      <c r="F156" s="10"/>
      <c r="G156" s="4" t="s">
        <v>24</v>
      </c>
      <c r="H156" s="39"/>
      <c r="I156" s="52" t="str">
        <f>IF(OR(ISNUMBER(SEARCH("0",H156)),ISNUMBER(SEARCH("1",H156)),ISNUMBER(SEARCH("2",H156)),ISNUMBER(SEARCH("3",H156)),ISNUMBER(SEARCH("4",H156)),ISNUMBER(SEARCH("4",H156)),ISNUMBER(SEARCH("5",H156)),ISNUMBER(SEARCH("6",H156)),ISNUMBER(SEARCH("7",H156)),ISNUMBER(SEARCH("8",H156)),ISNUMBER(SEARCH("9",H156))),"","H"&amp;E156)</f>
        <v>H5.2.3</v>
      </c>
      <c r="J156" s="245" t="str">
        <f>IF(AND($H$150&lt;&gt;"No",I156&lt;&gt;""),I156,"")</f>
        <v>H5.2.3</v>
      </c>
      <c r="K156" s="208" t="str">
        <f t="shared" si="8"/>
        <v>H5.2.3, </v>
      </c>
      <c r="L156" s="208" t="str">
        <f ca="1" t="shared" si="9"/>
        <v>$K$156</v>
      </c>
      <c r="T156" s="223"/>
      <c r="U156" s="223"/>
      <c r="V156" s="223"/>
      <c r="W156" s="223"/>
      <c r="X156" s="223"/>
      <c r="Y156" s="223"/>
      <c r="Z156" s="223"/>
      <c r="AA156" s="223"/>
      <c r="AB156" s="223"/>
    </row>
    <row r="157" spans="1:28" ht="15">
      <c r="A157" s="51"/>
      <c r="B157" s="51"/>
      <c r="C157" s="10"/>
      <c r="D157" s="11"/>
      <c r="E157" s="10" t="s">
        <v>25</v>
      </c>
      <c r="F157" s="10"/>
      <c r="G157" s="4" t="s">
        <v>26</v>
      </c>
      <c r="H157" s="39"/>
      <c r="I157" s="52" t="str">
        <f>IF(OR(ISNUMBER(SEARCH("0",H157)),ISNUMBER(SEARCH("1",H157)),ISNUMBER(SEARCH("2",H157)),ISNUMBER(SEARCH("3",H157)),ISNUMBER(SEARCH("4",H157)),ISNUMBER(SEARCH("4",H157)),ISNUMBER(SEARCH("5",H157)),ISNUMBER(SEARCH("6",H157)),ISNUMBER(SEARCH("7",H157)),ISNUMBER(SEARCH("8",H157)),ISNUMBER(SEARCH("9",H157))),"","H"&amp;E157)</f>
        <v>H5.2.4</v>
      </c>
      <c r="J157" s="245" t="str">
        <f>IF(AND($H$150&lt;&gt;"No",I157&lt;&gt;""),I157,"")</f>
        <v>H5.2.4</v>
      </c>
      <c r="K157" s="208" t="str">
        <f t="shared" si="8"/>
        <v>H5.2.4, </v>
      </c>
      <c r="L157" s="208" t="str">
        <f ca="1" t="shared" si="9"/>
        <v>$K$157</v>
      </c>
      <c r="T157" s="223"/>
      <c r="U157" s="223"/>
      <c r="V157" s="223"/>
      <c r="W157" s="223"/>
      <c r="X157" s="223"/>
      <c r="Y157" s="223"/>
      <c r="Z157" s="223"/>
      <c r="AA157" s="223"/>
      <c r="AB157" s="223"/>
    </row>
    <row r="158" spans="1:28" ht="71.25">
      <c r="A158" s="51"/>
      <c r="B158" s="51"/>
      <c r="C158" s="10">
        <v>6</v>
      </c>
      <c r="D158" s="10"/>
      <c r="E158" s="10"/>
      <c r="F158" s="10"/>
      <c r="G158" s="4" t="s">
        <v>27</v>
      </c>
      <c r="H158" s="44"/>
      <c r="I158" s="53"/>
      <c r="J158" s="245" t="str">
        <f>IF(H158="","H"&amp;C158,"")</f>
        <v>H6</v>
      </c>
      <c r="K158" s="208" t="str">
        <f t="shared" si="8"/>
        <v>H6, </v>
      </c>
      <c r="L158" s="208" t="str">
        <f ca="1" t="shared" si="9"/>
        <v>$K$158</v>
      </c>
      <c r="T158" s="223"/>
      <c r="U158" s="223"/>
      <c r="V158" s="223"/>
      <c r="W158" s="223"/>
      <c r="X158" s="223"/>
      <c r="Y158" s="223"/>
      <c r="Z158" s="223"/>
      <c r="AA158" s="223"/>
      <c r="AB158" s="223"/>
    </row>
    <row r="159" spans="1:28" ht="42.75">
      <c r="A159" s="51"/>
      <c r="B159" s="51"/>
      <c r="C159" s="10">
        <v>7</v>
      </c>
      <c r="D159" s="73"/>
      <c r="E159" s="10"/>
      <c r="F159" s="10"/>
      <c r="G159" s="4" t="s">
        <v>28</v>
      </c>
      <c r="H159" s="44"/>
      <c r="I159" s="53"/>
      <c r="J159" s="245" t="str">
        <f>IF(H159="","H"&amp;C159,"")</f>
        <v>H7</v>
      </c>
      <c r="K159" s="208" t="str">
        <f t="shared" si="8"/>
        <v>H7, </v>
      </c>
      <c r="L159" s="208" t="str">
        <f ca="1" t="shared" si="9"/>
        <v>$K$159</v>
      </c>
      <c r="T159" s="223"/>
      <c r="U159" s="223"/>
      <c r="V159" s="223"/>
      <c r="W159" s="223"/>
      <c r="X159" s="223"/>
      <c r="Y159" s="223"/>
      <c r="Z159" s="223"/>
      <c r="AA159" s="223"/>
      <c r="AB159" s="223"/>
    </row>
    <row r="160" spans="1:28" ht="42.75">
      <c r="A160" s="51"/>
      <c r="B160" s="51"/>
      <c r="C160" s="10">
        <v>8</v>
      </c>
      <c r="D160" s="73"/>
      <c r="E160" s="10"/>
      <c r="F160" s="10"/>
      <c r="G160" s="6" t="s">
        <v>414</v>
      </c>
      <c r="H160" s="44"/>
      <c r="I160" s="53"/>
      <c r="J160" s="245" t="str">
        <f>IF(H160="","H"&amp;C160,"")</f>
        <v>H8</v>
      </c>
      <c r="K160" s="208" t="str">
        <f t="shared" si="8"/>
        <v>H8, </v>
      </c>
      <c r="L160" s="208" t="str">
        <f ca="1" t="shared" si="9"/>
        <v>$K$160</v>
      </c>
      <c r="T160" s="223"/>
      <c r="U160" s="223"/>
      <c r="V160" s="223"/>
      <c r="W160" s="223"/>
      <c r="X160" s="223"/>
      <c r="Y160" s="223"/>
      <c r="Z160" s="223"/>
      <c r="AA160" s="223"/>
      <c r="AB160" s="223"/>
    </row>
    <row r="161" spans="1:37" s="156" customFormat="1" ht="15" hidden="1">
      <c r="A161" s="147"/>
      <c r="B161" s="147"/>
      <c r="C161" s="148"/>
      <c r="D161" s="166" t="s">
        <v>32</v>
      </c>
      <c r="E161" s="148"/>
      <c r="F161" s="148"/>
      <c r="G161" s="152"/>
      <c r="H161" s="160"/>
      <c r="I161" s="155"/>
      <c r="J161" s="245"/>
      <c r="K161" s="208">
        <f t="shared" si="8"/>
      </c>
      <c r="L161" s="208">
        <f ca="1" t="shared" si="9"/>
      </c>
      <c r="M161" s="248"/>
      <c r="N161" s="267"/>
      <c r="O161" s="274"/>
      <c r="P161" s="274"/>
      <c r="Q161" s="274"/>
      <c r="R161" s="274"/>
      <c r="S161" s="278"/>
      <c r="T161" s="223"/>
      <c r="U161" s="223"/>
      <c r="V161" s="223"/>
      <c r="W161" s="223"/>
      <c r="X161" s="223"/>
      <c r="Y161" s="223"/>
      <c r="Z161" s="223"/>
      <c r="AA161" s="223"/>
      <c r="AB161" s="223"/>
      <c r="AC161" s="214"/>
      <c r="AD161" s="214"/>
      <c r="AE161" s="214"/>
      <c r="AF161" s="214"/>
      <c r="AG161" s="214"/>
      <c r="AH161" s="214"/>
      <c r="AI161" s="214"/>
      <c r="AJ161" s="214"/>
      <c r="AK161" s="214"/>
    </row>
    <row r="162" spans="1:37" s="156" customFormat="1" ht="15" hidden="1">
      <c r="A162" s="147"/>
      <c r="B162" s="147"/>
      <c r="C162" s="148"/>
      <c r="D162" s="148">
        <v>8.1</v>
      </c>
      <c r="E162" s="148"/>
      <c r="F162" s="148"/>
      <c r="G162" s="152" t="s">
        <v>29</v>
      </c>
      <c r="H162" s="160" t="s">
        <v>421</v>
      </c>
      <c r="I162" s="155">
        <f>IF(OR(ISNUMBER(SEARCH("a",H162)),ISNUMBER(SEARCH("b",H162)),ISNUMBER(SEARCH("c",H162)),ISNUMBER(SEARCH("d",H162)),ISNUMBER(SEARCH("e",H162)),ISNUMBER(SEARCH("f",H162)),ISNUMBER(SEARCH("g",H162)),ISNUMBER(SEARCH("h",H162)),ISNUMBER(SEARCH("i",H162)),ISNUMBER(SEARCH("j",H162)),ISNUMBER(SEARCH("k",H162)),ISNUMBER(SEARCH("l",H162)),ISNUMBER(SEARCH("m",H162)),ISNUMBER(SEARCH("n",H162)),ISNUMBER(SEARCH("o",H162)),ISNUMBER(SEARCH("p",H162)),ISNUMBER(SEARCH("q",H162)),ISNUMBER(SEARCH("r",H162)),ISNUMBER(SEARCH("s",H162)),ISNUMBER(SEARCH("t",H162)),ISNUMBER(SEARCH("u",H162)),ISNUMBER(SEARCH("v",H162)),ISNUMBER(SEARCH("w",H162)),ISNUMBER(SEARCH("x",H162)),ISNUMBER(SEARCH("y",H162)),ISNUMBER(SEARCH("z",H162))),"","H"&amp;D162)</f>
      </c>
      <c r="J162" s="245">
        <f>IF(AND(H160&lt;&gt;"No",I162&lt;&gt;""),I162,"")</f>
      </c>
      <c r="K162" s="208">
        <f t="shared" si="8"/>
      </c>
      <c r="L162" s="208">
        <f ca="1" t="shared" si="9"/>
      </c>
      <c r="M162" s="248"/>
      <c r="N162" s="267"/>
      <c r="O162" s="274"/>
      <c r="P162" s="274"/>
      <c r="Q162" s="274"/>
      <c r="R162" s="274"/>
      <c r="S162" s="278"/>
      <c r="T162" s="223"/>
      <c r="U162" s="223"/>
      <c r="V162" s="223"/>
      <c r="W162" s="223"/>
      <c r="X162" s="223"/>
      <c r="Y162" s="223"/>
      <c r="Z162" s="223"/>
      <c r="AA162" s="223"/>
      <c r="AB162" s="223"/>
      <c r="AC162" s="214"/>
      <c r="AD162" s="214"/>
      <c r="AE162" s="214"/>
      <c r="AF162" s="214"/>
      <c r="AG162" s="214"/>
      <c r="AH162" s="214"/>
      <c r="AI162" s="214"/>
      <c r="AJ162" s="214"/>
      <c r="AK162" s="214"/>
    </row>
    <row r="163" spans="1:28" ht="28.5">
      <c r="A163" s="51"/>
      <c r="B163" s="51"/>
      <c r="C163" s="11">
        <v>9</v>
      </c>
      <c r="D163" s="73"/>
      <c r="E163" s="10"/>
      <c r="F163" s="10"/>
      <c r="G163" s="4" t="s">
        <v>30</v>
      </c>
      <c r="H163" s="44"/>
      <c r="I163" s="53"/>
      <c r="J163" s="245" t="str">
        <f>IF(H163="","H"&amp;C163,"")</f>
        <v>H9</v>
      </c>
      <c r="K163" s="208" t="str">
        <f t="shared" si="8"/>
        <v>H9, </v>
      </c>
      <c r="L163" s="208" t="str">
        <f ca="1" t="shared" si="9"/>
        <v>$K$163</v>
      </c>
      <c r="T163" s="223"/>
      <c r="U163" s="223"/>
      <c r="V163" s="223"/>
      <c r="W163" s="223"/>
      <c r="X163" s="223"/>
      <c r="Y163" s="223"/>
      <c r="Z163" s="223"/>
      <c r="AA163" s="223"/>
      <c r="AB163" s="223"/>
    </row>
    <row r="164" spans="1:28" ht="39.75" customHeight="1">
      <c r="A164" s="51"/>
      <c r="B164" s="51"/>
      <c r="C164" s="11">
        <v>10</v>
      </c>
      <c r="D164" s="73"/>
      <c r="E164" s="10"/>
      <c r="F164" s="10"/>
      <c r="G164" s="294" t="s">
        <v>457</v>
      </c>
      <c r="H164" s="44"/>
      <c r="I164" s="53"/>
      <c r="J164" s="245" t="str">
        <f>IF(H164="","H"&amp;C164,"")</f>
        <v>H10</v>
      </c>
      <c r="K164" s="208" t="str">
        <f>IF(J164&lt;&gt;"",J164&amp;", ","")</f>
        <v>H10, </v>
      </c>
      <c r="L164" s="208" t="str">
        <f ca="1" t="shared" si="9"/>
        <v>$K$164</v>
      </c>
      <c r="T164" s="223"/>
      <c r="U164" s="223"/>
      <c r="V164" s="223"/>
      <c r="W164" s="223"/>
      <c r="X164" s="223"/>
      <c r="Y164" s="223"/>
      <c r="Z164" s="223"/>
      <c r="AA164" s="223"/>
      <c r="AB164" s="223"/>
    </row>
    <row r="165" spans="1:28" ht="14.25">
      <c r="A165" s="51"/>
      <c r="B165" s="51"/>
      <c r="C165" s="65"/>
      <c r="D165" s="66"/>
      <c r="E165" s="51"/>
      <c r="F165" s="51"/>
      <c r="G165" s="51"/>
      <c r="H165" s="67"/>
      <c r="I165" s="52"/>
      <c r="K165" s="208">
        <f t="shared" si="8"/>
      </c>
      <c r="L165" s="208">
        <f ca="1" t="shared" si="9"/>
      </c>
      <c r="T165" s="223"/>
      <c r="U165" s="223"/>
      <c r="V165" s="223"/>
      <c r="W165" s="223"/>
      <c r="X165" s="223"/>
      <c r="Y165" s="223"/>
      <c r="Z165" s="223"/>
      <c r="AA165" s="223"/>
      <c r="AB165" s="223"/>
    </row>
    <row r="166" spans="1:28" ht="14.25">
      <c r="A166" s="51"/>
      <c r="B166" s="51"/>
      <c r="C166" s="65"/>
      <c r="D166" s="66"/>
      <c r="E166" s="51"/>
      <c r="F166" s="51"/>
      <c r="G166" s="51"/>
      <c r="H166" s="67"/>
      <c r="I166" s="52"/>
      <c r="K166" s="208">
        <f t="shared" si="8"/>
      </c>
      <c r="L166" s="208">
        <f ca="1" t="shared" si="9"/>
      </c>
      <c r="T166" s="223"/>
      <c r="U166" s="223"/>
      <c r="V166" s="223"/>
      <c r="W166" s="223"/>
      <c r="X166" s="223"/>
      <c r="Y166" s="223"/>
      <c r="Z166" s="223"/>
      <c r="AA166" s="223"/>
      <c r="AB166" s="223"/>
    </row>
    <row r="167" spans="1:28" ht="39.75" customHeight="1">
      <c r="A167" s="82"/>
      <c r="B167" s="82"/>
      <c r="C167" s="306" t="s">
        <v>38</v>
      </c>
      <c r="D167" s="301"/>
      <c r="E167" s="301"/>
      <c r="F167" s="302"/>
      <c r="G167" s="84" t="s">
        <v>39</v>
      </c>
      <c r="H167" s="57"/>
      <c r="I167" s="87"/>
      <c r="K167" s="208">
        <f t="shared" si="8"/>
      </c>
      <c r="L167" s="208">
        <f ca="1" t="shared" si="9"/>
      </c>
      <c r="T167" s="223"/>
      <c r="U167" s="223"/>
      <c r="V167" s="223"/>
      <c r="W167" s="223"/>
      <c r="X167" s="223"/>
      <c r="Y167" s="223"/>
      <c r="Z167" s="223"/>
      <c r="AA167" s="223"/>
      <c r="AB167" s="223"/>
    </row>
    <row r="168" spans="1:28" ht="28.5">
      <c r="A168" s="51"/>
      <c r="B168" s="51"/>
      <c r="C168" s="11">
        <v>1</v>
      </c>
      <c r="D168" s="11"/>
      <c r="E168" s="5"/>
      <c r="F168" s="94"/>
      <c r="G168" s="5" t="s">
        <v>33</v>
      </c>
      <c r="H168" s="44"/>
      <c r="I168" s="53"/>
      <c r="J168" s="245" t="str">
        <f>IF(H168="","I"&amp;C168,"")</f>
        <v>I1</v>
      </c>
      <c r="K168" s="208" t="str">
        <f t="shared" si="8"/>
        <v>I1, </v>
      </c>
      <c r="L168" s="208" t="str">
        <f ca="1" t="shared" si="9"/>
        <v>$K$168</v>
      </c>
      <c r="M168" s="248" t="str">
        <f>CONCATENATE($K$168,$K$170,$K$171,$K$172,$K$173,$K$174)</f>
        <v>I1, I1.1, I1.2, I1.3, I1.4, </v>
      </c>
      <c r="T168" s="223"/>
      <c r="U168" s="223"/>
      <c r="V168" s="223"/>
      <c r="W168" s="223"/>
      <c r="X168" s="223"/>
      <c r="Y168" s="223"/>
      <c r="Z168" s="223"/>
      <c r="AA168" s="223"/>
      <c r="AB168" s="223"/>
    </row>
    <row r="169" spans="1:28" ht="15">
      <c r="A169" s="51"/>
      <c r="B169" s="51"/>
      <c r="C169" s="11"/>
      <c r="D169" s="93" t="s">
        <v>272</v>
      </c>
      <c r="E169" s="5"/>
      <c r="F169" s="94"/>
      <c r="G169" s="5"/>
      <c r="H169" s="43"/>
      <c r="I169" s="53"/>
      <c r="K169" s="208">
        <f t="shared" si="8"/>
      </c>
      <c r="L169" s="208">
        <f ca="1" t="shared" si="9"/>
      </c>
      <c r="T169" s="223"/>
      <c r="U169" s="223"/>
      <c r="V169" s="223"/>
      <c r="W169" s="223"/>
      <c r="X169" s="223"/>
      <c r="Y169" s="223"/>
      <c r="Z169" s="223"/>
      <c r="AA169" s="223"/>
      <c r="AB169" s="223"/>
    </row>
    <row r="170" spans="1:28" ht="42.75">
      <c r="A170" s="51"/>
      <c r="B170" s="51"/>
      <c r="C170" s="73"/>
      <c r="D170" s="10">
        <v>1.1</v>
      </c>
      <c r="E170" s="71"/>
      <c r="F170" s="71"/>
      <c r="G170" s="5" t="s">
        <v>34</v>
      </c>
      <c r="H170" s="44"/>
      <c r="I170" s="52" t="str">
        <f>IF(H170="","I"&amp;D170,"")</f>
        <v>I1.1</v>
      </c>
      <c r="J170" s="245" t="str">
        <f>IF(AND($H$168&lt;&gt;"No",I170&lt;&gt;""),I170,"")</f>
        <v>I1.1</v>
      </c>
      <c r="K170" s="208" t="str">
        <f t="shared" si="8"/>
        <v>I1.1, </v>
      </c>
      <c r="L170" s="208" t="str">
        <f ca="1" t="shared" si="9"/>
        <v>$K$170</v>
      </c>
      <c r="T170" s="223"/>
      <c r="U170" s="223"/>
      <c r="V170" s="223"/>
      <c r="W170" s="223"/>
      <c r="X170" s="223"/>
      <c r="Y170" s="223"/>
      <c r="Z170" s="223"/>
      <c r="AA170" s="223"/>
      <c r="AB170" s="223"/>
    </row>
    <row r="171" spans="1:28" ht="42.75">
      <c r="A171" s="51"/>
      <c r="B171" s="51"/>
      <c r="C171" s="73"/>
      <c r="D171" s="10">
        <v>1.2</v>
      </c>
      <c r="E171" s="71"/>
      <c r="F171" s="71"/>
      <c r="G171" s="4" t="s">
        <v>35</v>
      </c>
      <c r="H171" s="44"/>
      <c r="I171" s="52" t="str">
        <f>IF(H171="","I"&amp;D171,"")</f>
        <v>I1.2</v>
      </c>
      <c r="J171" s="245" t="str">
        <f>IF(AND($H$168&lt;&gt;"No",I171&lt;&gt;""),I171,"")</f>
        <v>I1.2</v>
      </c>
      <c r="K171" s="208" t="str">
        <f t="shared" si="8"/>
        <v>I1.2, </v>
      </c>
      <c r="L171" s="208" t="str">
        <f ca="1" t="shared" si="9"/>
        <v>$K$171</v>
      </c>
      <c r="T171" s="223"/>
      <c r="U171" s="223"/>
      <c r="V171" s="223"/>
      <c r="W171" s="223"/>
      <c r="X171" s="223"/>
      <c r="Y171" s="223"/>
      <c r="Z171" s="223"/>
      <c r="AA171" s="223"/>
      <c r="AB171" s="223"/>
    </row>
    <row r="172" spans="1:28" ht="28.5">
      <c r="A172" s="51"/>
      <c r="B172" s="51"/>
      <c r="C172" s="73"/>
      <c r="D172" s="10">
        <v>1.3</v>
      </c>
      <c r="E172" s="71"/>
      <c r="F172" s="71"/>
      <c r="G172" s="5" t="s">
        <v>36</v>
      </c>
      <c r="H172" s="44"/>
      <c r="I172" s="52" t="str">
        <f>IF(H172="","I"&amp;D172,"")</f>
        <v>I1.3</v>
      </c>
      <c r="J172" s="245" t="str">
        <f>IF(AND($H$168&lt;&gt;"No",I172&lt;&gt;""),I172,"")</f>
        <v>I1.3</v>
      </c>
      <c r="K172" s="208" t="str">
        <f t="shared" si="8"/>
        <v>I1.3, </v>
      </c>
      <c r="L172" s="208" t="str">
        <f ca="1" t="shared" si="9"/>
        <v>$K$172</v>
      </c>
      <c r="T172" s="223"/>
      <c r="U172" s="223"/>
      <c r="V172" s="223"/>
      <c r="W172" s="223"/>
      <c r="X172" s="223"/>
      <c r="Y172" s="223"/>
      <c r="Z172" s="223"/>
      <c r="AA172" s="223"/>
      <c r="AB172" s="223"/>
    </row>
    <row r="173" spans="1:28" ht="57">
      <c r="A173" s="51"/>
      <c r="B173" s="51"/>
      <c r="C173" s="73"/>
      <c r="D173" s="10">
        <v>1.4</v>
      </c>
      <c r="E173" s="71"/>
      <c r="F173" s="71"/>
      <c r="G173" s="6" t="s">
        <v>440</v>
      </c>
      <c r="H173" s="44"/>
      <c r="I173" s="52" t="str">
        <f>IF(H173="","I"&amp;D173,"")</f>
        <v>I1.4</v>
      </c>
      <c r="J173" s="245" t="str">
        <f>IF(AND($H$168&lt;&gt;"No",I173&lt;&gt;""),I173,"")</f>
        <v>I1.4</v>
      </c>
      <c r="K173" s="208" t="str">
        <f t="shared" si="8"/>
        <v>I1.4, </v>
      </c>
      <c r="L173" s="208" t="str">
        <f ca="1" t="shared" si="9"/>
        <v>$K$173</v>
      </c>
      <c r="T173" s="223"/>
      <c r="U173" s="223"/>
      <c r="V173" s="223"/>
      <c r="W173" s="223"/>
      <c r="X173" s="223"/>
      <c r="Y173" s="223"/>
      <c r="Z173" s="223"/>
      <c r="AA173" s="223"/>
      <c r="AB173" s="223"/>
    </row>
    <row r="174" spans="1:37" s="156" customFormat="1" ht="114" hidden="1">
      <c r="A174" s="147"/>
      <c r="B174" s="147"/>
      <c r="C174" s="161"/>
      <c r="D174" s="148">
        <v>1.5</v>
      </c>
      <c r="E174" s="150"/>
      <c r="F174" s="150"/>
      <c r="G174" s="168" t="s">
        <v>379</v>
      </c>
      <c r="H174" s="160">
        <v>0</v>
      </c>
      <c r="I174" s="155">
        <f>IF(H174="","I"&amp;D174,"")</f>
      </c>
      <c r="J174" s="245">
        <f>IF(AND($H$168&lt;&gt;"No",I174&lt;&gt;""),I174,"")</f>
      </c>
      <c r="K174" s="208">
        <f t="shared" si="8"/>
      </c>
      <c r="L174" s="208">
        <f ca="1" t="shared" si="9"/>
      </c>
      <c r="M174" s="248"/>
      <c r="N174" s="267"/>
      <c r="O174" s="274"/>
      <c r="P174" s="274"/>
      <c r="Q174" s="274"/>
      <c r="R174" s="274"/>
      <c r="S174" s="278"/>
      <c r="T174" s="223"/>
      <c r="U174" s="223"/>
      <c r="V174" s="223"/>
      <c r="W174" s="223"/>
      <c r="X174" s="223"/>
      <c r="Y174" s="223"/>
      <c r="Z174" s="223"/>
      <c r="AA174" s="223"/>
      <c r="AB174" s="223"/>
      <c r="AC174" s="214"/>
      <c r="AD174" s="214"/>
      <c r="AE174" s="214"/>
      <c r="AF174" s="214"/>
      <c r="AG174" s="214"/>
      <c r="AH174" s="214"/>
      <c r="AI174" s="214"/>
      <c r="AJ174" s="214"/>
      <c r="AK174" s="214"/>
    </row>
    <row r="175" spans="1:28" ht="14.25">
      <c r="A175" s="51"/>
      <c r="B175" s="51"/>
      <c r="C175" s="65"/>
      <c r="D175" s="66"/>
      <c r="E175" s="51"/>
      <c r="F175" s="51"/>
      <c r="G175" s="51"/>
      <c r="H175" s="67"/>
      <c r="I175" s="52"/>
      <c r="K175" s="208">
        <f t="shared" si="8"/>
      </c>
      <c r="L175" s="208">
        <f ca="1" t="shared" si="9"/>
      </c>
      <c r="T175" s="223"/>
      <c r="U175" s="223"/>
      <c r="V175" s="223"/>
      <c r="W175" s="223"/>
      <c r="X175" s="223"/>
      <c r="Y175" s="223"/>
      <c r="Z175" s="223"/>
      <c r="AA175" s="223"/>
      <c r="AB175" s="223"/>
    </row>
    <row r="176" spans="1:28" ht="14.25">
      <c r="A176" s="51"/>
      <c r="B176" s="51"/>
      <c r="C176" s="65"/>
      <c r="D176" s="66"/>
      <c r="E176" s="51"/>
      <c r="F176" s="51"/>
      <c r="G176" s="51"/>
      <c r="H176" s="67"/>
      <c r="I176" s="52"/>
      <c r="K176" s="208">
        <f t="shared" si="8"/>
      </c>
      <c r="L176" s="208">
        <f ca="1" t="shared" si="9"/>
      </c>
      <c r="T176" s="223"/>
      <c r="U176" s="223"/>
      <c r="V176" s="223"/>
      <c r="W176" s="223"/>
      <c r="X176" s="223"/>
      <c r="Y176" s="223"/>
      <c r="Z176" s="223"/>
      <c r="AA176" s="223"/>
      <c r="AB176" s="223"/>
    </row>
    <row r="177" spans="1:28" ht="53.25" customHeight="1">
      <c r="A177" s="51"/>
      <c r="B177" s="51"/>
      <c r="C177" s="306" t="s">
        <v>47</v>
      </c>
      <c r="D177" s="301"/>
      <c r="E177" s="301"/>
      <c r="F177" s="302"/>
      <c r="G177" s="209" t="s">
        <v>397</v>
      </c>
      <c r="H177" s="57"/>
      <c r="I177" s="87"/>
      <c r="K177" s="208">
        <f t="shared" si="8"/>
      </c>
      <c r="L177" s="208">
        <f ca="1" t="shared" si="9"/>
      </c>
      <c r="T177" s="223"/>
      <c r="U177" s="223"/>
      <c r="V177" s="223"/>
      <c r="W177" s="223"/>
      <c r="X177" s="223"/>
      <c r="Y177" s="223"/>
      <c r="Z177" s="223"/>
      <c r="AA177" s="223"/>
      <c r="AB177" s="223"/>
    </row>
    <row r="178" spans="1:28" ht="28.5">
      <c r="A178" s="51"/>
      <c r="B178" s="51"/>
      <c r="C178" s="11">
        <v>1</v>
      </c>
      <c r="D178" s="11"/>
      <c r="E178" s="94"/>
      <c r="F178" s="94"/>
      <c r="G178" s="1" t="s">
        <v>458</v>
      </c>
      <c r="H178" s="44"/>
      <c r="I178" s="60"/>
      <c r="J178" s="245" t="str">
        <f>IF(OR(ISNUMBER(SEARCH("a",H178)),ISNUMBER(SEARCH("b",H178)),ISNUMBER(SEARCH("c",H178)),ISNUMBER(SEARCH("d",H178)),ISNUMBER(SEARCH("e",H178)),ISNUMBER(SEARCH("f",H178)),ISNUMBER(SEARCH("g",H178)),ISNUMBER(SEARCH("h",H178)),ISNUMBER(SEARCH("i",H178)),ISNUMBER(SEARCH("j",H178)),ISNUMBER(SEARCH("k",H178)),ISNUMBER(SEARCH("l",H178)),ISNUMBER(SEARCH("m",H178)),ISNUMBER(SEARCH("n",H178)),ISNUMBER(SEARCH("o",H178)),ISNUMBER(SEARCH("p",H178)),ISNUMBER(SEARCH("q",H178)),ISNUMBER(SEARCH("r",H178)),ISNUMBER(SEARCH("s",H178)),ISNUMBER(SEARCH("t",H178)),ISNUMBER(SEARCH("u",H178)),ISNUMBER(SEARCH("v",H178)),ISNUMBER(SEARCH("w",H178)),ISNUMBER(SEARCH("x",H178)),ISNUMBER(SEARCH("y",H178)),ISNUMBER(SEARCH("z",H178))),"","J"&amp;C178)</f>
        <v>J1</v>
      </c>
      <c r="K178" s="208" t="str">
        <f t="shared" si="8"/>
        <v>J1, </v>
      </c>
      <c r="L178" s="208" t="str">
        <f ca="1" t="shared" si="9"/>
        <v>$K$178</v>
      </c>
      <c r="M178" s="248" t="str">
        <f>CONCATENATE($K$178,$K$179,$K$180,$K$182,$K$183,$K$184,$K$186,$K$187)</f>
        <v>J1, J2, J3, J5, </v>
      </c>
      <c r="T178" s="223"/>
      <c r="U178" s="223"/>
      <c r="V178" s="223"/>
      <c r="W178" s="223"/>
      <c r="X178" s="223"/>
      <c r="Y178" s="223"/>
      <c r="Z178" s="223"/>
      <c r="AA178" s="223"/>
      <c r="AB178" s="223"/>
    </row>
    <row r="179" spans="1:28" ht="28.5">
      <c r="A179" s="51"/>
      <c r="B179" s="51"/>
      <c r="C179" s="10">
        <v>2</v>
      </c>
      <c r="D179" s="10"/>
      <c r="E179" s="71"/>
      <c r="F179" s="71"/>
      <c r="G179" s="1" t="s">
        <v>459</v>
      </c>
      <c r="H179" s="44"/>
      <c r="I179" s="52" t="str">
        <f>IF(OR(ISNUMBER(SEARCH("a",$H$179)),ISNUMBER(SEARCH("b",$H$179)),ISNUMBER(SEARCH("c",$H$179)),ISNUMBER(SEARCH("d",$H$179)),ISNUMBER(SEARCH("e",$H$179)),ISNUMBER(SEARCH("f",$H$179)),ISNUMBER(SEARCH("g",$H$179)),ISNUMBER(SEARCH("h",$H$179)),ISNUMBER(SEARCH("i",$H$179)),ISNUMBER(SEARCH("j",$H$179)),ISNUMBER(SEARCH("k",$H$179)),ISNUMBER(SEARCH("l",$H$179)),ISNUMBER(SEARCH("m",$H$179)),ISNUMBER(SEARCH("n",$H$179)),ISNUMBER(SEARCH("o",$H$179)),ISNUMBER(SEARCH("p",$H$179)),ISNUMBER(SEARCH("q",$H$179)),ISNUMBER(SEARCH("r",$H$179)),ISNUMBER(SEARCH("s",$H$179)),ISNUMBER(SEARCH("t",$H$179)),ISNUMBER(SEARCH("u",$H$179)),ISNUMBER(SEARCH("v",$H$179)),ISNUMBER(SEARCH("w",$H$179)),ISNUMBER(SEARCH("x",$H$179)),ISNUMBER(SEARCH("y",$H$179)),ISNUMBER(SEARCH("z",$H$179))),"","J"&amp;$C$179)</f>
        <v>J2</v>
      </c>
      <c r="J179" s="245" t="str">
        <f>IF(AND(I179&lt;&gt;"",M179&lt;&gt;""),I179,"")</f>
        <v>J2</v>
      </c>
      <c r="K179" s="208" t="str">
        <f t="shared" si="8"/>
        <v>J2, </v>
      </c>
      <c r="L179" s="208" t="str">
        <f ca="1" t="shared" si="9"/>
        <v>$K$179</v>
      </c>
      <c r="M179" s="245" t="str">
        <f>IF(OR(ISNUMBER(SEARCH("0",H179)),ISNUMBER(SEARCH("1",H179)),ISNUMBER(SEARCH("2",H179)),ISNUMBER(SEARCH("3",H179)),ISNUMBER(SEARCH("4",H179)),ISNUMBER(SEARCH("4",H179)),ISNUMBER(SEARCH("5",H179)),ISNUMBER(SEARCH("6",H179)),ISNUMBER(SEARCH("7",H179)),ISNUMBER(SEARCH("8",H179)),ISNUMBER(SEARCH("9",H179))),"","J"&amp;C179)</f>
        <v>J2</v>
      </c>
      <c r="T179" s="223"/>
      <c r="U179" s="223"/>
      <c r="V179" s="223"/>
      <c r="W179" s="223"/>
      <c r="X179" s="223"/>
      <c r="Y179" s="223"/>
      <c r="Z179" s="223"/>
      <c r="AA179" s="223"/>
      <c r="AB179" s="223"/>
    </row>
    <row r="180" spans="1:28" ht="28.5">
      <c r="A180" s="51"/>
      <c r="B180" s="51"/>
      <c r="C180" s="10">
        <v>3</v>
      </c>
      <c r="D180" s="10"/>
      <c r="E180" s="71"/>
      <c r="F180" s="71"/>
      <c r="G180" s="1" t="s">
        <v>460</v>
      </c>
      <c r="H180" s="44"/>
      <c r="I180" s="53"/>
      <c r="J180" s="245" t="str">
        <f>IF(H180="","J"&amp;C180,"")</f>
        <v>J3</v>
      </c>
      <c r="K180" s="208" t="str">
        <f t="shared" si="8"/>
        <v>J3, </v>
      </c>
      <c r="L180" s="208" t="str">
        <f ca="1" t="shared" si="9"/>
        <v>$K$180</v>
      </c>
      <c r="T180" s="223"/>
      <c r="U180" s="223"/>
      <c r="V180" s="223"/>
      <c r="W180" s="223"/>
      <c r="X180" s="223"/>
      <c r="Y180" s="223"/>
      <c r="Z180" s="223"/>
      <c r="AA180" s="223"/>
      <c r="AB180" s="223"/>
    </row>
    <row r="181" spans="1:37" s="156" customFormat="1" ht="71.25" hidden="1">
      <c r="A181" s="147"/>
      <c r="B181" s="147"/>
      <c r="C181" s="148">
        <v>4</v>
      </c>
      <c r="D181" s="148"/>
      <c r="E181" s="150"/>
      <c r="F181" s="150"/>
      <c r="G181" s="169" t="s">
        <v>40</v>
      </c>
      <c r="H181" s="160"/>
      <c r="I181" s="154"/>
      <c r="J181" s="245"/>
      <c r="K181" s="208">
        <f t="shared" si="8"/>
      </c>
      <c r="L181" s="208">
        <f ca="1" t="shared" si="9"/>
      </c>
      <c r="M181" s="248"/>
      <c r="N181" s="267"/>
      <c r="O181" s="274"/>
      <c r="P181" s="274"/>
      <c r="Q181" s="274"/>
      <c r="R181" s="274"/>
      <c r="S181" s="278"/>
      <c r="T181" s="223"/>
      <c r="U181" s="223"/>
      <c r="V181" s="223"/>
      <c r="W181" s="223"/>
      <c r="X181" s="223"/>
      <c r="Y181" s="223"/>
      <c r="Z181" s="223"/>
      <c r="AA181" s="223"/>
      <c r="AB181" s="223"/>
      <c r="AC181" s="214"/>
      <c r="AD181" s="214"/>
      <c r="AE181" s="214"/>
      <c r="AF181" s="214"/>
      <c r="AG181" s="214"/>
      <c r="AH181" s="214"/>
      <c r="AI181" s="214"/>
      <c r="AJ181" s="214"/>
      <c r="AK181" s="214"/>
    </row>
    <row r="182" spans="1:37" s="156" customFormat="1" ht="15" hidden="1">
      <c r="A182" s="147"/>
      <c r="B182" s="147"/>
      <c r="C182" s="148"/>
      <c r="D182" s="148">
        <v>4.1</v>
      </c>
      <c r="E182" s="150"/>
      <c r="F182" s="150"/>
      <c r="G182" s="152" t="s">
        <v>41</v>
      </c>
      <c r="H182" s="160">
        <v>0</v>
      </c>
      <c r="I182" s="154"/>
      <c r="J182" s="245">
        <f>IF(OR(ISNUMBER(SEARCH("0",H182)),ISNUMBER(SEARCH("1",H182)),ISNUMBER(SEARCH("2",H182)),ISNUMBER(SEARCH("3",H182)),ISNUMBER(SEARCH("4",H182)),ISNUMBER(SEARCH("4",H182)),ISNUMBER(SEARCH("5",H182)),ISNUMBER(SEARCH("6",H182)),ISNUMBER(SEARCH("7",H182)),ISNUMBER(SEARCH("8",H182)),ISNUMBER(SEARCH("9",H182))),"","J"&amp;D182)</f>
      </c>
      <c r="K182" s="208">
        <f t="shared" si="8"/>
      </c>
      <c r="L182" s="208">
        <f ca="1" t="shared" si="9"/>
      </c>
      <c r="M182" s="248"/>
      <c r="N182" s="267"/>
      <c r="O182" s="274"/>
      <c r="P182" s="274"/>
      <c r="Q182" s="274"/>
      <c r="R182" s="274"/>
      <c r="S182" s="278"/>
      <c r="T182" s="223"/>
      <c r="U182" s="223"/>
      <c r="V182" s="223"/>
      <c r="W182" s="223"/>
      <c r="X182" s="223"/>
      <c r="Y182" s="223"/>
      <c r="Z182" s="223"/>
      <c r="AA182" s="223"/>
      <c r="AB182" s="223"/>
      <c r="AC182" s="214"/>
      <c r="AD182" s="214"/>
      <c r="AE182" s="214"/>
      <c r="AF182" s="214"/>
      <c r="AG182" s="214"/>
      <c r="AH182" s="214"/>
      <c r="AI182" s="214"/>
      <c r="AJ182" s="214"/>
      <c r="AK182" s="214"/>
    </row>
    <row r="183" spans="1:37" s="156" customFormat="1" ht="15" hidden="1">
      <c r="A183" s="147"/>
      <c r="B183" s="147"/>
      <c r="C183" s="148"/>
      <c r="D183" s="148">
        <v>4.2</v>
      </c>
      <c r="E183" s="150"/>
      <c r="F183" s="150"/>
      <c r="G183" s="152" t="s">
        <v>42</v>
      </c>
      <c r="H183" s="160">
        <v>0</v>
      </c>
      <c r="I183" s="154"/>
      <c r="J183" s="245">
        <f>IF(OR(ISNUMBER(SEARCH("0",H183)),ISNUMBER(SEARCH("1",H183)),ISNUMBER(SEARCH("2",H183)),ISNUMBER(SEARCH("3",H183)),ISNUMBER(SEARCH("4",H183)),ISNUMBER(SEARCH("4",H183)),ISNUMBER(SEARCH("5",H183)),ISNUMBER(SEARCH("6",H183)),ISNUMBER(SEARCH("7",H183)),ISNUMBER(SEARCH("8",H183)),ISNUMBER(SEARCH("9",H183))),"","J"&amp;D183)</f>
      </c>
      <c r="K183" s="208">
        <f t="shared" si="8"/>
      </c>
      <c r="L183" s="208">
        <f ca="1" t="shared" si="9"/>
      </c>
      <c r="M183" s="248"/>
      <c r="N183" s="267"/>
      <c r="O183" s="274"/>
      <c r="P183" s="274"/>
      <c r="Q183" s="274"/>
      <c r="R183" s="274"/>
      <c r="S183" s="278"/>
      <c r="T183" s="223"/>
      <c r="U183" s="223"/>
      <c r="V183" s="223"/>
      <c r="W183" s="223"/>
      <c r="X183" s="223"/>
      <c r="Y183" s="223"/>
      <c r="Z183" s="223"/>
      <c r="AA183" s="223"/>
      <c r="AB183" s="223"/>
      <c r="AC183" s="214"/>
      <c r="AD183" s="214"/>
      <c r="AE183" s="214"/>
      <c r="AF183" s="214"/>
      <c r="AG183" s="214"/>
      <c r="AH183" s="214"/>
      <c r="AI183" s="214"/>
      <c r="AJ183" s="214"/>
      <c r="AK183" s="214"/>
    </row>
    <row r="184" spans="1:37" s="156" customFormat="1" ht="15" hidden="1">
      <c r="A184" s="147"/>
      <c r="B184" s="147"/>
      <c r="C184" s="163"/>
      <c r="D184" s="148">
        <v>4.3</v>
      </c>
      <c r="E184" s="150"/>
      <c r="F184" s="150"/>
      <c r="G184" s="152" t="s">
        <v>43</v>
      </c>
      <c r="H184" s="160" t="s">
        <v>382</v>
      </c>
      <c r="I184" s="154"/>
      <c r="J184" s="245">
        <f>IF(H184="","J"&amp;D184,"")</f>
      </c>
      <c r="K184" s="208">
        <f t="shared" si="8"/>
      </c>
      <c r="L184" s="208">
        <f ca="1" t="shared" si="9"/>
      </c>
      <c r="M184" s="248"/>
      <c r="N184" s="267"/>
      <c r="O184" s="274"/>
      <c r="P184" s="274"/>
      <c r="Q184" s="274"/>
      <c r="R184" s="274"/>
      <c r="S184" s="278"/>
      <c r="T184" s="223"/>
      <c r="U184" s="223"/>
      <c r="V184" s="223"/>
      <c r="W184" s="223"/>
      <c r="X184" s="223"/>
      <c r="Y184" s="223"/>
      <c r="Z184" s="223"/>
      <c r="AA184" s="223"/>
      <c r="AB184" s="223"/>
      <c r="AC184" s="214"/>
      <c r="AD184" s="214"/>
      <c r="AE184" s="214"/>
      <c r="AF184" s="214"/>
      <c r="AG184" s="214"/>
      <c r="AH184" s="214"/>
      <c r="AI184" s="214"/>
      <c r="AJ184" s="214"/>
      <c r="AK184" s="214"/>
    </row>
    <row r="185" spans="1:37" s="156" customFormat="1" ht="15" hidden="1">
      <c r="A185" s="147"/>
      <c r="B185" s="147"/>
      <c r="C185" s="150"/>
      <c r="D185" s="314" t="s">
        <v>273</v>
      </c>
      <c r="E185" s="315"/>
      <c r="F185" s="315"/>
      <c r="G185" s="316"/>
      <c r="H185" s="160"/>
      <c r="I185" s="154"/>
      <c r="J185" s="245"/>
      <c r="K185" s="208">
        <f t="shared" si="8"/>
      </c>
      <c r="L185" s="208">
        <f ca="1" t="shared" si="9"/>
      </c>
      <c r="M185" s="248"/>
      <c r="N185" s="267"/>
      <c r="O185" s="274"/>
      <c r="P185" s="274"/>
      <c r="Q185" s="274"/>
      <c r="R185" s="274"/>
      <c r="S185" s="278"/>
      <c r="T185" s="223"/>
      <c r="U185" s="223"/>
      <c r="V185" s="223"/>
      <c r="W185" s="223"/>
      <c r="X185" s="223"/>
      <c r="Y185" s="223"/>
      <c r="Z185" s="223"/>
      <c r="AA185" s="223"/>
      <c r="AB185" s="223"/>
      <c r="AC185" s="214"/>
      <c r="AD185" s="214"/>
      <c r="AE185" s="214"/>
      <c r="AF185" s="214"/>
      <c r="AG185" s="214"/>
      <c r="AH185" s="214"/>
      <c r="AI185" s="214"/>
      <c r="AJ185" s="214"/>
      <c r="AK185" s="214"/>
    </row>
    <row r="186" spans="1:37" s="156" customFormat="1" ht="15" hidden="1">
      <c r="A186" s="147"/>
      <c r="B186" s="147"/>
      <c r="C186" s="148"/>
      <c r="D186" s="148"/>
      <c r="E186" s="148" t="s">
        <v>44</v>
      </c>
      <c r="F186" s="150"/>
      <c r="G186" s="152" t="s">
        <v>45</v>
      </c>
      <c r="H186" s="160">
        <v>0</v>
      </c>
      <c r="I186" s="155">
        <f>IF(OR(ISNUMBER(SEARCH("0",H186)),ISNUMBER(SEARCH("1",H186)),ISNUMBER(SEARCH("2",H186)),ISNUMBER(SEARCH("3",H186)),ISNUMBER(SEARCH("4",H186)),ISNUMBER(SEARCH("4",H186)),ISNUMBER(SEARCH("5",H186)),ISNUMBER(SEARCH("6",H186)),ISNUMBER(SEARCH("7",H186)),ISNUMBER(SEARCH("8",H186)),ISNUMBER(SEARCH("9",H186))),"","J"&amp;E186)</f>
      </c>
      <c r="J186" s="245">
        <f>IF(AND(H184&lt;&gt;"No",I186&lt;&gt;""),I186,"")</f>
      </c>
      <c r="K186" s="208">
        <f t="shared" si="8"/>
      </c>
      <c r="L186" s="208">
        <f ca="1" t="shared" si="9"/>
      </c>
      <c r="M186" s="248"/>
      <c r="N186" s="267"/>
      <c r="O186" s="274"/>
      <c r="P186" s="274"/>
      <c r="Q186" s="274"/>
      <c r="R186" s="274"/>
      <c r="S186" s="278"/>
      <c r="T186" s="223"/>
      <c r="U186" s="223"/>
      <c r="V186" s="223"/>
      <c r="W186" s="223"/>
      <c r="X186" s="223"/>
      <c r="Y186" s="223"/>
      <c r="Z186" s="223"/>
      <c r="AA186" s="223"/>
      <c r="AB186" s="223"/>
      <c r="AC186" s="214"/>
      <c r="AD186" s="214"/>
      <c r="AE186" s="214"/>
      <c r="AF186" s="214"/>
      <c r="AG186" s="214"/>
      <c r="AH186" s="214"/>
      <c r="AI186" s="214"/>
      <c r="AJ186" s="214"/>
      <c r="AK186" s="214"/>
    </row>
    <row r="187" spans="1:28" ht="28.5">
      <c r="A187" s="51"/>
      <c r="B187" s="51"/>
      <c r="C187" s="10">
        <v>5</v>
      </c>
      <c r="D187" s="10"/>
      <c r="E187" s="10"/>
      <c r="F187" s="71"/>
      <c r="G187" s="4" t="s">
        <v>46</v>
      </c>
      <c r="H187" s="44"/>
      <c r="I187" s="53"/>
      <c r="J187" s="245" t="str">
        <f>IF(H187="","J"&amp;C187,"")</f>
        <v>J5</v>
      </c>
      <c r="K187" s="208" t="str">
        <f t="shared" si="8"/>
        <v>J5, </v>
      </c>
      <c r="L187" s="208" t="str">
        <f ca="1" t="shared" si="9"/>
        <v>$K$187</v>
      </c>
      <c r="T187" s="223"/>
      <c r="U187" s="223"/>
      <c r="V187" s="223"/>
      <c r="W187" s="223"/>
      <c r="X187" s="223"/>
      <c r="Y187" s="223"/>
      <c r="Z187" s="223"/>
      <c r="AA187" s="223"/>
      <c r="AB187" s="223"/>
    </row>
    <row r="188" spans="1:28" ht="14.25">
      <c r="A188" s="51"/>
      <c r="B188" s="51"/>
      <c r="C188" s="65"/>
      <c r="D188" s="66"/>
      <c r="E188" s="51"/>
      <c r="F188" s="51"/>
      <c r="G188" s="51"/>
      <c r="H188" s="67"/>
      <c r="I188" s="52"/>
      <c r="K188" s="208">
        <f t="shared" si="8"/>
      </c>
      <c r="L188" s="208">
        <f ca="1" t="shared" si="9"/>
      </c>
      <c r="T188" s="223"/>
      <c r="U188" s="223"/>
      <c r="V188" s="223"/>
      <c r="W188" s="223"/>
      <c r="X188" s="223"/>
      <c r="Y188" s="223"/>
      <c r="Z188" s="223"/>
      <c r="AA188" s="223"/>
      <c r="AB188" s="223"/>
    </row>
    <row r="189" spans="1:28" ht="14.25">
      <c r="A189" s="51"/>
      <c r="B189" s="51"/>
      <c r="C189" s="65"/>
      <c r="D189" s="66"/>
      <c r="E189" s="51"/>
      <c r="F189" s="51"/>
      <c r="G189" s="51"/>
      <c r="H189" s="67"/>
      <c r="I189" s="52"/>
      <c r="K189" s="208">
        <f t="shared" si="8"/>
      </c>
      <c r="L189" s="208">
        <f ca="1" t="shared" si="9"/>
      </c>
      <c r="T189" s="223"/>
      <c r="U189" s="223"/>
      <c r="V189" s="223"/>
      <c r="W189" s="223"/>
      <c r="X189" s="223"/>
      <c r="Y189" s="223"/>
      <c r="Z189" s="223"/>
      <c r="AA189" s="223"/>
      <c r="AB189" s="223"/>
    </row>
    <row r="190" spans="1:37" s="156" customFormat="1" ht="30" customHeight="1" hidden="1">
      <c r="A190" s="147"/>
      <c r="B190" s="147"/>
      <c r="C190" s="326" t="s">
        <v>214</v>
      </c>
      <c r="D190" s="313"/>
      <c r="E190" s="313"/>
      <c r="F190" s="325"/>
      <c r="G190" s="170" t="s">
        <v>213</v>
      </c>
      <c r="H190" s="171"/>
      <c r="I190" s="172"/>
      <c r="J190" s="245"/>
      <c r="K190" s="208">
        <f t="shared" si="8"/>
      </c>
      <c r="L190" s="208">
        <f ca="1" t="shared" si="9"/>
      </c>
      <c r="M190" s="248"/>
      <c r="N190" s="267"/>
      <c r="O190" s="274"/>
      <c r="P190" s="274"/>
      <c r="Q190" s="274"/>
      <c r="R190" s="274"/>
      <c r="S190" s="278"/>
      <c r="T190" s="223"/>
      <c r="U190" s="223"/>
      <c r="V190" s="223"/>
      <c r="W190" s="223"/>
      <c r="X190" s="223"/>
      <c r="Y190" s="223"/>
      <c r="Z190" s="223"/>
      <c r="AA190" s="223"/>
      <c r="AB190" s="223"/>
      <c r="AC190" s="214"/>
      <c r="AD190" s="214"/>
      <c r="AE190" s="214"/>
      <c r="AF190" s="214"/>
      <c r="AG190" s="214"/>
      <c r="AH190" s="214"/>
      <c r="AI190" s="214"/>
      <c r="AJ190" s="214"/>
      <c r="AK190" s="214"/>
    </row>
    <row r="191" spans="1:37" s="156" customFormat="1" ht="57" hidden="1">
      <c r="A191" s="147"/>
      <c r="B191" s="147"/>
      <c r="C191" s="165">
        <v>1</v>
      </c>
      <c r="D191" s="165"/>
      <c r="E191" s="151"/>
      <c r="F191" s="151"/>
      <c r="G191" s="173" t="s">
        <v>381</v>
      </c>
      <c r="H191" s="160" t="s">
        <v>384</v>
      </c>
      <c r="I191" s="154"/>
      <c r="J191" s="245">
        <f>IF(H191="","K"&amp;C191,"")</f>
      </c>
      <c r="K191" s="208">
        <f t="shared" si="8"/>
      </c>
      <c r="L191" s="208">
        <f ca="1" t="shared" si="9"/>
      </c>
      <c r="M191" s="248">
        <f>CONCATENATE($K$191,$K$193,$K$194,$K$195)</f>
      </c>
      <c r="N191" s="267"/>
      <c r="O191" s="274"/>
      <c r="P191" s="274"/>
      <c r="Q191" s="274"/>
      <c r="R191" s="274"/>
      <c r="S191" s="278"/>
      <c r="T191" s="223"/>
      <c r="U191" s="223"/>
      <c r="V191" s="223"/>
      <c r="W191" s="223"/>
      <c r="X191" s="223"/>
      <c r="Y191" s="223"/>
      <c r="Z191" s="223"/>
      <c r="AA191" s="223"/>
      <c r="AB191" s="223"/>
      <c r="AC191" s="214"/>
      <c r="AD191" s="214"/>
      <c r="AE191" s="214"/>
      <c r="AF191" s="214"/>
      <c r="AG191" s="214"/>
      <c r="AH191" s="214"/>
      <c r="AI191" s="214"/>
      <c r="AJ191" s="214"/>
      <c r="AK191" s="214"/>
    </row>
    <row r="192" spans="1:37" s="156" customFormat="1" ht="57" hidden="1">
      <c r="A192" s="147"/>
      <c r="B192" s="147"/>
      <c r="C192" s="165">
        <v>2</v>
      </c>
      <c r="D192" s="165"/>
      <c r="E192" s="151"/>
      <c r="F192" s="151"/>
      <c r="G192" s="174" t="s">
        <v>49</v>
      </c>
      <c r="H192" s="160"/>
      <c r="I192" s="154"/>
      <c r="J192" s="245"/>
      <c r="K192" s="208">
        <f t="shared" si="8"/>
      </c>
      <c r="L192" s="208">
        <f ca="1" t="shared" si="9"/>
      </c>
      <c r="M192" s="248"/>
      <c r="N192" s="267"/>
      <c r="O192" s="274"/>
      <c r="P192" s="274"/>
      <c r="Q192" s="274"/>
      <c r="R192" s="274"/>
      <c r="S192" s="278"/>
      <c r="T192" s="223"/>
      <c r="U192" s="223"/>
      <c r="V192" s="223"/>
      <c r="W192" s="223"/>
      <c r="X192" s="223"/>
      <c r="Y192" s="223"/>
      <c r="Z192" s="223"/>
      <c r="AA192" s="223"/>
      <c r="AB192" s="223"/>
      <c r="AC192" s="214"/>
      <c r="AD192" s="214"/>
      <c r="AE192" s="214"/>
      <c r="AF192" s="214"/>
      <c r="AG192" s="214"/>
      <c r="AH192" s="214"/>
      <c r="AI192" s="214"/>
      <c r="AJ192" s="214"/>
      <c r="AK192" s="214"/>
    </row>
    <row r="193" spans="1:37" s="156" customFormat="1" ht="14.25" hidden="1">
      <c r="A193" s="147"/>
      <c r="B193" s="147"/>
      <c r="C193" s="165"/>
      <c r="D193" s="165">
        <v>2.1</v>
      </c>
      <c r="E193" s="151"/>
      <c r="F193" s="151"/>
      <c r="G193" s="152" t="s">
        <v>50</v>
      </c>
      <c r="H193" s="160" t="s">
        <v>384</v>
      </c>
      <c r="I193" s="154"/>
      <c r="J193" s="245">
        <f>IF(H193="","K"&amp;D193,"")</f>
      </c>
      <c r="K193" s="208">
        <f t="shared" si="8"/>
      </c>
      <c r="L193" s="208">
        <f ca="1" t="shared" si="9"/>
      </c>
      <c r="M193" s="248"/>
      <c r="N193" s="267"/>
      <c r="O193" s="274"/>
      <c r="P193" s="274"/>
      <c r="Q193" s="274"/>
      <c r="R193" s="274"/>
      <c r="S193" s="278"/>
      <c r="T193" s="223"/>
      <c r="U193" s="223"/>
      <c r="V193" s="223"/>
      <c r="W193" s="223"/>
      <c r="X193" s="223"/>
      <c r="Y193" s="223"/>
      <c r="Z193" s="223"/>
      <c r="AA193" s="223"/>
      <c r="AB193" s="223"/>
      <c r="AC193" s="214"/>
      <c r="AD193" s="214"/>
      <c r="AE193" s="214"/>
      <c r="AF193" s="214"/>
      <c r="AG193" s="214"/>
      <c r="AH193" s="214"/>
      <c r="AI193" s="214"/>
      <c r="AJ193" s="214"/>
      <c r="AK193" s="214"/>
    </row>
    <row r="194" spans="1:37" s="156" customFormat="1" ht="14.25" hidden="1">
      <c r="A194" s="147"/>
      <c r="B194" s="147"/>
      <c r="C194" s="165"/>
      <c r="D194" s="165">
        <v>2.2</v>
      </c>
      <c r="E194" s="151"/>
      <c r="F194" s="151"/>
      <c r="G194" s="152" t="s">
        <v>51</v>
      </c>
      <c r="H194" s="160" t="s">
        <v>384</v>
      </c>
      <c r="I194" s="154"/>
      <c r="J194" s="245">
        <f>IF(H194="","K"&amp;D194,"")</f>
      </c>
      <c r="K194" s="208">
        <f t="shared" si="8"/>
      </c>
      <c r="L194" s="208">
        <f ca="1" t="shared" si="9"/>
      </c>
      <c r="M194" s="248"/>
      <c r="N194" s="267"/>
      <c r="O194" s="274"/>
      <c r="P194" s="274"/>
      <c r="Q194" s="274"/>
      <c r="R194" s="274"/>
      <c r="S194" s="278"/>
      <c r="T194" s="223"/>
      <c r="U194" s="223"/>
      <c r="V194" s="223"/>
      <c r="W194" s="223"/>
      <c r="X194" s="223"/>
      <c r="Y194" s="223"/>
      <c r="Z194" s="223"/>
      <c r="AA194" s="223"/>
      <c r="AB194" s="223"/>
      <c r="AC194" s="214"/>
      <c r="AD194" s="214"/>
      <c r="AE194" s="214"/>
      <c r="AF194" s="214"/>
      <c r="AG194" s="214"/>
      <c r="AH194" s="214"/>
      <c r="AI194" s="214"/>
      <c r="AJ194" s="214"/>
      <c r="AK194" s="214"/>
    </row>
    <row r="195" spans="1:37" s="156" customFormat="1" ht="85.5" hidden="1">
      <c r="A195" s="147"/>
      <c r="B195" s="147"/>
      <c r="C195" s="165">
        <v>3</v>
      </c>
      <c r="D195" s="165"/>
      <c r="E195" s="151"/>
      <c r="F195" s="151"/>
      <c r="G195" s="175" t="s">
        <v>52</v>
      </c>
      <c r="H195" s="160" t="s">
        <v>384</v>
      </c>
      <c r="I195" s="154"/>
      <c r="J195" s="245">
        <f>IF(H195="","K"&amp;C195,"")</f>
      </c>
      <c r="K195" s="208">
        <f t="shared" si="8"/>
      </c>
      <c r="L195" s="208">
        <f ca="1" t="shared" si="9"/>
      </c>
      <c r="M195" s="248"/>
      <c r="N195" s="267"/>
      <c r="O195" s="274"/>
      <c r="P195" s="274"/>
      <c r="Q195" s="274"/>
      <c r="R195" s="274"/>
      <c r="S195" s="278"/>
      <c r="T195" s="223"/>
      <c r="U195" s="223"/>
      <c r="V195" s="223"/>
      <c r="W195" s="223"/>
      <c r="X195" s="223"/>
      <c r="Y195" s="223"/>
      <c r="Z195" s="223"/>
      <c r="AA195" s="223"/>
      <c r="AB195" s="223"/>
      <c r="AC195" s="214"/>
      <c r="AD195" s="214"/>
      <c r="AE195" s="214"/>
      <c r="AF195" s="214"/>
      <c r="AG195" s="214"/>
      <c r="AH195" s="214"/>
      <c r="AI195" s="214"/>
      <c r="AJ195" s="214"/>
      <c r="AK195" s="214"/>
    </row>
    <row r="196" spans="1:28" ht="14.25">
      <c r="A196" s="51"/>
      <c r="B196" s="51"/>
      <c r="C196" s="65"/>
      <c r="D196" s="66"/>
      <c r="E196" s="51"/>
      <c r="F196" s="51"/>
      <c r="G196" s="51"/>
      <c r="H196" s="67"/>
      <c r="I196" s="52"/>
      <c r="K196" s="208">
        <f t="shared" si="8"/>
      </c>
      <c r="L196" s="208">
        <f ca="1" t="shared" si="9"/>
      </c>
      <c r="T196" s="223"/>
      <c r="U196" s="223"/>
      <c r="V196" s="223"/>
      <c r="W196" s="223"/>
      <c r="X196" s="223"/>
      <c r="Y196" s="223"/>
      <c r="Z196" s="223"/>
      <c r="AA196" s="223"/>
      <c r="AB196" s="223"/>
    </row>
    <row r="197" spans="1:28" ht="14.25">
      <c r="A197" s="51"/>
      <c r="B197" s="51"/>
      <c r="C197" s="65"/>
      <c r="D197" s="66"/>
      <c r="E197" s="51"/>
      <c r="F197" s="51"/>
      <c r="G197" s="51"/>
      <c r="H197" s="67"/>
      <c r="I197" s="52"/>
      <c r="K197" s="208">
        <f t="shared" si="8"/>
      </c>
      <c r="L197" s="208">
        <f ca="1" t="shared" si="9"/>
      </c>
      <c r="T197" s="223"/>
      <c r="U197" s="223"/>
      <c r="V197" s="223"/>
      <c r="W197" s="223"/>
      <c r="X197" s="223"/>
      <c r="Y197" s="223"/>
      <c r="Z197" s="223"/>
      <c r="AA197" s="223"/>
      <c r="AB197" s="223"/>
    </row>
    <row r="198" spans="1:28" ht="37.5" customHeight="1">
      <c r="A198" s="51"/>
      <c r="B198" s="51"/>
      <c r="C198" s="306" t="s">
        <v>215</v>
      </c>
      <c r="D198" s="301"/>
      <c r="E198" s="301"/>
      <c r="F198" s="302"/>
      <c r="G198" s="84" t="s">
        <v>284</v>
      </c>
      <c r="H198" s="57"/>
      <c r="I198" s="87"/>
      <c r="J198" s="249"/>
      <c r="K198" s="208">
        <f t="shared" si="8"/>
      </c>
      <c r="L198" s="208">
        <f ca="1" t="shared" si="9"/>
      </c>
      <c r="T198" s="223"/>
      <c r="U198" s="223"/>
      <c r="V198" s="223"/>
      <c r="W198" s="223"/>
      <c r="X198" s="223"/>
      <c r="Y198" s="223"/>
      <c r="Z198" s="223"/>
      <c r="AA198" s="223"/>
      <c r="AB198" s="223"/>
    </row>
    <row r="199" spans="1:28" ht="28.5">
      <c r="A199" s="51"/>
      <c r="B199" s="51"/>
      <c r="C199" s="11">
        <v>1</v>
      </c>
      <c r="D199" s="94"/>
      <c r="E199" s="94"/>
      <c r="F199" s="94"/>
      <c r="G199" s="4" t="s">
        <v>53</v>
      </c>
      <c r="H199" s="44"/>
      <c r="I199" s="53"/>
      <c r="J199" s="248" t="str">
        <f>IF(H199="","L"&amp;C199,"")</f>
        <v>L1</v>
      </c>
      <c r="K199" s="208" t="str">
        <f t="shared" si="8"/>
        <v>L1, </v>
      </c>
      <c r="L199" s="208" t="str">
        <f ca="1" t="shared" si="9"/>
        <v>$K$199</v>
      </c>
      <c r="M199" s="248" t="str">
        <f>CONCATENATE($K$199,$K$201,$K$202,$K$203,$K$204,$K$205,$K$207,$K$208,$K$209,$K$210,$K$211,$K$213)</f>
        <v>L1, L1.1, L1.2, L1.3, L1.4, L1.6.1, L1.6.2, L1.6.3, L1.6.4, L1.7, </v>
      </c>
      <c r="T199" s="223"/>
      <c r="U199" s="223"/>
      <c r="V199" s="223"/>
      <c r="W199" s="223"/>
      <c r="X199" s="223"/>
      <c r="Y199" s="223"/>
      <c r="Z199" s="223"/>
      <c r="AA199" s="223"/>
      <c r="AB199" s="223"/>
    </row>
    <row r="200" spans="1:28" ht="15">
      <c r="A200" s="51"/>
      <c r="B200" s="51"/>
      <c r="C200" s="94"/>
      <c r="D200" s="303" t="s">
        <v>207</v>
      </c>
      <c r="E200" s="307"/>
      <c r="F200" s="307"/>
      <c r="G200" s="308"/>
      <c r="H200" s="43"/>
      <c r="I200" s="53"/>
      <c r="J200" s="248"/>
      <c r="K200" s="208">
        <f aca="true" t="shared" si="10" ref="K200:K263">IF(J200&lt;&gt;"",J200&amp;", ","")</f>
      </c>
      <c r="L200" s="208">
        <f aca="true" ca="1" t="shared" si="11" ref="L200:L263">IF(K200&lt;&gt;"",CELL("address",K200),"")</f>
      </c>
      <c r="T200" s="223"/>
      <c r="U200" s="223"/>
      <c r="V200" s="223"/>
      <c r="W200" s="223"/>
      <c r="X200" s="223"/>
      <c r="Y200" s="223"/>
      <c r="Z200" s="223"/>
      <c r="AA200" s="223"/>
      <c r="AB200" s="223"/>
    </row>
    <row r="201" spans="1:28" ht="28.5">
      <c r="A201" s="51"/>
      <c r="B201" s="51"/>
      <c r="C201" s="71"/>
      <c r="D201" s="10">
        <v>1.1</v>
      </c>
      <c r="E201" s="10"/>
      <c r="F201" s="71"/>
      <c r="G201" s="4" t="s">
        <v>206</v>
      </c>
      <c r="H201" s="44"/>
      <c r="I201" s="52" t="str">
        <f>IF(OR(ISNUMBER(SEARCH("a",H201)),ISNUMBER(SEARCH("b",H201)),ISNUMBER(SEARCH("c",H201)),ISNUMBER(SEARCH("d",H201)),ISNUMBER(SEARCH("e",H201)),ISNUMBER(SEARCH("f",H201)),ISNUMBER(SEARCH("g",H201)),ISNUMBER(SEARCH("h",H201)),ISNUMBER(SEARCH("i",H201)),ISNUMBER(SEARCH("j",H201)),ISNUMBER(SEARCH("k",H201)),ISNUMBER(SEARCH("l",H201)),ISNUMBER(SEARCH("m",H201)),ISNUMBER(SEARCH("n",H201)),ISNUMBER(SEARCH("o",H201)),ISNUMBER(SEARCH("p",H201)),ISNUMBER(SEARCH("q",H201)),ISNUMBER(SEARCH("r",H201)),ISNUMBER(SEARCH("s",H201)),ISNUMBER(SEARCH("t",H201)),ISNUMBER(SEARCH("u",H201)),ISNUMBER(SEARCH("v",H201)),ISNUMBER(SEARCH("w",H201)),ISNUMBER(SEARCH("x",H201)),ISNUMBER(SEARCH("y",H201)),ISNUMBER(SEARCH("z",H201))),"","L"&amp;D201)</f>
        <v>L1.1</v>
      </c>
      <c r="J201" s="245" t="str">
        <f>IF(AND($H$199&lt;&gt;"No",I201&lt;&gt;""),I201,"")</f>
        <v>L1.1</v>
      </c>
      <c r="K201" s="208" t="str">
        <f t="shared" si="10"/>
        <v>L1.1, </v>
      </c>
      <c r="L201" s="208" t="str">
        <f ca="1" t="shared" si="11"/>
        <v>$K$201</v>
      </c>
      <c r="T201" s="223"/>
      <c r="U201" s="223"/>
      <c r="V201" s="223"/>
      <c r="W201" s="223"/>
      <c r="X201" s="223"/>
      <c r="Y201" s="223"/>
      <c r="Z201" s="223"/>
      <c r="AA201" s="223"/>
      <c r="AB201" s="223"/>
    </row>
    <row r="202" spans="1:28" ht="43.5">
      <c r="A202" s="51"/>
      <c r="B202" s="51"/>
      <c r="C202" s="71"/>
      <c r="D202" s="10">
        <v>1.2</v>
      </c>
      <c r="E202" s="10"/>
      <c r="F202" s="71"/>
      <c r="G202" s="207" t="s">
        <v>54</v>
      </c>
      <c r="H202" s="44"/>
      <c r="I202" s="52" t="str">
        <f>IF(OR(ISNUMBER(SEARCH("0",H202)),ISNUMBER(SEARCH("1",H202)),ISNUMBER(SEARCH("2",H202)),ISNUMBER(SEARCH("3",H202)),ISNUMBER(SEARCH("4",H202)),ISNUMBER(SEARCH("4",H202)),ISNUMBER(SEARCH("5",H202)),ISNUMBER(SEARCH("6",H202)),ISNUMBER(SEARCH("7",H202)),ISNUMBER(SEARCH("8",H202)),ISNUMBER(SEARCH("9",H202))),"","L"&amp;D202)</f>
        <v>L1.2</v>
      </c>
      <c r="J202" s="245" t="str">
        <f>IF(AND($H$199&lt;&gt;"No",I202&lt;&gt;""),I202,"")</f>
        <v>L1.2</v>
      </c>
      <c r="K202" s="208" t="str">
        <f t="shared" si="10"/>
        <v>L1.2, </v>
      </c>
      <c r="L202" s="208" t="str">
        <f ca="1" t="shared" si="11"/>
        <v>$K$202</v>
      </c>
      <c r="T202" s="223"/>
      <c r="U202" s="223"/>
      <c r="V202" s="223"/>
      <c r="W202" s="223"/>
      <c r="X202" s="223"/>
      <c r="Y202" s="223"/>
      <c r="Z202" s="223"/>
      <c r="AA202" s="223"/>
      <c r="AB202" s="223"/>
    </row>
    <row r="203" spans="1:28" ht="28.5">
      <c r="A203" s="51"/>
      <c r="B203" s="51"/>
      <c r="C203" s="71"/>
      <c r="D203" s="10">
        <v>1.3</v>
      </c>
      <c r="E203" s="10"/>
      <c r="F203" s="71"/>
      <c r="G203" s="6" t="s">
        <v>470</v>
      </c>
      <c r="H203" s="44"/>
      <c r="I203" s="52" t="str">
        <f>IF(OR(ISNUMBER(SEARCH("0",H203)),ISNUMBER(SEARCH("1",H203)),ISNUMBER(SEARCH("2",H203)),ISNUMBER(SEARCH("3",H203)),ISNUMBER(SEARCH("4",H203)),ISNUMBER(SEARCH("4",H203)),ISNUMBER(SEARCH("5",H203)),ISNUMBER(SEARCH("6",H203)),ISNUMBER(SEARCH("7",H203)),ISNUMBER(SEARCH("8",H203)),ISNUMBER(SEARCH("9",H203))),"","L"&amp;D203)</f>
        <v>L1.3</v>
      </c>
      <c r="J203" s="245" t="str">
        <f>IF(AND($H$199&lt;&gt;"No",I203&lt;&gt;""),I203,"")</f>
        <v>L1.3</v>
      </c>
      <c r="K203" s="208" t="str">
        <f t="shared" si="10"/>
        <v>L1.3, </v>
      </c>
      <c r="L203" s="208" t="str">
        <f ca="1" t="shared" si="11"/>
        <v>$K$203</v>
      </c>
      <c r="T203" s="223"/>
      <c r="U203" s="223"/>
      <c r="V203" s="223"/>
      <c r="W203" s="223"/>
      <c r="X203" s="223"/>
      <c r="Y203" s="223"/>
      <c r="Z203" s="223"/>
      <c r="AA203" s="223"/>
      <c r="AB203" s="223"/>
    </row>
    <row r="204" spans="1:28" ht="28.5">
      <c r="A204" s="51"/>
      <c r="B204" s="51"/>
      <c r="C204" s="71"/>
      <c r="D204" s="10">
        <v>1.4</v>
      </c>
      <c r="E204" s="10"/>
      <c r="F204" s="71"/>
      <c r="G204" s="230" t="s">
        <v>441</v>
      </c>
      <c r="H204" s="44"/>
      <c r="I204" s="52" t="str">
        <f>IF(OR(ISNUMBER(SEARCH("0",H204)),ISNUMBER(SEARCH("1",H204)),ISNUMBER(SEARCH("2",H204)),ISNUMBER(SEARCH("3",H204)),ISNUMBER(SEARCH("4",H204)),ISNUMBER(SEARCH("4",H204)),ISNUMBER(SEARCH("5",H204)),ISNUMBER(SEARCH("6",H204)),ISNUMBER(SEARCH("7",H204)),ISNUMBER(SEARCH("8",H204)),ISNUMBER(SEARCH("9",H204))),"","L"&amp;D204)</f>
        <v>L1.4</v>
      </c>
      <c r="J204" s="245" t="str">
        <f>IF(AND($H$199&lt;&gt;"No",I204&lt;&gt;""),I204,"")</f>
        <v>L1.4</v>
      </c>
      <c r="K204" s="208" t="str">
        <f t="shared" si="10"/>
        <v>L1.4, </v>
      </c>
      <c r="L204" s="208" t="str">
        <f ca="1" t="shared" si="11"/>
        <v>$K$204</v>
      </c>
      <c r="T204" s="223"/>
      <c r="U204" s="223"/>
      <c r="V204" s="223"/>
      <c r="W204" s="223"/>
      <c r="X204" s="223"/>
      <c r="Y204" s="223"/>
      <c r="Z204" s="223"/>
      <c r="AA204" s="223"/>
      <c r="AB204" s="223"/>
    </row>
    <row r="205" spans="1:28" ht="28.5" hidden="1">
      <c r="A205" s="51"/>
      <c r="B205" s="51"/>
      <c r="C205" s="241"/>
      <c r="D205" s="233">
        <v>1.5</v>
      </c>
      <c r="E205" s="233"/>
      <c r="F205" s="241"/>
      <c r="G205" s="242" t="s">
        <v>55</v>
      </c>
      <c r="H205" s="236">
        <v>0</v>
      </c>
      <c r="I205" s="52">
        <f>IF(OR(ISNUMBER(SEARCH("0",H205)),ISNUMBER(SEARCH("1",H205)),ISNUMBER(SEARCH("2",H205)),ISNUMBER(SEARCH("3",H205)),ISNUMBER(SEARCH("4",H205)),ISNUMBER(SEARCH("4",H205)),ISNUMBER(SEARCH("5",H205)),ISNUMBER(SEARCH("6",H205)),ISNUMBER(SEARCH("7",H205)),ISNUMBER(SEARCH("8",H205)),ISNUMBER(SEARCH("9",H205))),"","L"&amp;D205)</f>
      </c>
      <c r="J205" s="245">
        <f>IF(AND($H$199&lt;&gt;"No",I205&lt;&gt;""),I205,"")</f>
      </c>
      <c r="K205" s="208">
        <f t="shared" si="10"/>
      </c>
      <c r="L205" s="208">
        <f ca="1" t="shared" si="11"/>
      </c>
      <c r="T205" s="223"/>
      <c r="U205" s="223"/>
      <c r="V205" s="223"/>
      <c r="W205" s="223"/>
      <c r="X205" s="223"/>
      <c r="Y205" s="223"/>
      <c r="Z205" s="223"/>
      <c r="AA205" s="223"/>
      <c r="AB205" s="223"/>
    </row>
    <row r="206" spans="1:28" ht="57">
      <c r="A206" s="51"/>
      <c r="B206" s="51"/>
      <c r="C206" s="71"/>
      <c r="D206" s="10">
        <v>1.6</v>
      </c>
      <c r="E206" s="10"/>
      <c r="F206" s="71"/>
      <c r="G206" s="6" t="s">
        <v>471</v>
      </c>
      <c r="H206" s="43"/>
      <c r="I206" s="53"/>
      <c r="J206" s="248"/>
      <c r="K206" s="208">
        <f t="shared" si="10"/>
      </c>
      <c r="L206" s="208">
        <f ca="1" t="shared" si="11"/>
      </c>
      <c r="T206" s="223"/>
      <c r="U206" s="223"/>
      <c r="V206" s="223"/>
      <c r="W206" s="223"/>
      <c r="X206" s="223"/>
      <c r="Y206" s="223"/>
      <c r="Z206" s="223"/>
      <c r="AA206" s="223"/>
      <c r="AB206" s="223"/>
    </row>
    <row r="207" spans="1:28" ht="15">
      <c r="A207" s="51"/>
      <c r="B207" s="51"/>
      <c r="C207" s="71"/>
      <c r="D207" s="10"/>
      <c r="E207" s="10" t="s">
        <v>56</v>
      </c>
      <c r="F207" s="71"/>
      <c r="G207" s="5" t="s">
        <v>57</v>
      </c>
      <c r="H207" s="44"/>
      <c r="I207" s="52" t="str">
        <f>IF(OR(ISNUMBER(SEARCH("0",H207)),ISNUMBER(SEARCH("1",H207)),ISNUMBER(SEARCH("2",H207)),ISNUMBER(SEARCH("3",H207)),ISNUMBER(SEARCH("4",H207)),ISNUMBER(SEARCH("4",H207)),ISNUMBER(SEARCH("5",H207)),ISNUMBER(SEARCH("6",H207)),ISNUMBER(SEARCH("7",H207)),ISNUMBER(SEARCH("8",H207)),ISNUMBER(SEARCH("9",H207))),"","L"&amp;E207)</f>
        <v>L1.6.1</v>
      </c>
      <c r="J207" s="245" t="str">
        <f>IF(AND($H$199&lt;&gt;"No",I207&lt;&gt;""),I207,"")</f>
        <v>L1.6.1</v>
      </c>
      <c r="K207" s="208" t="str">
        <f t="shared" si="10"/>
        <v>L1.6.1, </v>
      </c>
      <c r="L207" s="208" t="str">
        <f ca="1" t="shared" si="11"/>
        <v>$K$207</v>
      </c>
      <c r="T207" s="223"/>
      <c r="U207" s="223"/>
      <c r="V207" s="223"/>
      <c r="W207" s="223"/>
      <c r="X207" s="223"/>
      <c r="Y207" s="223"/>
      <c r="Z207" s="223"/>
      <c r="AA207" s="223"/>
      <c r="AB207" s="223"/>
    </row>
    <row r="208" spans="1:28" ht="15">
      <c r="A208" s="51"/>
      <c r="B208" s="51"/>
      <c r="C208" s="71"/>
      <c r="D208" s="10"/>
      <c r="E208" s="10" t="s">
        <v>58</v>
      </c>
      <c r="F208" s="71"/>
      <c r="G208" s="5" t="s">
        <v>60</v>
      </c>
      <c r="H208" s="44"/>
      <c r="I208" s="52" t="str">
        <f>IF(OR(ISNUMBER(SEARCH("0",H208)),ISNUMBER(SEARCH("1",H208)),ISNUMBER(SEARCH("2",H208)),ISNUMBER(SEARCH("3",H208)),ISNUMBER(SEARCH("4",H208)),ISNUMBER(SEARCH("4",H208)),ISNUMBER(SEARCH("5",H208)),ISNUMBER(SEARCH("6",H208)),ISNUMBER(SEARCH("7",H208)),ISNUMBER(SEARCH("8",H208)),ISNUMBER(SEARCH("9",H208))),"","L"&amp;E208)</f>
        <v>L1.6.2</v>
      </c>
      <c r="J208" s="245" t="str">
        <f>IF(AND($H$199&lt;&gt;"No",I208&lt;&gt;""),I208,"")</f>
        <v>L1.6.2</v>
      </c>
      <c r="K208" s="208" t="str">
        <f t="shared" si="10"/>
        <v>L1.6.2, </v>
      </c>
      <c r="L208" s="208" t="str">
        <f ca="1" t="shared" si="11"/>
        <v>$K$208</v>
      </c>
      <c r="T208" s="223"/>
      <c r="U208" s="223"/>
      <c r="V208" s="223"/>
      <c r="W208" s="223"/>
      <c r="X208" s="223"/>
      <c r="Y208" s="223"/>
      <c r="Z208" s="223"/>
      <c r="AA208" s="223"/>
      <c r="AB208" s="223"/>
    </row>
    <row r="209" spans="1:28" ht="15">
      <c r="A209" s="51"/>
      <c r="B209" s="51"/>
      <c r="C209" s="71"/>
      <c r="D209" s="10"/>
      <c r="E209" s="10" t="s">
        <v>61</v>
      </c>
      <c r="F209" s="71"/>
      <c r="G209" s="5" t="s">
        <v>62</v>
      </c>
      <c r="H209" s="44"/>
      <c r="I209" s="52" t="str">
        <f>IF(OR(ISNUMBER(SEARCH("0",H209)),ISNUMBER(SEARCH("1",H209)),ISNUMBER(SEARCH("2",H209)),ISNUMBER(SEARCH("3",H209)),ISNUMBER(SEARCH("4",H209)),ISNUMBER(SEARCH("4",H209)),ISNUMBER(SEARCH("5",H209)),ISNUMBER(SEARCH("6",H209)),ISNUMBER(SEARCH("7",H209)),ISNUMBER(SEARCH("8",H209)),ISNUMBER(SEARCH("9",H209))),"","L"&amp;E209)</f>
        <v>L1.6.3</v>
      </c>
      <c r="J209" s="245" t="str">
        <f>IF(AND($H$199&lt;&gt;"No",I209&lt;&gt;""),I209,"")</f>
        <v>L1.6.3</v>
      </c>
      <c r="K209" s="208" t="str">
        <f t="shared" si="10"/>
        <v>L1.6.3, </v>
      </c>
      <c r="L209" s="208" t="str">
        <f ca="1" t="shared" si="11"/>
        <v>$K$209</v>
      </c>
      <c r="T209" s="223"/>
      <c r="U209" s="223"/>
      <c r="V209" s="223"/>
      <c r="W209" s="223"/>
      <c r="X209" s="223"/>
      <c r="Y209" s="223"/>
      <c r="Z209" s="223"/>
      <c r="AA209" s="223"/>
      <c r="AB209" s="223"/>
    </row>
    <row r="210" spans="1:28" ht="15">
      <c r="A210" s="51"/>
      <c r="B210" s="51"/>
      <c r="C210" s="71"/>
      <c r="D210" s="95"/>
      <c r="E210" s="10" t="s">
        <v>63</v>
      </c>
      <c r="F210" s="71"/>
      <c r="G210" s="5" t="s">
        <v>26</v>
      </c>
      <c r="H210" s="44"/>
      <c r="I210" s="52" t="str">
        <f>IF(OR(ISNUMBER(SEARCH("0",H210)),ISNUMBER(SEARCH("1",H210)),ISNUMBER(SEARCH("2",H210)),ISNUMBER(SEARCH("3",H210)),ISNUMBER(SEARCH("4",H210)),ISNUMBER(SEARCH("4",H210)),ISNUMBER(SEARCH("5",H210)),ISNUMBER(SEARCH("6",H210)),ISNUMBER(SEARCH("7",H210)),ISNUMBER(SEARCH("8",H210)),ISNUMBER(SEARCH("9",H210))),"","L"&amp;E210)</f>
        <v>L1.6.4</v>
      </c>
      <c r="J210" s="245" t="str">
        <f>IF(AND($H$199&lt;&gt;"No",I210&lt;&gt;""),I210,"")</f>
        <v>L1.6.4</v>
      </c>
      <c r="K210" s="208" t="str">
        <f t="shared" si="10"/>
        <v>L1.6.4, </v>
      </c>
      <c r="L210" s="208" t="str">
        <f ca="1" t="shared" si="11"/>
        <v>$K$210</v>
      </c>
      <c r="T210" s="223"/>
      <c r="U210" s="223"/>
      <c r="V210" s="223"/>
      <c r="W210" s="223"/>
      <c r="X210" s="223"/>
      <c r="Y210" s="223"/>
      <c r="Z210" s="223"/>
      <c r="AA210" s="223"/>
      <c r="AB210" s="223"/>
    </row>
    <row r="211" spans="1:28" ht="57">
      <c r="A211" s="51"/>
      <c r="B211" s="51"/>
      <c r="C211" s="71"/>
      <c r="D211" s="10">
        <v>1.7</v>
      </c>
      <c r="E211" s="71"/>
      <c r="F211" s="71"/>
      <c r="G211" s="6" t="s">
        <v>415</v>
      </c>
      <c r="H211" s="44"/>
      <c r="I211" s="53"/>
      <c r="J211" s="245" t="str">
        <f>IF(AND(H211="",H199&lt;&gt;"No"),"L"&amp;D211,"")</f>
        <v>L1.7</v>
      </c>
      <c r="K211" s="208" t="str">
        <f t="shared" si="10"/>
        <v>L1.7, </v>
      </c>
      <c r="L211" s="208" t="str">
        <f ca="1" t="shared" si="11"/>
        <v>$K$211</v>
      </c>
      <c r="T211" s="223"/>
      <c r="U211" s="223"/>
      <c r="V211" s="223"/>
      <c r="W211" s="223"/>
      <c r="X211" s="223"/>
      <c r="Y211" s="223"/>
      <c r="Z211" s="223"/>
      <c r="AA211" s="223"/>
      <c r="AB211" s="223"/>
    </row>
    <row r="212" spans="1:37" s="156" customFormat="1" ht="15" hidden="1">
      <c r="A212" s="147"/>
      <c r="B212" s="147"/>
      <c r="C212" s="150"/>
      <c r="D212" s="150"/>
      <c r="E212" s="158" t="s">
        <v>208</v>
      </c>
      <c r="F212" s="176"/>
      <c r="G212" s="176"/>
      <c r="H212" s="177"/>
      <c r="I212" s="154"/>
      <c r="J212" s="248"/>
      <c r="K212" s="208">
        <f t="shared" si="10"/>
      </c>
      <c r="L212" s="208">
        <f ca="1" t="shared" si="11"/>
      </c>
      <c r="M212" s="248"/>
      <c r="N212" s="267"/>
      <c r="O212" s="274"/>
      <c r="P212" s="274"/>
      <c r="Q212" s="274"/>
      <c r="R212" s="274"/>
      <c r="S212" s="278"/>
      <c r="T212" s="223"/>
      <c r="U212" s="223"/>
      <c r="V212" s="223"/>
      <c r="W212" s="223"/>
      <c r="X212" s="223"/>
      <c r="Y212" s="223"/>
      <c r="Z212" s="223"/>
      <c r="AA212" s="223"/>
      <c r="AB212" s="223"/>
      <c r="AC212" s="214"/>
      <c r="AD212" s="214"/>
      <c r="AE212" s="214"/>
      <c r="AF212" s="214"/>
      <c r="AG212" s="214"/>
      <c r="AH212" s="214"/>
      <c r="AI212" s="214"/>
      <c r="AJ212" s="214"/>
      <c r="AK212" s="214"/>
    </row>
    <row r="213" spans="1:37" s="156" customFormat="1" ht="71.25" hidden="1">
      <c r="A213" s="147"/>
      <c r="B213" s="147"/>
      <c r="C213" s="150"/>
      <c r="D213" s="150"/>
      <c r="E213" s="161" t="s">
        <v>64</v>
      </c>
      <c r="F213" s="150"/>
      <c r="G213" s="152" t="s">
        <v>65</v>
      </c>
      <c r="H213" s="160" t="s">
        <v>383</v>
      </c>
      <c r="I213" s="155">
        <f>IF(OR(ISNUMBER(SEARCH("a",H213)),ISNUMBER(SEARCH("b",H213)),ISNUMBER(SEARCH("c",H213)),ISNUMBER(SEARCH("d",H213)),ISNUMBER(SEARCH("e",H213)),ISNUMBER(SEARCH("f",H213)),ISNUMBER(SEARCH("g",H213)),ISNUMBER(SEARCH("h",H213)),ISNUMBER(SEARCH("i",H213)),ISNUMBER(SEARCH("j",H213)),ISNUMBER(SEARCH("k",H213)),ISNUMBER(SEARCH("l",H213)),ISNUMBER(SEARCH("m",H213)),ISNUMBER(SEARCH("n",H213)),ISNUMBER(SEARCH("o",H213)),ISNUMBER(SEARCH("p",H213)),ISNUMBER(SEARCH("q",H213)),ISNUMBER(SEARCH("r",H213)),ISNUMBER(SEARCH("s",H213)),ISNUMBER(SEARCH("t",H213)),ISNUMBER(SEARCH("u",H213)),ISNUMBER(SEARCH("v",H213)),ISNUMBER(SEARCH("w",H213)),ISNUMBER(SEARCH("x",H213)),ISNUMBER(SEARCH("y",H213)),ISNUMBER(SEARCH("z",H213))),"","L"&amp;E213)</f>
      </c>
      <c r="J213" s="245">
        <f>IF(AND($H$199&lt;&gt;"No",$H$211&lt;&gt;"No",I213&lt;&gt;""),I213,"")</f>
      </c>
      <c r="K213" s="208">
        <f t="shared" si="10"/>
      </c>
      <c r="L213" s="208">
        <f ca="1" t="shared" si="11"/>
      </c>
      <c r="M213" s="248"/>
      <c r="N213" s="267"/>
      <c r="O213" s="274"/>
      <c r="P213" s="274"/>
      <c r="Q213" s="274"/>
      <c r="R213" s="274"/>
      <c r="S213" s="278"/>
      <c r="T213" s="223"/>
      <c r="U213" s="223"/>
      <c r="V213" s="223"/>
      <c r="W213" s="223"/>
      <c r="X213" s="223"/>
      <c r="Y213" s="223"/>
      <c r="Z213" s="223"/>
      <c r="AA213" s="223"/>
      <c r="AB213" s="223"/>
      <c r="AC213" s="214"/>
      <c r="AD213" s="214"/>
      <c r="AE213" s="214"/>
      <c r="AF213" s="214"/>
      <c r="AG213" s="214"/>
      <c r="AH213" s="214"/>
      <c r="AI213" s="214"/>
      <c r="AJ213" s="214"/>
      <c r="AK213" s="214"/>
    </row>
    <row r="214" spans="1:28" ht="14.25">
      <c r="A214" s="51"/>
      <c r="B214" s="51"/>
      <c r="C214" s="65"/>
      <c r="D214" s="66"/>
      <c r="E214" s="51"/>
      <c r="F214" s="51"/>
      <c r="G214" s="51"/>
      <c r="H214" s="67"/>
      <c r="I214" s="52"/>
      <c r="K214" s="208">
        <f t="shared" si="10"/>
      </c>
      <c r="L214" s="208">
        <f ca="1" t="shared" si="11"/>
      </c>
      <c r="T214" s="223"/>
      <c r="U214" s="223"/>
      <c r="V214" s="223"/>
      <c r="W214" s="223"/>
      <c r="X214" s="223"/>
      <c r="Y214" s="223"/>
      <c r="Z214" s="223"/>
      <c r="AA214" s="223"/>
      <c r="AB214" s="223"/>
    </row>
    <row r="215" spans="1:28" ht="14.25">
      <c r="A215" s="51"/>
      <c r="B215" s="51"/>
      <c r="C215" s="65"/>
      <c r="D215" s="66"/>
      <c r="E215" s="51"/>
      <c r="F215" s="51"/>
      <c r="G215" s="51"/>
      <c r="H215" s="67"/>
      <c r="I215" s="52"/>
      <c r="K215" s="208">
        <f t="shared" si="10"/>
      </c>
      <c r="L215" s="208">
        <f ca="1" t="shared" si="11"/>
      </c>
      <c r="T215" s="223"/>
      <c r="U215" s="223"/>
      <c r="V215" s="223"/>
      <c r="W215" s="223"/>
      <c r="X215" s="223"/>
      <c r="Y215" s="223"/>
      <c r="Z215" s="223"/>
      <c r="AA215" s="223"/>
      <c r="AB215" s="223"/>
    </row>
    <row r="216" spans="1:28" ht="53.25" customHeight="1">
      <c r="A216" s="96"/>
      <c r="B216" s="96"/>
      <c r="C216" s="306" t="s">
        <v>217</v>
      </c>
      <c r="D216" s="301"/>
      <c r="E216" s="301"/>
      <c r="F216" s="302"/>
      <c r="G216" s="84" t="s">
        <v>216</v>
      </c>
      <c r="H216" s="57"/>
      <c r="I216" s="87"/>
      <c r="K216" s="208">
        <f t="shared" si="10"/>
      </c>
      <c r="L216" s="208">
        <f ca="1" t="shared" si="11"/>
      </c>
      <c r="T216" s="223"/>
      <c r="U216" s="223"/>
      <c r="V216" s="223"/>
      <c r="W216" s="223"/>
      <c r="X216" s="223"/>
      <c r="Y216" s="223"/>
      <c r="Z216" s="223"/>
      <c r="AA216" s="223"/>
      <c r="AB216" s="223"/>
    </row>
    <row r="217" spans="1:28" ht="42.75">
      <c r="A217" s="51"/>
      <c r="B217" s="51"/>
      <c r="C217" s="10">
        <v>1</v>
      </c>
      <c r="D217" s="10"/>
      <c r="E217" s="94"/>
      <c r="F217" s="94"/>
      <c r="G217" s="6" t="s">
        <v>398</v>
      </c>
      <c r="H217" s="44"/>
      <c r="I217" s="53"/>
      <c r="J217" s="248" t="str">
        <f>IF(H217="","M"&amp;C217,"")</f>
        <v>M1</v>
      </c>
      <c r="K217" s="208" t="str">
        <f t="shared" si="10"/>
        <v>M1, </v>
      </c>
      <c r="L217" s="208" t="str">
        <f ca="1" t="shared" si="11"/>
        <v>$K$217</v>
      </c>
      <c r="M217" s="248" t="str">
        <f>CONCATENATE($K$217,$K$219,$K$221,$K$222,$K$223,$K$224,$K$225,$K$227,$K$228,$K$229,$K$230,$K$231,$K$233,$K$234,$K$235,$K$236,$K$237,$K$239,$K$240,$K$241,$K$243,$K$244,$K$245,$K$246,$K$247)</f>
        <v>M1, M2.1, M2.1.1, M2.1.2, M2.1.3, M2.1.4, M2.2, M2.2.1, M2.2.2, M2.2.3, M2.2.4, M2.3, M2.3.1, M2.3.2, M2.3.3, M2.3.4, M3, M4, M4.1, M4.2, M4.3, M5, </v>
      </c>
      <c r="T217" s="223"/>
      <c r="U217" s="223"/>
      <c r="V217" s="223"/>
      <c r="W217" s="223"/>
      <c r="X217" s="223"/>
      <c r="Y217" s="223"/>
      <c r="Z217" s="223"/>
      <c r="AA217" s="223"/>
      <c r="AB217" s="223"/>
    </row>
    <row r="218" spans="1:28" ht="87.75">
      <c r="A218" s="51"/>
      <c r="B218" s="51"/>
      <c r="C218" s="10">
        <v>2</v>
      </c>
      <c r="D218" s="10"/>
      <c r="E218" s="71"/>
      <c r="F218" s="71"/>
      <c r="G218" s="4" t="s">
        <v>66</v>
      </c>
      <c r="H218" s="43"/>
      <c r="I218" s="53"/>
      <c r="K218" s="208">
        <f t="shared" si="10"/>
      </c>
      <c r="L218" s="208">
        <f ca="1" t="shared" si="11"/>
      </c>
      <c r="T218" s="223"/>
      <c r="U218" s="223"/>
      <c r="V218" s="223"/>
      <c r="W218" s="223"/>
      <c r="X218" s="223"/>
      <c r="Y218" s="223"/>
      <c r="Z218" s="223"/>
      <c r="AA218" s="223"/>
      <c r="AB218" s="223"/>
    </row>
    <row r="219" spans="1:28" ht="15">
      <c r="A219" s="51"/>
      <c r="B219" s="51"/>
      <c r="C219" s="10"/>
      <c r="D219" s="32">
        <v>2.1</v>
      </c>
      <c r="E219" s="71"/>
      <c r="F219" s="71"/>
      <c r="G219" s="4" t="s">
        <v>67</v>
      </c>
      <c r="H219" s="44"/>
      <c r="I219" s="53"/>
      <c r="J219" s="245" t="str">
        <f>IF(H219="","M"&amp;D219,"")</f>
        <v>M2.1</v>
      </c>
      <c r="K219" s="208" t="str">
        <f t="shared" si="10"/>
        <v>M2.1, </v>
      </c>
      <c r="L219" s="208" t="str">
        <f ca="1" t="shared" si="11"/>
        <v>$K$219</v>
      </c>
      <c r="T219" s="223"/>
      <c r="U219" s="223"/>
      <c r="V219" s="223"/>
      <c r="W219" s="223"/>
      <c r="X219" s="223"/>
      <c r="Y219" s="223"/>
      <c r="Z219" s="223"/>
      <c r="AA219" s="223"/>
      <c r="AB219" s="223"/>
    </row>
    <row r="220" spans="1:28" ht="15">
      <c r="A220" s="51"/>
      <c r="B220" s="51"/>
      <c r="C220" s="12"/>
      <c r="D220" s="14"/>
      <c r="E220" s="62" t="s">
        <v>209</v>
      </c>
      <c r="F220" s="71"/>
      <c r="G220" s="4"/>
      <c r="H220" s="43"/>
      <c r="I220" s="53"/>
      <c r="K220" s="208">
        <f t="shared" si="10"/>
      </c>
      <c r="L220" s="208">
        <f ca="1" t="shared" si="11"/>
      </c>
      <c r="T220" s="223"/>
      <c r="U220" s="223"/>
      <c r="V220" s="223"/>
      <c r="W220" s="223"/>
      <c r="X220" s="223"/>
      <c r="Y220" s="223"/>
      <c r="Z220" s="223"/>
      <c r="AA220" s="223"/>
      <c r="AB220" s="223"/>
    </row>
    <row r="221" spans="1:28" ht="15">
      <c r="A221" s="51"/>
      <c r="B221" s="51"/>
      <c r="C221" s="12"/>
      <c r="D221" s="73"/>
      <c r="E221" s="33" t="s">
        <v>68</v>
      </c>
      <c r="F221" s="71"/>
      <c r="G221" s="5" t="s">
        <v>69</v>
      </c>
      <c r="H221" s="41"/>
      <c r="I221" s="52" t="str">
        <f>IF(OR(ISNUMBER(SEARCH("0",H221)),ISNUMBER(SEARCH("1",H221)),ISNUMBER(SEARCH("2",H221)),ISNUMBER(SEARCH("3",H221)),ISNUMBER(SEARCH("4",H221)),ISNUMBER(SEARCH("4",H221)),ISNUMBER(SEARCH("5",H221)),ISNUMBER(SEARCH("6",H221)),ISNUMBER(SEARCH("7",H221)),ISNUMBER(SEARCH("8",H221)),ISNUMBER(SEARCH("9",H221))),"","M"&amp;E221)</f>
        <v>M2.1.1</v>
      </c>
      <c r="J221" s="245" t="str">
        <f>IF(AND($H$219&lt;&gt;"No",I221&lt;&gt;""),I221,"")</f>
        <v>M2.1.1</v>
      </c>
      <c r="K221" s="208" t="str">
        <f t="shared" si="10"/>
        <v>M2.1.1, </v>
      </c>
      <c r="L221" s="208" t="str">
        <f ca="1" t="shared" si="11"/>
        <v>$K$221</v>
      </c>
      <c r="T221" s="223"/>
      <c r="U221" s="223"/>
      <c r="V221" s="223"/>
      <c r="W221" s="223"/>
      <c r="X221" s="223"/>
      <c r="Y221" s="223"/>
      <c r="Z221" s="223"/>
      <c r="AA221" s="223"/>
      <c r="AB221" s="223"/>
    </row>
    <row r="222" spans="1:28" ht="15">
      <c r="A222" s="51"/>
      <c r="B222" s="51"/>
      <c r="C222" s="12"/>
      <c r="D222" s="73"/>
      <c r="E222" s="33" t="s">
        <v>70</v>
      </c>
      <c r="F222" s="71"/>
      <c r="G222" s="5" t="s">
        <v>71</v>
      </c>
      <c r="H222" s="41"/>
      <c r="I222" s="52" t="str">
        <f>IF(OR(ISNUMBER(SEARCH("0",H222)),ISNUMBER(SEARCH("1",H222)),ISNUMBER(SEARCH("2",H222)),ISNUMBER(SEARCH("3",H222)),ISNUMBER(SEARCH("4",H222)),ISNUMBER(SEARCH("4",H222)),ISNUMBER(SEARCH("5",H222)),ISNUMBER(SEARCH("6",H222)),ISNUMBER(SEARCH("7",H222)),ISNUMBER(SEARCH("8",H222)),ISNUMBER(SEARCH("9",H222))),"","M"&amp;E222)</f>
        <v>M2.1.2</v>
      </c>
      <c r="J222" s="245" t="str">
        <f>IF(AND($H$219&lt;&gt;"No",I222&lt;&gt;""),I222,"")</f>
        <v>M2.1.2</v>
      </c>
      <c r="K222" s="208" t="str">
        <f t="shared" si="10"/>
        <v>M2.1.2, </v>
      </c>
      <c r="L222" s="208" t="str">
        <f ca="1" t="shared" si="11"/>
        <v>$K$222</v>
      </c>
      <c r="T222" s="223"/>
      <c r="U222" s="223"/>
      <c r="V222" s="223"/>
      <c r="W222" s="223"/>
      <c r="X222" s="223"/>
      <c r="Y222" s="223"/>
      <c r="Z222" s="223"/>
      <c r="AA222" s="223"/>
      <c r="AB222" s="223"/>
    </row>
    <row r="223" spans="1:28" ht="15">
      <c r="A223" s="51"/>
      <c r="B223" s="51"/>
      <c r="C223" s="12"/>
      <c r="D223" s="73"/>
      <c r="E223" s="33" t="s">
        <v>72</v>
      </c>
      <c r="F223" s="71"/>
      <c r="G223" s="5" t="s">
        <v>73</v>
      </c>
      <c r="H223" s="41"/>
      <c r="I223" s="52" t="str">
        <f>IF(OR(ISNUMBER(SEARCH("0",H223)),ISNUMBER(SEARCH("1",H223)),ISNUMBER(SEARCH("2",H223)),ISNUMBER(SEARCH("3",H223)),ISNUMBER(SEARCH("4",H223)),ISNUMBER(SEARCH("4",H223)),ISNUMBER(SEARCH("5",H223)),ISNUMBER(SEARCH("6",H223)),ISNUMBER(SEARCH("7",H223)),ISNUMBER(SEARCH("8",H223)),ISNUMBER(SEARCH("9",H223))),"","M"&amp;E223)</f>
        <v>M2.1.3</v>
      </c>
      <c r="J223" s="245" t="str">
        <f>IF(AND($H$219&lt;&gt;"No",I223&lt;&gt;""),I223,"")</f>
        <v>M2.1.3</v>
      </c>
      <c r="K223" s="208" t="str">
        <f t="shared" si="10"/>
        <v>M2.1.3, </v>
      </c>
      <c r="L223" s="208" t="str">
        <f ca="1" t="shared" si="11"/>
        <v>$K$223</v>
      </c>
      <c r="T223" s="223"/>
      <c r="U223" s="223"/>
      <c r="V223" s="223"/>
      <c r="W223" s="223"/>
      <c r="X223" s="223"/>
      <c r="Y223" s="223"/>
      <c r="Z223" s="223"/>
      <c r="AA223" s="223"/>
      <c r="AB223" s="223"/>
    </row>
    <row r="224" spans="1:28" ht="13.5" customHeight="1">
      <c r="A224" s="51"/>
      <c r="B224" s="51"/>
      <c r="C224" s="12"/>
      <c r="D224" s="73"/>
      <c r="E224" s="33" t="s">
        <v>74</v>
      </c>
      <c r="F224" s="71"/>
      <c r="G224" s="5" t="s">
        <v>75</v>
      </c>
      <c r="H224" s="44"/>
      <c r="I224" s="52"/>
      <c r="J224" s="245" t="str">
        <f>IF(AND(H219&lt;&gt;"No",H224=""),"M"&amp;E224,"")</f>
        <v>M2.1.4</v>
      </c>
      <c r="K224" s="208" t="str">
        <f t="shared" si="10"/>
        <v>M2.1.4, </v>
      </c>
      <c r="L224" s="208" t="str">
        <f ca="1" t="shared" si="11"/>
        <v>$K$224</v>
      </c>
      <c r="T224" s="223"/>
      <c r="U224" s="223"/>
      <c r="V224" s="223"/>
      <c r="W224" s="223"/>
      <c r="X224" s="223"/>
      <c r="Y224" s="223"/>
      <c r="Z224" s="223"/>
      <c r="AA224" s="223"/>
      <c r="AB224" s="223"/>
    </row>
    <row r="225" spans="1:28" ht="15">
      <c r="A225" s="51"/>
      <c r="B225" s="51"/>
      <c r="C225" s="12"/>
      <c r="D225" s="33" t="s">
        <v>76</v>
      </c>
      <c r="E225" s="73"/>
      <c r="F225" s="71"/>
      <c r="G225" s="4" t="s">
        <v>77</v>
      </c>
      <c r="H225" s="44"/>
      <c r="I225" s="53"/>
      <c r="J225" s="245" t="str">
        <f>IF(H225="","M"&amp;D225,"")</f>
        <v>M2.2</v>
      </c>
      <c r="K225" s="208" t="str">
        <f t="shared" si="10"/>
        <v>M2.2, </v>
      </c>
      <c r="L225" s="208" t="str">
        <f ca="1" t="shared" si="11"/>
        <v>$K$225</v>
      </c>
      <c r="T225" s="223"/>
      <c r="U225" s="223"/>
      <c r="V225" s="223"/>
      <c r="W225" s="223"/>
      <c r="X225" s="223"/>
      <c r="Y225" s="223"/>
      <c r="Z225" s="223"/>
      <c r="AA225" s="223"/>
      <c r="AB225" s="223"/>
    </row>
    <row r="226" spans="1:28" ht="15">
      <c r="A226" s="51"/>
      <c r="B226" s="51"/>
      <c r="C226" s="12"/>
      <c r="D226" s="15"/>
      <c r="E226" s="62" t="s">
        <v>210</v>
      </c>
      <c r="F226" s="71"/>
      <c r="G226" s="4"/>
      <c r="H226" s="43"/>
      <c r="I226" s="53"/>
      <c r="K226" s="208">
        <f t="shared" si="10"/>
      </c>
      <c r="L226" s="208">
        <f ca="1" t="shared" si="11"/>
      </c>
      <c r="T226" s="223"/>
      <c r="U226" s="223"/>
      <c r="V226" s="223"/>
      <c r="W226" s="223"/>
      <c r="X226" s="223"/>
      <c r="Y226" s="223"/>
      <c r="Z226" s="223"/>
      <c r="AA226" s="223"/>
      <c r="AB226" s="223"/>
    </row>
    <row r="227" spans="1:28" ht="15">
      <c r="A227" s="51"/>
      <c r="B227" s="51"/>
      <c r="C227" s="12"/>
      <c r="D227" s="71"/>
      <c r="E227" s="33" t="s">
        <v>78</v>
      </c>
      <c r="F227" s="71"/>
      <c r="G227" s="5" t="s">
        <v>69</v>
      </c>
      <c r="H227" s="41"/>
      <c r="I227" s="52" t="str">
        <f>IF(OR(ISNUMBER(SEARCH("0",H227)),ISNUMBER(SEARCH("1",H227)),ISNUMBER(SEARCH("2",H227)),ISNUMBER(SEARCH("3",H227)),ISNUMBER(SEARCH("4",H227)),ISNUMBER(SEARCH("4",H227)),ISNUMBER(SEARCH("5",H227)),ISNUMBER(SEARCH("6",H227)),ISNUMBER(SEARCH("7",H227)),ISNUMBER(SEARCH("8",H227)),ISNUMBER(SEARCH("9",H227))),"","M"&amp;E227)</f>
        <v>M2.2.1</v>
      </c>
      <c r="J227" s="245" t="str">
        <f>IF(AND($H$225&lt;&gt;"No",I227&lt;&gt;""),I227,"")</f>
        <v>M2.2.1</v>
      </c>
      <c r="K227" s="208" t="str">
        <f t="shared" si="10"/>
        <v>M2.2.1, </v>
      </c>
      <c r="L227" s="208" t="str">
        <f ca="1" t="shared" si="11"/>
        <v>$K$227</v>
      </c>
      <c r="T227" s="223"/>
      <c r="U227" s="223"/>
      <c r="V227" s="223"/>
      <c r="W227" s="223"/>
      <c r="X227" s="223"/>
      <c r="Y227" s="223"/>
      <c r="Z227" s="223"/>
      <c r="AA227" s="223"/>
      <c r="AB227" s="223"/>
    </row>
    <row r="228" spans="1:28" ht="15">
      <c r="A228" s="51"/>
      <c r="B228" s="51"/>
      <c r="C228" s="12"/>
      <c r="D228" s="71"/>
      <c r="E228" s="33" t="s">
        <v>79</v>
      </c>
      <c r="F228" s="71"/>
      <c r="G228" s="5" t="s">
        <v>71</v>
      </c>
      <c r="H228" s="41"/>
      <c r="I228" s="52" t="str">
        <f>IF(OR(ISNUMBER(SEARCH("0",H228)),ISNUMBER(SEARCH("1",H228)),ISNUMBER(SEARCH("2",H228)),ISNUMBER(SEARCH("3",H228)),ISNUMBER(SEARCH("4",H228)),ISNUMBER(SEARCH("4",H228)),ISNUMBER(SEARCH("5",H228)),ISNUMBER(SEARCH("6",H228)),ISNUMBER(SEARCH("7",H228)),ISNUMBER(SEARCH("8",H228)),ISNUMBER(SEARCH("9",H228))),"","M"&amp;E228)</f>
        <v>M2.2.2</v>
      </c>
      <c r="J228" s="245" t="str">
        <f>IF(AND($H$225&lt;&gt;"No",I228&lt;&gt;""),I228,"")</f>
        <v>M2.2.2</v>
      </c>
      <c r="K228" s="208" t="str">
        <f t="shared" si="10"/>
        <v>M2.2.2, </v>
      </c>
      <c r="L228" s="208" t="str">
        <f ca="1" t="shared" si="11"/>
        <v>$K$228</v>
      </c>
      <c r="T228" s="223"/>
      <c r="U228" s="223"/>
      <c r="V228" s="223"/>
      <c r="W228" s="223"/>
      <c r="X228" s="223"/>
      <c r="Y228" s="223"/>
      <c r="Z228" s="223"/>
      <c r="AA228" s="223"/>
      <c r="AB228" s="223"/>
    </row>
    <row r="229" spans="1:28" ht="15">
      <c r="A229" s="51"/>
      <c r="B229" s="51"/>
      <c r="C229" s="12"/>
      <c r="D229" s="71"/>
      <c r="E229" s="33" t="s">
        <v>80</v>
      </c>
      <c r="F229" s="71"/>
      <c r="G229" s="5" t="s">
        <v>73</v>
      </c>
      <c r="H229" s="41"/>
      <c r="I229" s="52" t="str">
        <f>IF(OR(ISNUMBER(SEARCH("0",H229)),ISNUMBER(SEARCH("1",H229)),ISNUMBER(SEARCH("2",H229)),ISNUMBER(SEARCH("3",H229)),ISNUMBER(SEARCH("4",H229)),ISNUMBER(SEARCH("4",H229)),ISNUMBER(SEARCH("5",H229)),ISNUMBER(SEARCH("6",H229)),ISNUMBER(SEARCH("7",H229)),ISNUMBER(SEARCH("8",H229)),ISNUMBER(SEARCH("9",H229))),"","M"&amp;E229)</f>
        <v>M2.2.3</v>
      </c>
      <c r="J229" s="245" t="str">
        <f>IF(AND($H$225&lt;&gt;"No",I229&lt;&gt;""),I229,"")</f>
        <v>M2.2.3</v>
      </c>
      <c r="K229" s="208" t="str">
        <f t="shared" si="10"/>
        <v>M2.2.3, </v>
      </c>
      <c r="L229" s="208" t="str">
        <f ca="1" t="shared" si="11"/>
        <v>$K$229</v>
      </c>
      <c r="T229" s="223"/>
      <c r="U229" s="223"/>
      <c r="V229" s="223"/>
      <c r="W229" s="223"/>
      <c r="X229" s="223"/>
      <c r="Y229" s="223"/>
      <c r="Z229" s="223"/>
      <c r="AA229" s="223"/>
      <c r="AB229" s="223"/>
    </row>
    <row r="230" spans="1:28" ht="13.5" customHeight="1">
      <c r="A230" s="51"/>
      <c r="B230" s="51"/>
      <c r="C230" s="12"/>
      <c r="D230" s="71"/>
      <c r="E230" s="33" t="s">
        <v>81</v>
      </c>
      <c r="F230" s="71"/>
      <c r="G230" s="5" t="s">
        <v>75</v>
      </c>
      <c r="H230" s="44"/>
      <c r="I230" s="52"/>
      <c r="J230" s="245" t="str">
        <f>IF(AND(H225&lt;&gt;"No",H230=""),"M"&amp;E230,"")</f>
        <v>M2.2.4</v>
      </c>
      <c r="K230" s="208" t="str">
        <f t="shared" si="10"/>
        <v>M2.2.4, </v>
      </c>
      <c r="L230" s="208" t="str">
        <f ca="1" t="shared" si="11"/>
        <v>$K$230</v>
      </c>
      <c r="T230" s="223"/>
      <c r="U230" s="223"/>
      <c r="V230" s="223"/>
      <c r="W230" s="223"/>
      <c r="X230" s="223"/>
      <c r="Y230" s="223"/>
      <c r="Z230" s="223"/>
      <c r="AA230" s="223"/>
      <c r="AB230" s="223"/>
    </row>
    <row r="231" spans="1:28" ht="15">
      <c r="A231" s="51"/>
      <c r="B231" s="51"/>
      <c r="C231" s="12"/>
      <c r="D231" s="33" t="s">
        <v>82</v>
      </c>
      <c r="E231" s="71"/>
      <c r="F231" s="71"/>
      <c r="G231" s="4" t="s">
        <v>83</v>
      </c>
      <c r="H231" s="44"/>
      <c r="I231" s="53"/>
      <c r="J231" s="245" t="str">
        <f>IF(H231="","M"&amp;D231,"")</f>
        <v>M2.3</v>
      </c>
      <c r="K231" s="208" t="str">
        <f t="shared" si="10"/>
        <v>M2.3, </v>
      </c>
      <c r="L231" s="208" t="str">
        <f ca="1" t="shared" si="11"/>
        <v>$K$231</v>
      </c>
      <c r="T231" s="223"/>
      <c r="U231" s="223"/>
      <c r="V231" s="223"/>
      <c r="W231" s="223"/>
      <c r="X231" s="223"/>
      <c r="Y231" s="223"/>
      <c r="Z231" s="223"/>
      <c r="AA231" s="223"/>
      <c r="AB231" s="223"/>
    </row>
    <row r="232" spans="1:28" ht="15">
      <c r="A232" s="51"/>
      <c r="B232" s="51"/>
      <c r="C232" s="12"/>
      <c r="D232" s="15"/>
      <c r="E232" s="62" t="s">
        <v>211</v>
      </c>
      <c r="F232" s="71"/>
      <c r="G232" s="4"/>
      <c r="H232" s="43"/>
      <c r="I232" s="53"/>
      <c r="K232" s="208">
        <f t="shared" si="10"/>
      </c>
      <c r="L232" s="208">
        <f ca="1" t="shared" si="11"/>
      </c>
      <c r="T232" s="223"/>
      <c r="U232" s="223"/>
      <c r="V232" s="223"/>
      <c r="W232" s="223"/>
      <c r="X232" s="223"/>
      <c r="Y232" s="223"/>
      <c r="Z232" s="223"/>
      <c r="AA232" s="223"/>
      <c r="AB232" s="223"/>
    </row>
    <row r="233" spans="1:28" ht="28.5">
      <c r="A233" s="51"/>
      <c r="B233" s="51"/>
      <c r="C233" s="12"/>
      <c r="D233" s="71"/>
      <c r="E233" s="33" t="s">
        <v>84</v>
      </c>
      <c r="F233" s="71"/>
      <c r="G233" s="5" t="s">
        <v>85</v>
      </c>
      <c r="H233" s="41"/>
      <c r="I233" s="52" t="str">
        <f>IF(OR(ISNUMBER(SEARCH("0",H233)),ISNUMBER(SEARCH("1",H233)),ISNUMBER(SEARCH("2",H233)),ISNUMBER(SEARCH("3",H233)),ISNUMBER(SEARCH("4",H233)),ISNUMBER(SEARCH("4",H233)),ISNUMBER(SEARCH("5",H233)),ISNUMBER(SEARCH("6",H233)),ISNUMBER(SEARCH("7",H233)),ISNUMBER(SEARCH("8",H233)),ISNUMBER(SEARCH("9",H233))),"","M"&amp;E233)</f>
        <v>M2.3.1</v>
      </c>
      <c r="J233" s="245" t="str">
        <f>IF(AND($H$231&lt;&gt;"No",I233&lt;&gt;""),I233,"")</f>
        <v>M2.3.1</v>
      </c>
      <c r="K233" s="208" t="str">
        <f t="shared" si="10"/>
        <v>M2.3.1, </v>
      </c>
      <c r="L233" s="208" t="str">
        <f ca="1" t="shared" si="11"/>
        <v>$K$233</v>
      </c>
      <c r="T233" s="223"/>
      <c r="U233" s="223"/>
      <c r="V233" s="223"/>
      <c r="W233" s="223"/>
      <c r="X233" s="223"/>
      <c r="Y233" s="223"/>
      <c r="Z233" s="223"/>
      <c r="AA233" s="223"/>
      <c r="AB233" s="223"/>
    </row>
    <row r="234" spans="1:28" ht="15">
      <c r="A234" s="51"/>
      <c r="B234" s="51"/>
      <c r="C234" s="12"/>
      <c r="D234" s="71"/>
      <c r="E234" s="33" t="s">
        <v>86</v>
      </c>
      <c r="F234" s="71"/>
      <c r="G234" s="5" t="s">
        <v>71</v>
      </c>
      <c r="H234" s="41"/>
      <c r="I234" s="52" t="str">
        <f>IF(OR(ISNUMBER(SEARCH("0",H234)),ISNUMBER(SEARCH("1",H234)),ISNUMBER(SEARCH("2",H234)),ISNUMBER(SEARCH("3",H234)),ISNUMBER(SEARCH("4",H234)),ISNUMBER(SEARCH("4",H234)),ISNUMBER(SEARCH("5",H234)),ISNUMBER(SEARCH("6",H234)),ISNUMBER(SEARCH("7",H234)),ISNUMBER(SEARCH("8",H234)),ISNUMBER(SEARCH("9",H234))),"","M"&amp;E234)</f>
        <v>M2.3.2</v>
      </c>
      <c r="J234" s="245" t="str">
        <f>IF(AND($H$231&lt;&gt;"No",I234&lt;&gt;""),I234,"")</f>
        <v>M2.3.2</v>
      </c>
      <c r="K234" s="208" t="str">
        <f t="shared" si="10"/>
        <v>M2.3.2, </v>
      </c>
      <c r="L234" s="208" t="str">
        <f ca="1" t="shared" si="11"/>
        <v>$K$234</v>
      </c>
      <c r="T234" s="223"/>
      <c r="U234" s="223"/>
      <c r="V234" s="223"/>
      <c r="W234" s="223"/>
      <c r="X234" s="223"/>
      <c r="Y234" s="223"/>
      <c r="Z234" s="223"/>
      <c r="AA234" s="223"/>
      <c r="AB234" s="223"/>
    </row>
    <row r="235" spans="1:28" ht="15">
      <c r="A235" s="51"/>
      <c r="B235" s="51"/>
      <c r="C235" s="12"/>
      <c r="D235" s="71"/>
      <c r="E235" s="33" t="s">
        <v>87</v>
      </c>
      <c r="F235" s="71"/>
      <c r="G235" s="5" t="s">
        <v>73</v>
      </c>
      <c r="H235" s="41"/>
      <c r="I235" s="52" t="str">
        <f>IF(OR(ISNUMBER(SEARCH("0",H235)),ISNUMBER(SEARCH("1",H235)),ISNUMBER(SEARCH("2",H235)),ISNUMBER(SEARCH("3",H235)),ISNUMBER(SEARCH("4",H235)),ISNUMBER(SEARCH("4",H235)),ISNUMBER(SEARCH("5",H235)),ISNUMBER(SEARCH("6",H235)),ISNUMBER(SEARCH("7",H235)),ISNUMBER(SEARCH("8",H235)),ISNUMBER(SEARCH("9",H235))),"","M"&amp;E235)</f>
        <v>M2.3.3</v>
      </c>
      <c r="J235" s="245" t="str">
        <f>IF(AND($H$231&lt;&gt;"No",I235&lt;&gt;""),I235,"")</f>
        <v>M2.3.3</v>
      </c>
      <c r="K235" s="208" t="str">
        <f t="shared" si="10"/>
        <v>M2.3.3, </v>
      </c>
      <c r="L235" s="208" t="str">
        <f ca="1" t="shared" si="11"/>
        <v>$K$235</v>
      </c>
      <c r="T235" s="223"/>
      <c r="U235" s="223"/>
      <c r="V235" s="223"/>
      <c r="W235" s="223"/>
      <c r="X235" s="223"/>
      <c r="Y235" s="223"/>
      <c r="Z235" s="223"/>
      <c r="AA235" s="223"/>
      <c r="AB235" s="223"/>
    </row>
    <row r="236" spans="1:28" ht="12.75" customHeight="1">
      <c r="A236" s="51"/>
      <c r="B236" s="51"/>
      <c r="C236" s="12"/>
      <c r="D236" s="71"/>
      <c r="E236" s="33" t="s">
        <v>88</v>
      </c>
      <c r="F236" s="71"/>
      <c r="G236" s="5" t="s">
        <v>75</v>
      </c>
      <c r="H236" s="44"/>
      <c r="I236" s="52"/>
      <c r="J236" s="245" t="str">
        <f>IF(AND(H231&lt;&gt;"No",H236=""),"M"&amp;E236,"")</f>
        <v>M2.3.4</v>
      </c>
      <c r="K236" s="208" t="str">
        <f t="shared" si="10"/>
        <v>M2.3.4, </v>
      </c>
      <c r="L236" s="208" t="str">
        <f ca="1" t="shared" si="11"/>
        <v>$K$236</v>
      </c>
      <c r="T236" s="223"/>
      <c r="U236" s="223"/>
      <c r="V236" s="223"/>
      <c r="W236" s="223"/>
      <c r="X236" s="223"/>
      <c r="Y236" s="223"/>
      <c r="Z236" s="223"/>
      <c r="AA236" s="223"/>
      <c r="AB236" s="223"/>
    </row>
    <row r="237" spans="1:37" s="156" customFormat="1" ht="28.5" hidden="1">
      <c r="A237" s="147"/>
      <c r="B237" s="147"/>
      <c r="C237" s="163"/>
      <c r="D237" s="149" t="s">
        <v>89</v>
      </c>
      <c r="E237" s="150"/>
      <c r="F237" s="150"/>
      <c r="G237" s="152" t="s">
        <v>90</v>
      </c>
      <c r="H237" s="160" t="s">
        <v>384</v>
      </c>
      <c r="I237" s="154"/>
      <c r="J237" s="245">
        <f>IF(H237="","M"&amp;D237,"")</f>
      </c>
      <c r="K237" s="208">
        <f t="shared" si="10"/>
      </c>
      <c r="L237" s="208">
        <f ca="1" t="shared" si="11"/>
      </c>
      <c r="M237" s="248"/>
      <c r="N237" s="267"/>
      <c r="O237" s="274"/>
      <c r="P237" s="274"/>
      <c r="Q237" s="274"/>
      <c r="R237" s="274"/>
      <c r="S237" s="278"/>
      <c r="T237" s="223"/>
      <c r="U237" s="223"/>
      <c r="V237" s="223"/>
      <c r="W237" s="223"/>
      <c r="X237" s="223"/>
      <c r="Y237" s="223"/>
      <c r="Z237" s="223"/>
      <c r="AA237" s="223"/>
      <c r="AB237" s="223"/>
      <c r="AC237" s="214"/>
      <c r="AD237" s="214"/>
      <c r="AE237" s="214"/>
      <c r="AF237" s="214"/>
      <c r="AG237" s="214"/>
      <c r="AH237" s="214"/>
      <c r="AI237" s="214"/>
      <c r="AJ237" s="214"/>
      <c r="AK237" s="214"/>
    </row>
    <row r="238" spans="1:37" s="156" customFormat="1" ht="15" hidden="1">
      <c r="A238" s="147"/>
      <c r="B238" s="147"/>
      <c r="C238" s="163"/>
      <c r="D238" s="178"/>
      <c r="E238" s="158" t="s">
        <v>212</v>
      </c>
      <c r="F238" s="150"/>
      <c r="G238" s="152"/>
      <c r="H238" s="160"/>
      <c r="I238" s="154"/>
      <c r="J238" s="245"/>
      <c r="K238" s="208">
        <f t="shared" si="10"/>
      </c>
      <c r="L238" s="208">
        <f ca="1" t="shared" si="11"/>
      </c>
      <c r="M238" s="248"/>
      <c r="N238" s="267"/>
      <c r="O238" s="274"/>
      <c r="P238" s="274"/>
      <c r="Q238" s="274"/>
      <c r="R238" s="274"/>
      <c r="S238" s="278"/>
      <c r="T238" s="223"/>
      <c r="U238" s="223"/>
      <c r="V238" s="223"/>
      <c r="W238" s="223"/>
      <c r="X238" s="223"/>
      <c r="Y238" s="223"/>
      <c r="Z238" s="223"/>
      <c r="AA238" s="223"/>
      <c r="AB238" s="223"/>
      <c r="AC238" s="214"/>
      <c r="AD238" s="214"/>
      <c r="AE238" s="214"/>
      <c r="AF238" s="214"/>
      <c r="AG238" s="214"/>
      <c r="AH238" s="214"/>
      <c r="AI238" s="214"/>
      <c r="AJ238" s="214"/>
      <c r="AK238" s="214"/>
    </row>
    <row r="239" spans="1:37" s="156" customFormat="1" ht="57" hidden="1">
      <c r="A239" s="147"/>
      <c r="B239" s="147"/>
      <c r="C239" s="163"/>
      <c r="D239" s="178"/>
      <c r="E239" s="161" t="s">
        <v>91</v>
      </c>
      <c r="F239" s="150"/>
      <c r="G239" s="152" t="s">
        <v>92</v>
      </c>
      <c r="H239" s="160" t="s">
        <v>421</v>
      </c>
      <c r="I239" s="155">
        <f>IF(OR(ISNUMBER(SEARCH("a",H239)),ISNUMBER(SEARCH("b",H239)),ISNUMBER(SEARCH("c",H239)),ISNUMBER(SEARCH("d",H239)),ISNUMBER(SEARCH("e",H239)),ISNUMBER(SEARCH("f",H239)),ISNUMBER(SEARCH("g",H239)),ISNUMBER(SEARCH("h",H239)),ISNUMBER(SEARCH("i",H239)),ISNUMBER(SEARCH("j",H239)),ISNUMBER(SEARCH("k",H239)),ISNUMBER(SEARCH("l",H239)),ISNUMBER(SEARCH("m",H239)),ISNUMBER(SEARCH("n",H239)),ISNUMBER(SEARCH("o",H239)),ISNUMBER(SEARCH("p",H239)),ISNUMBER(SEARCH("q",H239)),ISNUMBER(SEARCH("r",H239)),ISNUMBER(SEARCH("s",H239)),ISNUMBER(SEARCH("t",H239)),ISNUMBER(SEARCH("u",H239)),ISNUMBER(SEARCH("v",H239)),ISNUMBER(SEARCH("w",H239)),ISNUMBER(SEARCH("x",H239)),ISNUMBER(SEARCH("y",H239)),ISNUMBER(SEARCH("z",H239))),"","M"&amp;E239)</f>
      </c>
      <c r="J239" s="245">
        <f>IF(AND(H237&lt;&gt;"Yes",I239&lt;&gt;""),I239,"")</f>
      </c>
      <c r="K239" s="208">
        <f t="shared" si="10"/>
      </c>
      <c r="L239" s="208">
        <f ca="1" t="shared" si="11"/>
      </c>
      <c r="M239" s="248"/>
      <c r="N239" s="267"/>
      <c r="O239" s="274"/>
      <c r="P239" s="274"/>
      <c r="Q239" s="274"/>
      <c r="R239" s="274"/>
      <c r="S239" s="278"/>
      <c r="T239" s="223"/>
      <c r="U239" s="223"/>
      <c r="V239" s="223"/>
      <c r="W239" s="223"/>
      <c r="X239" s="223"/>
      <c r="Y239" s="223"/>
      <c r="Z239" s="223"/>
      <c r="AA239" s="223"/>
      <c r="AB239" s="223"/>
      <c r="AC239" s="214"/>
      <c r="AD239" s="214"/>
      <c r="AE239" s="214"/>
      <c r="AF239" s="214"/>
      <c r="AG239" s="214"/>
      <c r="AH239" s="214"/>
      <c r="AI239" s="214"/>
      <c r="AJ239" s="214"/>
      <c r="AK239" s="214"/>
    </row>
    <row r="240" spans="1:28" ht="28.5">
      <c r="A240" s="51"/>
      <c r="B240" s="51"/>
      <c r="C240" s="10">
        <v>3</v>
      </c>
      <c r="D240" s="12"/>
      <c r="E240" s="71"/>
      <c r="F240" s="71"/>
      <c r="G240" s="4" t="s">
        <v>93</v>
      </c>
      <c r="H240" s="44"/>
      <c r="I240" s="53"/>
      <c r="J240" s="245" t="str">
        <f>IF(H240="","M"&amp;C240,"")</f>
        <v>M3</v>
      </c>
      <c r="K240" s="208" t="str">
        <f t="shared" si="10"/>
        <v>M3, </v>
      </c>
      <c r="L240" s="208" t="str">
        <f ca="1" t="shared" si="11"/>
        <v>$K$240</v>
      </c>
      <c r="T240" s="223"/>
      <c r="U240" s="223"/>
      <c r="V240" s="223"/>
      <c r="W240" s="223"/>
      <c r="X240" s="223"/>
      <c r="Y240" s="223"/>
      <c r="Z240" s="223"/>
      <c r="AA240" s="223"/>
      <c r="AB240" s="223"/>
    </row>
    <row r="241" spans="1:28" ht="15">
      <c r="A241" s="51"/>
      <c r="B241" s="51"/>
      <c r="C241" s="10">
        <v>4</v>
      </c>
      <c r="D241" s="12"/>
      <c r="E241" s="71"/>
      <c r="F241" s="71"/>
      <c r="G241" s="6" t="s">
        <v>399</v>
      </c>
      <c r="H241" s="44"/>
      <c r="I241" s="53"/>
      <c r="J241" s="245" t="str">
        <f>IF(H241="","M"&amp;C241,"")</f>
        <v>M4</v>
      </c>
      <c r="K241" s="208" t="str">
        <f t="shared" si="10"/>
        <v>M4, </v>
      </c>
      <c r="L241" s="208" t="str">
        <f ca="1" t="shared" si="11"/>
        <v>$K$241</v>
      </c>
      <c r="T241" s="223"/>
      <c r="U241" s="223"/>
      <c r="V241" s="223"/>
      <c r="W241" s="223"/>
      <c r="X241" s="223"/>
      <c r="Y241" s="223"/>
      <c r="Z241" s="223"/>
      <c r="AA241" s="223"/>
      <c r="AB241" s="223"/>
    </row>
    <row r="242" spans="1:28" ht="15">
      <c r="A242" s="51"/>
      <c r="B242" s="51"/>
      <c r="C242" s="12"/>
      <c r="D242" s="62" t="s">
        <v>218</v>
      </c>
      <c r="E242" s="71"/>
      <c r="F242" s="71"/>
      <c r="G242" s="4"/>
      <c r="H242" s="43"/>
      <c r="I242" s="53"/>
      <c r="K242" s="208">
        <f t="shared" si="10"/>
      </c>
      <c r="L242" s="208">
        <f ca="1" t="shared" si="11"/>
      </c>
      <c r="T242" s="223"/>
      <c r="U242" s="223"/>
      <c r="V242" s="223"/>
      <c r="W242" s="223"/>
      <c r="X242" s="223"/>
      <c r="Y242" s="223"/>
      <c r="Z242" s="223"/>
      <c r="AA242" s="223"/>
      <c r="AB242" s="223"/>
    </row>
    <row r="243" spans="1:28" ht="28.5">
      <c r="A243" s="51"/>
      <c r="B243" s="51"/>
      <c r="C243" s="12"/>
      <c r="D243" s="10">
        <v>4.1</v>
      </c>
      <c r="E243" s="71"/>
      <c r="F243" s="71"/>
      <c r="G243" s="4" t="s">
        <v>105</v>
      </c>
      <c r="H243" s="44"/>
      <c r="I243" s="52" t="str">
        <f>IF(H243="","M"&amp;D243,"")</f>
        <v>M4.1</v>
      </c>
      <c r="J243" s="245" t="str">
        <f>IF(AND($H$241&lt;&gt;"No",I243&lt;&gt;""),I243,"")</f>
        <v>M4.1</v>
      </c>
      <c r="K243" s="208" t="str">
        <f t="shared" si="10"/>
        <v>M4.1, </v>
      </c>
      <c r="L243" s="208" t="str">
        <f ca="1" t="shared" si="11"/>
        <v>$K$243</v>
      </c>
      <c r="T243" s="223"/>
      <c r="U243" s="223"/>
      <c r="V243" s="223"/>
      <c r="W243" s="223"/>
      <c r="X243" s="223"/>
      <c r="Y243" s="223"/>
      <c r="Z243" s="223"/>
      <c r="AA243" s="223"/>
      <c r="AB243" s="223"/>
    </row>
    <row r="244" spans="1:28" ht="42.75">
      <c r="A244" s="51"/>
      <c r="B244" s="51"/>
      <c r="C244" s="12"/>
      <c r="D244" s="10">
        <v>4.2</v>
      </c>
      <c r="E244" s="71"/>
      <c r="F244" s="71"/>
      <c r="G244" s="4" t="s">
        <v>106</v>
      </c>
      <c r="H244" s="44"/>
      <c r="I244" s="52" t="str">
        <f>IF(H244="","M"&amp;D244,"")</f>
        <v>M4.2</v>
      </c>
      <c r="J244" s="245" t="str">
        <f>IF(AND($H$241&lt;&gt;"No",I244&lt;&gt;""),I244,"")</f>
        <v>M4.2</v>
      </c>
      <c r="K244" s="208" t="str">
        <f t="shared" si="10"/>
        <v>M4.2, </v>
      </c>
      <c r="L244" s="208" t="str">
        <f ca="1" t="shared" si="11"/>
        <v>$K$244</v>
      </c>
      <c r="T244" s="223"/>
      <c r="U244" s="223"/>
      <c r="V244" s="223"/>
      <c r="W244" s="223"/>
      <c r="X244" s="223"/>
      <c r="Y244" s="223"/>
      <c r="Z244" s="223"/>
      <c r="AA244" s="223"/>
      <c r="AB244" s="223"/>
    </row>
    <row r="245" spans="1:28" ht="28.5">
      <c r="A245" s="51"/>
      <c r="B245" s="51"/>
      <c r="C245" s="12"/>
      <c r="D245" s="10">
        <v>4.3</v>
      </c>
      <c r="E245" s="210"/>
      <c r="F245" s="71"/>
      <c r="G245" s="4" t="s">
        <v>107</v>
      </c>
      <c r="H245" s="44"/>
      <c r="I245" s="52" t="str">
        <f>IF(H245="","M"&amp;D245,"")</f>
        <v>M4.3</v>
      </c>
      <c r="J245" s="245" t="str">
        <f>IF(AND($H$241&lt;&gt;"No",I245&lt;&gt;""),I245,"")</f>
        <v>M4.3</v>
      </c>
      <c r="K245" s="208" t="str">
        <f t="shared" si="10"/>
        <v>M4.3, </v>
      </c>
      <c r="L245" s="208" t="str">
        <f ca="1" t="shared" si="11"/>
        <v>$K$245</v>
      </c>
      <c r="T245" s="223"/>
      <c r="U245" s="223"/>
      <c r="V245" s="223"/>
      <c r="W245" s="223"/>
      <c r="X245" s="223"/>
      <c r="Y245" s="223"/>
      <c r="Z245" s="223"/>
      <c r="AA245" s="223"/>
      <c r="AB245" s="223"/>
    </row>
    <row r="246" spans="1:37" s="156" customFormat="1" ht="28.5" hidden="1">
      <c r="A246" s="147"/>
      <c r="B246" s="147"/>
      <c r="C246" s="163"/>
      <c r="D246" s="148">
        <v>4.4</v>
      </c>
      <c r="E246" s="150"/>
      <c r="F246" s="150"/>
      <c r="G246" s="152" t="s">
        <v>108</v>
      </c>
      <c r="H246" s="160" t="s">
        <v>422</v>
      </c>
      <c r="I246" s="155">
        <f>IF(OR(ISNUMBER(SEARCH("a",H246)),ISNUMBER(SEARCH("b",H246)),ISNUMBER(SEARCH("c",H246)),ISNUMBER(SEARCH("d",H246)),ISNUMBER(SEARCH("e",H246)),ISNUMBER(SEARCH("f",H246)),ISNUMBER(SEARCH("g",H246)),ISNUMBER(SEARCH("h",H246)),ISNUMBER(SEARCH("i",H246)),ISNUMBER(SEARCH("j",H246)),ISNUMBER(SEARCH("k",H246)),ISNUMBER(SEARCH("l",H246)),ISNUMBER(SEARCH("m",H246)),ISNUMBER(SEARCH("n",H246)),ISNUMBER(SEARCH("o",H246)),ISNUMBER(SEARCH("p",H246)),ISNUMBER(SEARCH("q",H246)),ISNUMBER(SEARCH("r",H246)),ISNUMBER(SEARCH("s",H246)),ISNUMBER(SEARCH("t",H246)),ISNUMBER(SEARCH("u",H246)),ISNUMBER(SEARCH("v",H246)),ISNUMBER(SEARCH("w",H246)),ISNUMBER(SEARCH("x",H246)),ISNUMBER(SEARCH("y",H246)),ISNUMBER(SEARCH("z",H246))),"","M"&amp;D246)</f>
      </c>
      <c r="J246" s="245">
        <f>IF(AND($H$241&lt;&gt;"No",I246&lt;&gt;""),I246,"")</f>
      </c>
      <c r="K246" s="208">
        <f t="shared" si="10"/>
      </c>
      <c r="L246" s="208">
        <f ca="1" t="shared" si="11"/>
      </c>
      <c r="M246" s="248"/>
      <c r="N246" s="267"/>
      <c r="O246" s="274"/>
      <c r="P246" s="274"/>
      <c r="Q246" s="274"/>
      <c r="R246" s="274"/>
      <c r="S246" s="278"/>
      <c r="T246" s="223"/>
      <c r="U246" s="223"/>
      <c r="V246" s="223"/>
      <c r="W246" s="223"/>
      <c r="X246" s="223"/>
      <c r="Y246" s="223"/>
      <c r="Z246" s="223"/>
      <c r="AA246" s="223"/>
      <c r="AB246" s="223"/>
      <c r="AC246" s="214"/>
      <c r="AD246" s="214"/>
      <c r="AE246" s="214"/>
      <c r="AF246" s="214"/>
      <c r="AG246" s="214"/>
      <c r="AH246" s="214"/>
      <c r="AI246" s="214"/>
      <c r="AJ246" s="214"/>
      <c r="AK246" s="214"/>
    </row>
    <row r="247" spans="1:28" ht="42.75">
      <c r="A247" s="51"/>
      <c r="B247" s="51"/>
      <c r="C247" s="10">
        <v>5</v>
      </c>
      <c r="D247" s="12"/>
      <c r="E247" s="71"/>
      <c r="F247" s="71"/>
      <c r="G247" s="1" t="s">
        <v>461</v>
      </c>
      <c r="H247" s="44"/>
      <c r="I247" s="53"/>
      <c r="J247" s="245" t="str">
        <f>IF(H247="","M"&amp;C247,"")</f>
        <v>M5</v>
      </c>
      <c r="K247" s="208" t="str">
        <f t="shared" si="10"/>
        <v>M5, </v>
      </c>
      <c r="L247" s="208" t="str">
        <f ca="1" t="shared" si="11"/>
        <v>$K$247</v>
      </c>
      <c r="T247" s="223"/>
      <c r="U247" s="223"/>
      <c r="V247" s="223"/>
      <c r="W247" s="223"/>
      <c r="X247" s="223"/>
      <c r="Y247" s="223"/>
      <c r="Z247" s="223"/>
      <c r="AA247" s="223"/>
      <c r="AB247" s="223"/>
    </row>
    <row r="248" spans="1:28" ht="14.25">
      <c r="A248" s="51"/>
      <c r="B248" s="51"/>
      <c r="C248" s="65"/>
      <c r="D248" s="66"/>
      <c r="E248" s="51"/>
      <c r="F248" s="51"/>
      <c r="G248" s="51"/>
      <c r="H248" s="42"/>
      <c r="I248" s="52"/>
      <c r="K248" s="208">
        <f t="shared" si="10"/>
      </c>
      <c r="L248" s="208">
        <f ca="1" t="shared" si="11"/>
      </c>
      <c r="T248" s="223"/>
      <c r="U248" s="223"/>
      <c r="V248" s="223"/>
      <c r="W248" s="223"/>
      <c r="X248" s="223"/>
      <c r="Y248" s="223"/>
      <c r="Z248" s="223"/>
      <c r="AA248" s="223"/>
      <c r="AB248" s="223"/>
    </row>
    <row r="249" spans="1:28" ht="14.25">
      <c r="A249" s="51"/>
      <c r="B249" s="51"/>
      <c r="C249" s="65"/>
      <c r="D249" s="66"/>
      <c r="E249" s="51"/>
      <c r="F249" s="51"/>
      <c r="G249" s="51"/>
      <c r="H249" s="67"/>
      <c r="I249" s="52"/>
      <c r="K249" s="208">
        <f t="shared" si="10"/>
      </c>
      <c r="L249" s="208">
        <f ca="1" t="shared" si="11"/>
      </c>
      <c r="T249" s="223"/>
      <c r="U249" s="223"/>
      <c r="V249" s="223"/>
      <c r="W249" s="223"/>
      <c r="X249" s="223"/>
      <c r="Y249" s="223"/>
      <c r="Z249" s="223"/>
      <c r="AA249" s="223"/>
      <c r="AB249" s="223"/>
    </row>
    <row r="250" spans="1:28" ht="55.5" customHeight="1">
      <c r="A250" s="82"/>
      <c r="B250" s="82"/>
      <c r="C250" s="295" t="s">
        <v>109</v>
      </c>
      <c r="D250" s="301"/>
      <c r="E250" s="301"/>
      <c r="F250" s="302"/>
      <c r="G250" s="84" t="s">
        <v>241</v>
      </c>
      <c r="H250" s="97"/>
      <c r="I250" s="58"/>
      <c r="K250" s="208">
        <f t="shared" si="10"/>
      </c>
      <c r="L250" s="208">
        <f ca="1" t="shared" si="11"/>
      </c>
      <c r="T250" s="223"/>
      <c r="U250" s="223"/>
      <c r="V250" s="223"/>
      <c r="W250" s="223"/>
      <c r="X250" s="223"/>
      <c r="Y250" s="223"/>
      <c r="Z250" s="223"/>
      <c r="AA250" s="223"/>
      <c r="AB250" s="223"/>
    </row>
    <row r="251" spans="1:28" ht="85.5">
      <c r="A251" s="51"/>
      <c r="B251" s="51"/>
      <c r="C251" s="10"/>
      <c r="D251" s="10"/>
      <c r="E251" s="80"/>
      <c r="F251" s="80"/>
      <c r="G251" s="8" t="s">
        <v>111</v>
      </c>
      <c r="H251" s="98"/>
      <c r="I251" s="53"/>
      <c r="K251" s="208">
        <f t="shared" si="10"/>
      </c>
      <c r="L251" s="208">
        <f ca="1" t="shared" si="11"/>
      </c>
      <c r="T251" s="223"/>
      <c r="U251" s="223"/>
      <c r="V251" s="223"/>
      <c r="W251" s="223"/>
      <c r="X251" s="223"/>
      <c r="Y251" s="223"/>
      <c r="Z251" s="223"/>
      <c r="AA251" s="223"/>
      <c r="AB251" s="223"/>
    </row>
    <row r="252" spans="1:28" ht="28.5">
      <c r="A252" s="51"/>
      <c r="B252" s="51"/>
      <c r="C252" s="10">
        <v>1</v>
      </c>
      <c r="D252" s="12"/>
      <c r="E252" s="99"/>
      <c r="F252" s="99"/>
      <c r="G252" s="4" t="s">
        <v>94</v>
      </c>
      <c r="H252" s="44"/>
      <c r="I252" s="53"/>
      <c r="J252" s="245" t="str">
        <f>IF(H252="","N"&amp;C252,"")</f>
        <v>N1</v>
      </c>
      <c r="K252" s="208" t="str">
        <f t="shared" si="10"/>
        <v>N1, </v>
      </c>
      <c r="L252" s="208" t="str">
        <f ca="1" t="shared" si="11"/>
        <v>$K$252</v>
      </c>
      <c r="M252" s="248" t="str">
        <f>CONCATENATE($K$252,$K$254,$K$256,$K$257,$K$258,$K$259,$K$260,$K$261,$K$262,$K$264,$K$265,$K$266,$K$267,$K$269,$K$270,$K$272,$K$273,$K$275,$K$277,$K$279,$K$282,$K$283,$K$284,$K$285,$K$288,$K$289,$K$290,$K$291,$K$292,$K$293)</f>
        <v>N1, N1.1, N1.2.1, N1.2.2, N1.2.3, N1.2.4, N1.2.5, N2, N3, N3.1, N3.2, N4, N6, N7, N7.2, N7.2.1, N7.2.1.1, N7.2.1.2, N7.2.2, N8, N8.1.1, N8.1.2, N8.1.3, N8.1.4, N8.2, N8.3, </v>
      </c>
      <c r="T252" s="223"/>
      <c r="U252" s="223"/>
      <c r="V252" s="223"/>
      <c r="W252" s="223"/>
      <c r="X252" s="223"/>
      <c r="Y252" s="223"/>
      <c r="Z252" s="223"/>
      <c r="AA252" s="223"/>
      <c r="AB252" s="223"/>
    </row>
    <row r="253" spans="1:28" ht="15">
      <c r="A253" s="51"/>
      <c r="B253" s="51"/>
      <c r="C253" s="12"/>
      <c r="D253" s="62" t="s">
        <v>112</v>
      </c>
      <c r="E253" s="72"/>
      <c r="F253" s="72"/>
      <c r="G253" s="72"/>
      <c r="H253" s="100"/>
      <c r="I253" s="53"/>
      <c r="K253" s="208">
        <f t="shared" si="10"/>
      </c>
      <c r="L253" s="208">
        <f ca="1" t="shared" si="11"/>
      </c>
      <c r="T253" s="223"/>
      <c r="U253" s="223"/>
      <c r="V253" s="223"/>
      <c r="W253" s="223"/>
      <c r="X253" s="223"/>
      <c r="Y253" s="223"/>
      <c r="Z253" s="223"/>
      <c r="AA253" s="223"/>
      <c r="AB253" s="223"/>
    </row>
    <row r="254" spans="1:28" ht="28.5">
      <c r="A254" s="51"/>
      <c r="B254" s="51"/>
      <c r="C254" s="12"/>
      <c r="D254" s="10">
        <v>1.1</v>
      </c>
      <c r="E254" s="83"/>
      <c r="F254" s="99"/>
      <c r="G254" s="3" t="s">
        <v>416</v>
      </c>
      <c r="H254" s="44"/>
      <c r="I254" s="52" t="str">
        <f>IF(H254="","N"&amp;D254,"")</f>
        <v>N1.1</v>
      </c>
      <c r="J254" s="245" t="str">
        <f>IF(AND($H$252&lt;&gt;"No",I254&lt;&gt;""),I254,"")</f>
        <v>N1.1</v>
      </c>
      <c r="K254" s="208" t="str">
        <f t="shared" si="10"/>
        <v>N1.1, </v>
      </c>
      <c r="L254" s="208" t="str">
        <f ca="1" t="shared" si="11"/>
        <v>$K$254</v>
      </c>
      <c r="T254" s="223"/>
      <c r="U254" s="223"/>
      <c r="V254" s="223"/>
      <c r="W254" s="223"/>
      <c r="X254" s="223"/>
      <c r="Y254" s="223"/>
      <c r="Z254" s="223"/>
      <c r="AA254" s="223"/>
      <c r="AB254" s="223"/>
    </row>
    <row r="255" spans="1:28" ht="28.5">
      <c r="A255" s="51"/>
      <c r="B255" s="51"/>
      <c r="C255" s="12"/>
      <c r="D255" s="10">
        <v>1.2</v>
      </c>
      <c r="E255" s="83"/>
      <c r="F255" s="99"/>
      <c r="G255" s="16" t="s">
        <v>113</v>
      </c>
      <c r="H255" s="43"/>
      <c r="I255" s="53"/>
      <c r="K255" s="208">
        <f t="shared" si="10"/>
      </c>
      <c r="L255" s="208">
        <f ca="1" t="shared" si="11"/>
      </c>
      <c r="T255" s="223"/>
      <c r="U255" s="223"/>
      <c r="V255" s="223"/>
      <c r="W255" s="223"/>
      <c r="X255" s="223"/>
      <c r="Y255" s="223"/>
      <c r="Z255" s="223"/>
      <c r="AA255" s="223"/>
      <c r="AB255" s="223"/>
    </row>
    <row r="256" spans="1:28" ht="28.5">
      <c r="A256" s="51"/>
      <c r="B256" s="51"/>
      <c r="C256" s="12"/>
      <c r="D256" s="10"/>
      <c r="E256" s="83" t="s">
        <v>114</v>
      </c>
      <c r="F256" s="99"/>
      <c r="G256" s="16" t="s">
        <v>115</v>
      </c>
      <c r="H256" s="44"/>
      <c r="I256" s="52" t="str">
        <f>IF(H256="","N"&amp;E256,"")</f>
        <v>N1.2.1</v>
      </c>
      <c r="J256" s="245" t="str">
        <f>IF(AND($H$252&lt;&gt;"No",I256&lt;&gt;""),I256,"")</f>
        <v>N1.2.1</v>
      </c>
      <c r="K256" s="208" t="str">
        <f t="shared" si="10"/>
        <v>N1.2.1, </v>
      </c>
      <c r="L256" s="208" t="str">
        <f ca="1" t="shared" si="11"/>
        <v>$K$256</v>
      </c>
      <c r="T256" s="223"/>
      <c r="U256" s="223"/>
      <c r="V256" s="223"/>
      <c r="W256" s="223"/>
      <c r="X256" s="223"/>
      <c r="Y256" s="223"/>
      <c r="Z256" s="223"/>
      <c r="AA256" s="223"/>
      <c r="AB256" s="223"/>
    </row>
    <row r="257" spans="1:28" ht="28.5">
      <c r="A257" s="51"/>
      <c r="B257" s="51"/>
      <c r="C257" s="12"/>
      <c r="D257" s="10"/>
      <c r="E257" s="83" t="s">
        <v>116</v>
      </c>
      <c r="F257" s="99"/>
      <c r="G257" s="16" t="s">
        <v>117</v>
      </c>
      <c r="H257" s="44"/>
      <c r="I257" s="52" t="str">
        <f>IF(H257="","N"&amp;E257,"")</f>
        <v>N1.2.2</v>
      </c>
      <c r="J257" s="245" t="str">
        <f>IF(AND($H$252&lt;&gt;"No",I257&lt;&gt;""),I257,"")</f>
        <v>N1.2.2</v>
      </c>
      <c r="K257" s="208" t="str">
        <f t="shared" si="10"/>
        <v>N1.2.2, </v>
      </c>
      <c r="L257" s="208" t="str">
        <f ca="1" t="shared" si="11"/>
        <v>$K$257</v>
      </c>
      <c r="T257" s="223"/>
      <c r="U257" s="223"/>
      <c r="V257" s="223"/>
      <c r="W257" s="223"/>
      <c r="X257" s="223"/>
      <c r="Y257" s="223"/>
      <c r="Z257" s="223"/>
      <c r="AA257" s="223"/>
      <c r="AB257" s="223"/>
    </row>
    <row r="258" spans="1:28" ht="15">
      <c r="A258" s="51"/>
      <c r="B258" s="51"/>
      <c r="C258" s="12"/>
      <c r="D258" s="10"/>
      <c r="E258" s="83" t="s">
        <v>118</v>
      </c>
      <c r="F258" s="99"/>
      <c r="G258" s="16" t="s">
        <v>119</v>
      </c>
      <c r="H258" s="44"/>
      <c r="I258" s="52" t="str">
        <f>IF(H258="","N"&amp;E258,"")</f>
        <v>N1.2.3</v>
      </c>
      <c r="J258" s="245" t="str">
        <f>IF(AND($H$252&lt;&gt;"No",I258&lt;&gt;""),I258,"")</f>
        <v>N1.2.3</v>
      </c>
      <c r="K258" s="208" t="str">
        <f t="shared" si="10"/>
        <v>N1.2.3, </v>
      </c>
      <c r="L258" s="208" t="str">
        <f ca="1" t="shared" si="11"/>
        <v>$K$258</v>
      </c>
      <c r="T258" s="223"/>
      <c r="U258" s="223"/>
      <c r="V258" s="223"/>
      <c r="W258" s="223"/>
      <c r="X258" s="223"/>
      <c r="Y258" s="223"/>
      <c r="Z258" s="223"/>
      <c r="AA258" s="223"/>
      <c r="AB258" s="223"/>
    </row>
    <row r="259" spans="1:28" ht="28.5">
      <c r="A259" s="51"/>
      <c r="B259" s="51"/>
      <c r="C259" s="12"/>
      <c r="D259" s="10"/>
      <c r="E259" s="83" t="s">
        <v>120</v>
      </c>
      <c r="F259" s="99"/>
      <c r="G259" s="16" t="s">
        <v>121</v>
      </c>
      <c r="H259" s="44"/>
      <c r="I259" s="52" t="str">
        <f>IF(H259="","N"&amp;E259,"")</f>
        <v>N1.2.4</v>
      </c>
      <c r="J259" s="245" t="str">
        <f>IF(AND($H$252&lt;&gt;"No",I259&lt;&gt;""),I259,"")</f>
        <v>N1.2.4</v>
      </c>
      <c r="K259" s="208" t="str">
        <f t="shared" si="10"/>
        <v>N1.2.4, </v>
      </c>
      <c r="L259" s="208" t="str">
        <f ca="1" t="shared" si="11"/>
        <v>$K$259</v>
      </c>
      <c r="T259" s="223"/>
      <c r="U259" s="223"/>
      <c r="V259" s="223"/>
      <c r="W259" s="223"/>
      <c r="X259" s="223"/>
      <c r="Y259" s="223"/>
      <c r="Z259" s="223"/>
      <c r="AA259" s="223"/>
      <c r="AB259" s="223"/>
    </row>
    <row r="260" spans="1:28" ht="28.5">
      <c r="A260" s="51"/>
      <c r="B260" s="51"/>
      <c r="C260" s="12"/>
      <c r="D260" s="10"/>
      <c r="E260" s="83" t="s">
        <v>122</v>
      </c>
      <c r="F260" s="99"/>
      <c r="G260" s="16" t="s">
        <v>123</v>
      </c>
      <c r="H260" s="44"/>
      <c r="I260" s="52" t="str">
        <f>IF(H260="","N"&amp;E260,"")</f>
        <v>N1.2.5</v>
      </c>
      <c r="J260" s="245" t="str">
        <f>IF(AND($H$252&lt;&gt;"No",I260&lt;&gt;""),I260,"")</f>
        <v>N1.2.5</v>
      </c>
      <c r="K260" s="208" t="str">
        <f t="shared" si="10"/>
        <v>N1.2.5, </v>
      </c>
      <c r="L260" s="208" t="str">
        <f ca="1" t="shared" si="11"/>
        <v>$K$260</v>
      </c>
      <c r="T260" s="223"/>
      <c r="U260" s="223"/>
      <c r="V260" s="223"/>
      <c r="W260" s="223"/>
      <c r="X260" s="223"/>
      <c r="Y260" s="223"/>
      <c r="Z260" s="223"/>
      <c r="AA260" s="223"/>
      <c r="AB260" s="223"/>
    </row>
    <row r="261" spans="1:28" ht="42.75">
      <c r="A261" s="51"/>
      <c r="B261" s="51"/>
      <c r="C261" s="10">
        <v>2</v>
      </c>
      <c r="D261" s="12"/>
      <c r="E261" s="99"/>
      <c r="F261" s="99"/>
      <c r="G261" s="1" t="s">
        <v>124</v>
      </c>
      <c r="H261" s="44"/>
      <c r="I261" s="53"/>
      <c r="J261" s="245" t="str">
        <f>IF(H261="","N"&amp;C261,"")</f>
        <v>N2</v>
      </c>
      <c r="K261" s="208" t="str">
        <f t="shared" si="10"/>
        <v>N2, </v>
      </c>
      <c r="L261" s="208" t="str">
        <f ca="1" t="shared" si="11"/>
        <v>$K$261</v>
      </c>
      <c r="T261" s="223"/>
      <c r="U261" s="223"/>
      <c r="V261" s="223"/>
      <c r="W261" s="223"/>
      <c r="X261" s="223"/>
      <c r="Y261" s="223"/>
      <c r="Z261" s="223"/>
      <c r="AA261" s="223"/>
      <c r="AB261" s="223"/>
    </row>
    <row r="262" spans="1:28" ht="42.75">
      <c r="A262" s="51"/>
      <c r="B262" s="51"/>
      <c r="C262" s="10">
        <v>3</v>
      </c>
      <c r="D262" s="12"/>
      <c r="E262" s="99"/>
      <c r="F262" s="99"/>
      <c r="G262" s="1" t="s">
        <v>462</v>
      </c>
      <c r="H262" s="44"/>
      <c r="I262" s="53"/>
      <c r="J262" s="245" t="str">
        <f>IF(H262="","N"&amp;C262,"")</f>
        <v>N3</v>
      </c>
      <c r="K262" s="208" t="str">
        <f t="shared" si="10"/>
        <v>N3, </v>
      </c>
      <c r="L262" s="208" t="str">
        <f ca="1" t="shared" si="11"/>
        <v>$K$262</v>
      </c>
      <c r="T262" s="223"/>
      <c r="U262" s="223"/>
      <c r="V262" s="223"/>
      <c r="W262" s="223"/>
      <c r="X262" s="223"/>
      <c r="Y262" s="223"/>
      <c r="Z262" s="223"/>
      <c r="AA262" s="223"/>
      <c r="AB262" s="223"/>
    </row>
    <row r="263" spans="1:28" ht="15">
      <c r="A263" s="51"/>
      <c r="B263" s="51"/>
      <c r="C263" s="12"/>
      <c r="D263" s="62" t="s">
        <v>169</v>
      </c>
      <c r="E263" s="72"/>
      <c r="F263" s="72"/>
      <c r="G263" s="72"/>
      <c r="H263" s="101"/>
      <c r="I263" s="53"/>
      <c r="K263" s="208">
        <f t="shared" si="10"/>
      </c>
      <c r="L263" s="208">
        <f ca="1" t="shared" si="11"/>
      </c>
      <c r="T263" s="223"/>
      <c r="U263" s="223"/>
      <c r="V263" s="223"/>
      <c r="W263" s="223"/>
      <c r="X263" s="223"/>
      <c r="Y263" s="223"/>
      <c r="Z263" s="223"/>
      <c r="AA263" s="223"/>
      <c r="AB263" s="223"/>
    </row>
    <row r="264" spans="1:28" ht="28.5">
      <c r="A264" s="51"/>
      <c r="B264" s="51"/>
      <c r="C264" s="12"/>
      <c r="D264" s="10">
        <v>3.1</v>
      </c>
      <c r="E264" s="99"/>
      <c r="F264" s="99"/>
      <c r="G264" s="1" t="s">
        <v>463</v>
      </c>
      <c r="H264" s="37"/>
      <c r="I264" s="52" t="str">
        <f>IF(H264="","N"&amp;D264,"")</f>
        <v>N3.1</v>
      </c>
      <c r="J264" s="245" t="str">
        <f>IF(AND($H$262&lt;&gt;"No",I264&lt;&gt;""),I264,"")</f>
        <v>N3.1</v>
      </c>
      <c r="K264" s="208" t="str">
        <f aca="true" t="shared" si="12" ref="K264:K327">IF(J264&lt;&gt;"",J264&amp;", ","")</f>
        <v>N3.1, </v>
      </c>
      <c r="L264" s="208" t="str">
        <f aca="true" ca="1" t="shared" si="13" ref="L264:L327">IF(K264&lt;&gt;"",CELL("address",K264),"")</f>
        <v>$K$264</v>
      </c>
      <c r="T264" s="223"/>
      <c r="U264" s="223"/>
      <c r="V264" s="223"/>
      <c r="W264" s="223"/>
      <c r="X264" s="223"/>
      <c r="Y264" s="223"/>
      <c r="Z264" s="223"/>
      <c r="AA264" s="223"/>
      <c r="AB264" s="223"/>
    </row>
    <row r="265" spans="1:28" ht="15">
      <c r="A265" s="51"/>
      <c r="B265" s="51"/>
      <c r="C265" s="12"/>
      <c r="D265" s="10">
        <v>3.2</v>
      </c>
      <c r="E265" s="99"/>
      <c r="F265" s="99"/>
      <c r="G265" s="1" t="s">
        <v>464</v>
      </c>
      <c r="H265" s="37"/>
      <c r="I265" s="52" t="str">
        <f>IF(H265="","N"&amp;D265,"")</f>
        <v>N3.2</v>
      </c>
      <c r="J265" s="245" t="str">
        <f>IF(AND($H$262&lt;&gt;"No",I265&lt;&gt;""),I265,"")</f>
        <v>N3.2</v>
      </c>
      <c r="K265" s="208" t="str">
        <f t="shared" si="12"/>
        <v>N3.2, </v>
      </c>
      <c r="L265" s="208" t="str">
        <f ca="1" t="shared" si="13"/>
        <v>$K$265</v>
      </c>
      <c r="T265" s="223"/>
      <c r="U265" s="223"/>
      <c r="V265" s="223"/>
      <c r="W265" s="223"/>
      <c r="X265" s="223"/>
      <c r="Y265" s="223"/>
      <c r="Z265" s="223"/>
      <c r="AA265" s="223"/>
      <c r="AB265" s="223"/>
    </row>
    <row r="266" spans="1:28" ht="71.25">
      <c r="A266" s="51"/>
      <c r="B266" s="51"/>
      <c r="C266" s="10">
        <v>4</v>
      </c>
      <c r="D266" s="12"/>
      <c r="E266" s="99"/>
      <c r="F266" s="99"/>
      <c r="G266" s="6" t="s">
        <v>417</v>
      </c>
      <c r="H266" s="44"/>
      <c r="I266" s="53"/>
      <c r="J266" s="245" t="str">
        <f>IF(H266="","N"&amp;C266,"")</f>
        <v>N4</v>
      </c>
      <c r="K266" s="208" t="str">
        <f t="shared" si="12"/>
        <v>N4, </v>
      </c>
      <c r="L266" s="208" t="str">
        <f ca="1" t="shared" si="13"/>
        <v>$K$266</v>
      </c>
      <c r="T266" s="223"/>
      <c r="U266" s="223"/>
      <c r="V266" s="223"/>
      <c r="W266" s="223"/>
      <c r="X266" s="223"/>
      <c r="Y266" s="223"/>
      <c r="Z266" s="223"/>
      <c r="AA266" s="223"/>
      <c r="AB266" s="223"/>
    </row>
    <row r="267" spans="1:37" s="156" customFormat="1" ht="28.5" hidden="1">
      <c r="A267" s="147"/>
      <c r="B267" s="147"/>
      <c r="C267" s="148">
        <v>5</v>
      </c>
      <c r="D267" s="163"/>
      <c r="E267" s="179"/>
      <c r="F267" s="179"/>
      <c r="G267" s="152" t="s">
        <v>125</v>
      </c>
      <c r="H267" s="160" t="s">
        <v>382</v>
      </c>
      <c r="I267" s="154"/>
      <c r="J267" s="245">
        <f>IF(H267="","N"&amp;C267,"")</f>
      </c>
      <c r="K267" s="208">
        <f t="shared" si="12"/>
      </c>
      <c r="L267" s="208">
        <f ca="1" t="shared" si="13"/>
      </c>
      <c r="M267" s="248"/>
      <c r="N267" s="267"/>
      <c r="O267" s="274"/>
      <c r="P267" s="274"/>
      <c r="Q267" s="274"/>
      <c r="R267" s="274"/>
      <c r="S267" s="278"/>
      <c r="T267" s="223"/>
      <c r="U267" s="223"/>
      <c r="V267" s="223"/>
      <c r="W267" s="223"/>
      <c r="X267" s="223"/>
      <c r="Y267" s="223"/>
      <c r="Z267" s="223"/>
      <c r="AA267" s="223"/>
      <c r="AB267" s="223"/>
      <c r="AC267" s="214"/>
      <c r="AD267" s="214"/>
      <c r="AE267" s="214"/>
      <c r="AF267" s="214"/>
      <c r="AG267" s="214"/>
      <c r="AH267" s="214"/>
      <c r="AI267" s="214"/>
      <c r="AJ267" s="214"/>
      <c r="AK267" s="214"/>
    </row>
    <row r="268" spans="1:37" s="156" customFormat="1" ht="15" hidden="1">
      <c r="A268" s="147"/>
      <c r="B268" s="147"/>
      <c r="C268" s="163"/>
      <c r="D268" s="158" t="s">
        <v>170</v>
      </c>
      <c r="E268" s="159"/>
      <c r="F268" s="159"/>
      <c r="G268" s="159"/>
      <c r="H268" s="180"/>
      <c r="I268" s="154"/>
      <c r="J268" s="245"/>
      <c r="K268" s="208">
        <f t="shared" si="12"/>
      </c>
      <c r="L268" s="208">
        <f ca="1" t="shared" si="13"/>
      </c>
      <c r="M268" s="248"/>
      <c r="N268" s="267"/>
      <c r="O268" s="274"/>
      <c r="P268" s="274"/>
      <c r="Q268" s="274"/>
      <c r="R268" s="274"/>
      <c r="S268" s="278"/>
      <c r="T268" s="223"/>
      <c r="U268" s="223"/>
      <c r="V268" s="223"/>
      <c r="W268" s="223"/>
      <c r="X268" s="223"/>
      <c r="Y268" s="223"/>
      <c r="Z268" s="223"/>
      <c r="AA268" s="223"/>
      <c r="AB268" s="223"/>
      <c r="AC268" s="214"/>
      <c r="AD268" s="214"/>
      <c r="AE268" s="214"/>
      <c r="AF268" s="214"/>
      <c r="AG268" s="214"/>
      <c r="AH268" s="214"/>
      <c r="AI268" s="214"/>
      <c r="AJ268" s="214"/>
      <c r="AK268" s="214"/>
    </row>
    <row r="269" spans="1:37" s="156" customFormat="1" ht="42.75" hidden="1">
      <c r="A269" s="147"/>
      <c r="B269" s="147"/>
      <c r="C269" s="148"/>
      <c r="D269" s="148">
        <v>5.1</v>
      </c>
      <c r="E269" s="150"/>
      <c r="F269" s="150"/>
      <c r="G269" s="152" t="s">
        <v>126</v>
      </c>
      <c r="H269" s="160"/>
      <c r="I269" s="155" t="str">
        <f>IF(OR(ISNUMBER(SEARCH("a",H269)),ISNUMBER(SEARCH("b",H269)),ISNUMBER(SEARCH("c",H269)),ISNUMBER(SEARCH("d",H269)),ISNUMBER(SEARCH("e",H269)),ISNUMBER(SEARCH("f",H269)),ISNUMBER(SEARCH("g",H269)),ISNUMBER(SEARCH("h",H269)),ISNUMBER(SEARCH("i",H269)),ISNUMBER(SEARCH("j",H269)),ISNUMBER(SEARCH("k",H269)),ISNUMBER(SEARCH("l",H269)),ISNUMBER(SEARCH("m",H269)),ISNUMBER(SEARCH("n",H269)),ISNUMBER(SEARCH("o",H269)),ISNUMBER(SEARCH("p",H269)),ISNUMBER(SEARCH("q",H269)),ISNUMBER(SEARCH("r",H269)),ISNUMBER(SEARCH("s",H269)),ISNUMBER(SEARCH("t",H269)),ISNUMBER(SEARCH("u",H269)),ISNUMBER(SEARCH("v",H269)),ISNUMBER(SEARCH("w",H269)),ISNUMBER(SEARCH("x",H269)),ISNUMBER(SEARCH("y",H269)),ISNUMBER(SEARCH("z",H269))),"","N"&amp;D269)</f>
        <v>N5.1</v>
      </c>
      <c r="J269" s="245">
        <f>IF(AND(H267&lt;&gt;"No",I269&lt;&gt;""),I269,"")</f>
      </c>
      <c r="K269" s="208">
        <f t="shared" si="12"/>
      </c>
      <c r="L269" s="208">
        <f ca="1" t="shared" si="13"/>
      </c>
      <c r="M269" s="248"/>
      <c r="N269" s="267"/>
      <c r="O269" s="274"/>
      <c r="P269" s="274"/>
      <c r="Q269" s="274"/>
      <c r="R269" s="274"/>
      <c r="S269" s="278"/>
      <c r="T269" s="223"/>
      <c r="U269" s="223"/>
      <c r="V269" s="223"/>
      <c r="W269" s="223"/>
      <c r="X269" s="223"/>
      <c r="Y269" s="223"/>
      <c r="Z269" s="223"/>
      <c r="AA269" s="223"/>
      <c r="AB269" s="223"/>
      <c r="AC269" s="214"/>
      <c r="AD269" s="214"/>
      <c r="AE269" s="214"/>
      <c r="AF269" s="214"/>
      <c r="AG269" s="214"/>
      <c r="AH269" s="214"/>
      <c r="AI269" s="214"/>
      <c r="AJ269" s="214"/>
      <c r="AK269" s="214"/>
    </row>
    <row r="270" spans="1:28" ht="28.5">
      <c r="A270" s="51"/>
      <c r="B270" s="51"/>
      <c r="C270" s="10">
        <v>6</v>
      </c>
      <c r="D270" s="10"/>
      <c r="E270" s="71"/>
      <c r="F270" s="71"/>
      <c r="G270" s="4" t="s">
        <v>127</v>
      </c>
      <c r="H270" s="47"/>
      <c r="I270" s="53"/>
      <c r="J270" s="245" t="str">
        <f>IF(H270="","N"&amp;C270,"")</f>
        <v>N6</v>
      </c>
      <c r="K270" s="208" t="str">
        <f t="shared" si="12"/>
        <v>N6, </v>
      </c>
      <c r="L270" s="208" t="str">
        <f ca="1" t="shared" si="13"/>
        <v>$K$270</v>
      </c>
      <c r="T270" s="223"/>
      <c r="U270" s="223"/>
      <c r="V270" s="223"/>
      <c r="W270" s="223"/>
      <c r="X270" s="223"/>
      <c r="Y270" s="223"/>
      <c r="Z270" s="223"/>
      <c r="AA270" s="223"/>
      <c r="AB270" s="223"/>
    </row>
    <row r="271" spans="1:37" s="156" customFormat="1" ht="15" hidden="1">
      <c r="A271" s="147"/>
      <c r="B271" s="147"/>
      <c r="C271" s="163"/>
      <c r="D271" s="158" t="s">
        <v>171</v>
      </c>
      <c r="E271" s="181"/>
      <c r="F271" s="181"/>
      <c r="G271" s="181"/>
      <c r="H271" s="180"/>
      <c r="I271" s="154"/>
      <c r="J271" s="245"/>
      <c r="K271" s="208">
        <f t="shared" si="12"/>
      </c>
      <c r="L271" s="208">
        <f ca="1" t="shared" si="13"/>
      </c>
      <c r="M271" s="248"/>
      <c r="N271" s="267"/>
      <c r="O271" s="274"/>
      <c r="P271" s="274"/>
      <c r="Q271" s="274"/>
      <c r="R271" s="274"/>
      <c r="S271" s="278"/>
      <c r="T271" s="223"/>
      <c r="U271" s="223"/>
      <c r="V271" s="223"/>
      <c r="W271" s="223"/>
      <c r="X271" s="223"/>
      <c r="Y271" s="223"/>
      <c r="Z271" s="223"/>
      <c r="AA271" s="223"/>
      <c r="AB271" s="223"/>
      <c r="AC271" s="214"/>
      <c r="AD271" s="214"/>
      <c r="AE271" s="214"/>
      <c r="AF271" s="214"/>
      <c r="AG271" s="214"/>
      <c r="AH271" s="214"/>
      <c r="AI271" s="214"/>
      <c r="AJ271" s="214"/>
      <c r="AK271" s="214"/>
    </row>
    <row r="272" spans="1:37" s="156" customFormat="1" ht="28.5" hidden="1">
      <c r="A272" s="147"/>
      <c r="B272" s="147"/>
      <c r="C272" s="148"/>
      <c r="D272" s="148">
        <v>6.1</v>
      </c>
      <c r="E272" s="179"/>
      <c r="F272" s="179"/>
      <c r="G272" s="152" t="s">
        <v>130</v>
      </c>
      <c r="H272" s="160" t="s">
        <v>421</v>
      </c>
      <c r="I272" s="155">
        <f>IF(OR(ISNUMBER(SEARCH("a",H272)),ISNUMBER(SEARCH("b",H272)),ISNUMBER(SEARCH("c",H272)),ISNUMBER(SEARCH("d",H272)),ISNUMBER(SEARCH("e",H272)),ISNUMBER(SEARCH("f",H272)),ISNUMBER(SEARCH("g",H272)),ISNUMBER(SEARCH("h",H272)),ISNUMBER(SEARCH("i",H272)),ISNUMBER(SEARCH("j",H272)),ISNUMBER(SEARCH("k",H272)),ISNUMBER(SEARCH("l",H272)),ISNUMBER(SEARCH("m",H272)),ISNUMBER(SEARCH("n",H272)),ISNUMBER(SEARCH("o",H272)),ISNUMBER(SEARCH("p",H272)),ISNUMBER(SEARCH("q",H272)),ISNUMBER(SEARCH("r",H272)),ISNUMBER(SEARCH("s",H272)),ISNUMBER(SEARCH("t",H272)),ISNUMBER(SEARCH("u",H272)),ISNUMBER(SEARCH("v",H272)),ISNUMBER(SEARCH("w",H272)),ISNUMBER(SEARCH("x",H272)),ISNUMBER(SEARCH("y",H272)),ISNUMBER(SEARCH("z",H272))),"","N"&amp;D272)</f>
      </c>
      <c r="J272" s="245">
        <f>IF(AND(H270&lt;&gt;"Yes",I272&lt;&gt;""),I272,"")</f>
      </c>
      <c r="K272" s="208">
        <f t="shared" si="12"/>
      </c>
      <c r="L272" s="208">
        <f ca="1" t="shared" si="13"/>
      </c>
      <c r="M272" s="248"/>
      <c r="N272" s="267"/>
      <c r="O272" s="274"/>
      <c r="P272" s="274"/>
      <c r="Q272" s="274"/>
      <c r="R272" s="274"/>
      <c r="S272" s="278"/>
      <c r="T272" s="223"/>
      <c r="U272" s="223"/>
      <c r="V272" s="223"/>
      <c r="W272" s="223"/>
      <c r="X272" s="223"/>
      <c r="Y272" s="223"/>
      <c r="Z272" s="223"/>
      <c r="AA272" s="223"/>
      <c r="AB272" s="223"/>
      <c r="AC272" s="214"/>
      <c r="AD272" s="214"/>
      <c r="AE272" s="214"/>
      <c r="AF272" s="214"/>
      <c r="AG272" s="214"/>
      <c r="AH272" s="214"/>
      <c r="AI272" s="214"/>
      <c r="AJ272" s="214"/>
      <c r="AK272" s="214"/>
    </row>
    <row r="273" spans="1:28" ht="75" customHeight="1">
      <c r="A273" s="82"/>
      <c r="B273" s="82"/>
      <c r="C273" s="11">
        <v>7</v>
      </c>
      <c r="D273" s="11"/>
      <c r="E273" s="103"/>
      <c r="F273" s="103"/>
      <c r="G273" s="6" t="s">
        <v>59</v>
      </c>
      <c r="H273" s="47"/>
      <c r="I273" s="53"/>
      <c r="J273" s="245" t="str">
        <f>IF(H273="","N"&amp;C273,"")</f>
        <v>N7</v>
      </c>
      <c r="K273" s="208" t="str">
        <f t="shared" si="12"/>
        <v>N7, </v>
      </c>
      <c r="L273" s="208" t="str">
        <f ca="1" t="shared" si="13"/>
        <v>$K$273</v>
      </c>
      <c r="T273" s="223"/>
      <c r="U273" s="223"/>
      <c r="V273" s="223"/>
      <c r="W273" s="223"/>
      <c r="X273" s="223"/>
      <c r="Y273" s="223"/>
      <c r="Z273" s="223"/>
      <c r="AA273" s="223"/>
      <c r="AB273" s="223"/>
    </row>
    <row r="274" spans="1:37" s="156" customFormat="1" ht="15" customHeight="1" hidden="1">
      <c r="A274" s="147"/>
      <c r="B274" s="147"/>
      <c r="C274" s="163"/>
      <c r="D274" s="312" t="s">
        <v>172</v>
      </c>
      <c r="E274" s="313"/>
      <c r="F274" s="313"/>
      <c r="G274" s="313"/>
      <c r="H274" s="182"/>
      <c r="I274" s="154"/>
      <c r="J274" s="245"/>
      <c r="K274" s="208">
        <f t="shared" si="12"/>
      </c>
      <c r="L274" s="208">
        <f ca="1" t="shared" si="13"/>
      </c>
      <c r="M274" s="248"/>
      <c r="N274" s="267"/>
      <c r="O274" s="274"/>
      <c r="P274" s="274"/>
      <c r="Q274" s="274"/>
      <c r="R274" s="274"/>
      <c r="S274" s="278"/>
      <c r="T274" s="223"/>
      <c r="U274" s="223"/>
      <c r="V274" s="223"/>
      <c r="W274" s="223"/>
      <c r="X274" s="223"/>
      <c r="Y274" s="223"/>
      <c r="Z274" s="223"/>
      <c r="AA274" s="223"/>
      <c r="AB274" s="223"/>
      <c r="AC274" s="214"/>
      <c r="AD274" s="214"/>
      <c r="AE274" s="214"/>
      <c r="AF274" s="214"/>
      <c r="AG274" s="214"/>
      <c r="AH274" s="214"/>
      <c r="AI274" s="214"/>
      <c r="AJ274" s="214"/>
      <c r="AK274" s="214"/>
    </row>
    <row r="275" spans="1:37" s="156" customFormat="1" ht="42.75" hidden="1">
      <c r="A275" s="147"/>
      <c r="B275" s="147"/>
      <c r="C275" s="163"/>
      <c r="D275" s="148">
        <v>7.1</v>
      </c>
      <c r="E275" s="179"/>
      <c r="F275" s="179"/>
      <c r="G275" s="152" t="s">
        <v>131</v>
      </c>
      <c r="H275" s="160" t="s">
        <v>421</v>
      </c>
      <c r="I275" s="155">
        <f>IF(OR(ISNUMBER(SEARCH("a",H275)),ISNUMBER(SEARCH("b",H275)),ISNUMBER(SEARCH("c",H275)),ISNUMBER(SEARCH("d",H275)),ISNUMBER(SEARCH("e",H275)),ISNUMBER(SEARCH("f",H275)),ISNUMBER(SEARCH("g",H275)),ISNUMBER(SEARCH("h",H275)),ISNUMBER(SEARCH("i",H275)),ISNUMBER(SEARCH("j",H275)),ISNUMBER(SEARCH("k",H275)),ISNUMBER(SEARCH("l",H275)),ISNUMBER(SEARCH("m",H275)),ISNUMBER(SEARCH("n",H275)),ISNUMBER(SEARCH("o",H275)),ISNUMBER(SEARCH("p",H275)),ISNUMBER(SEARCH("q",H275)),ISNUMBER(SEARCH("r",H275)),ISNUMBER(SEARCH("s",H275)),ISNUMBER(SEARCH("t",H275)),ISNUMBER(SEARCH("u",H275)),ISNUMBER(SEARCH("v",H275)),ISNUMBER(SEARCH("w",H275)),ISNUMBER(SEARCH("x",H275)),ISNUMBER(SEARCH("y",H275)),ISNUMBER(SEARCH("z",H275))),"","N"&amp;D275)</f>
      </c>
      <c r="J275" s="245">
        <f>IF(AND($H$273&lt;&gt;"No",I275&lt;&gt;""),I275,"")</f>
      </c>
      <c r="K275" s="208">
        <f t="shared" si="12"/>
      </c>
      <c r="L275" s="208">
        <f ca="1" t="shared" si="13"/>
      </c>
      <c r="M275" s="248"/>
      <c r="N275" s="267"/>
      <c r="O275" s="274"/>
      <c r="P275" s="274"/>
      <c r="Q275" s="274"/>
      <c r="R275" s="274"/>
      <c r="S275" s="278"/>
      <c r="T275" s="223"/>
      <c r="U275" s="223"/>
      <c r="V275" s="223"/>
      <c r="W275" s="223"/>
      <c r="X275" s="223"/>
      <c r="Y275" s="223"/>
      <c r="Z275" s="223"/>
      <c r="AA275" s="223"/>
      <c r="AB275" s="223"/>
      <c r="AC275" s="214"/>
      <c r="AD275" s="214"/>
      <c r="AE275" s="214"/>
      <c r="AF275" s="214"/>
      <c r="AG275" s="214"/>
      <c r="AH275" s="214"/>
      <c r="AI275" s="214"/>
      <c r="AJ275" s="214"/>
      <c r="AK275" s="214"/>
    </row>
    <row r="276" spans="1:28" ht="14.25" customHeight="1">
      <c r="A276" s="82"/>
      <c r="B276" s="82"/>
      <c r="C276" s="13"/>
      <c r="D276" s="319" t="s">
        <v>173</v>
      </c>
      <c r="E276" s="301"/>
      <c r="F276" s="301"/>
      <c r="G276" s="301"/>
      <c r="H276" s="98"/>
      <c r="I276" s="53"/>
      <c r="K276" s="208">
        <f t="shared" si="12"/>
      </c>
      <c r="L276" s="208">
        <f ca="1" t="shared" si="13"/>
      </c>
      <c r="T276" s="223"/>
      <c r="U276" s="223"/>
      <c r="V276" s="223"/>
      <c r="W276" s="223"/>
      <c r="X276" s="223"/>
      <c r="Y276" s="223"/>
      <c r="Z276" s="223"/>
      <c r="AA276" s="223"/>
      <c r="AB276" s="223"/>
    </row>
    <row r="277" spans="1:28" ht="85.5">
      <c r="A277" s="82"/>
      <c r="B277" s="82"/>
      <c r="C277" s="13"/>
      <c r="D277" s="11">
        <v>7.2</v>
      </c>
      <c r="E277" s="103"/>
      <c r="F277" s="103"/>
      <c r="G277" s="6" t="s">
        <v>442</v>
      </c>
      <c r="H277" s="31"/>
      <c r="I277" s="52" t="str">
        <f>IF(OR(ISNUMBER(SEARCH("a",H277)),ISNUMBER(SEARCH("b",H277)),ISNUMBER(SEARCH("c",H277)),ISNUMBER(SEARCH("d",H277)),ISNUMBER(SEARCH("e",H277)),ISNUMBER(SEARCH("f",H277)),ISNUMBER(SEARCH("g",H277)),ISNUMBER(SEARCH("h",H277)),ISNUMBER(SEARCH("i",H277)),ISNUMBER(SEARCH("j",H277)),ISNUMBER(SEARCH("k",H277)),ISNUMBER(SEARCH("l",H277)),ISNUMBER(SEARCH("m",H277)),ISNUMBER(SEARCH("n",H277)),ISNUMBER(SEARCH("o",H277)),ISNUMBER(SEARCH("p",H277)),ISNUMBER(SEARCH("q",H277)),ISNUMBER(SEARCH("r",H277)),ISNUMBER(SEARCH("s",H277)),ISNUMBER(SEARCH("t",H277)),ISNUMBER(SEARCH("u",H277)),ISNUMBER(SEARCH("v",H277)),ISNUMBER(SEARCH("w",H277)),ISNUMBER(SEARCH("x",H277)),ISNUMBER(SEARCH("y",H277)),ISNUMBER(SEARCH("z",H277))),"","N"&amp;D277)</f>
        <v>N7.2</v>
      </c>
      <c r="J277" s="245" t="str">
        <f>IF(AND($H$273&lt;&gt;"Yes",I277&lt;&gt;""),I277,"")</f>
        <v>N7.2</v>
      </c>
      <c r="K277" s="208" t="str">
        <f t="shared" si="12"/>
        <v>N7.2, </v>
      </c>
      <c r="L277" s="208" t="str">
        <f ca="1" t="shared" si="13"/>
        <v>$K$277</v>
      </c>
      <c r="T277" s="223"/>
      <c r="U277" s="223"/>
      <c r="V277" s="223"/>
      <c r="W277" s="223"/>
      <c r="X277" s="223"/>
      <c r="Y277" s="223"/>
      <c r="Z277" s="223"/>
      <c r="AA277" s="223"/>
      <c r="AB277" s="223"/>
    </row>
    <row r="278" spans="1:28" ht="14.25" customHeight="1">
      <c r="A278" s="82"/>
      <c r="B278" s="82"/>
      <c r="C278" s="13"/>
      <c r="D278" s="13"/>
      <c r="E278" s="319" t="s">
        <v>174</v>
      </c>
      <c r="F278" s="301"/>
      <c r="G278" s="301"/>
      <c r="H278" s="98"/>
      <c r="I278" s="53"/>
      <c r="K278" s="208">
        <f t="shared" si="12"/>
      </c>
      <c r="L278" s="208">
        <f ca="1" t="shared" si="13"/>
      </c>
      <c r="T278" s="223"/>
      <c r="U278" s="223"/>
      <c r="V278" s="223"/>
      <c r="W278" s="223"/>
      <c r="X278" s="223"/>
      <c r="Y278" s="223"/>
      <c r="Z278" s="223"/>
      <c r="AA278" s="223"/>
      <c r="AB278" s="223"/>
    </row>
    <row r="279" spans="1:28" ht="57">
      <c r="A279" s="82"/>
      <c r="B279" s="82"/>
      <c r="C279" s="13"/>
      <c r="D279" s="13"/>
      <c r="E279" s="11" t="s">
        <v>175</v>
      </c>
      <c r="F279" s="103"/>
      <c r="G279" s="5" t="s">
        <v>132</v>
      </c>
      <c r="H279" s="31"/>
      <c r="I279" s="52" t="str">
        <f>IF(H279="","N"&amp;E279,"")</f>
        <v>N7.2.1</v>
      </c>
      <c r="J279" s="245" t="str">
        <f>IF(AND($H$273&lt;&gt;"Yes",$H$277&lt;&gt;"No",I279&lt;&gt;""),I279,"")</f>
        <v>N7.2.1</v>
      </c>
      <c r="K279" s="208" t="str">
        <f t="shared" si="12"/>
        <v>N7.2.1, </v>
      </c>
      <c r="L279" s="208" t="str">
        <f ca="1" t="shared" si="13"/>
        <v>$K$279</v>
      </c>
      <c r="T279" s="223"/>
      <c r="U279" s="223"/>
      <c r="V279" s="223"/>
      <c r="W279" s="223"/>
      <c r="X279" s="223"/>
      <c r="Y279" s="223"/>
      <c r="Z279" s="223"/>
      <c r="AA279" s="223"/>
      <c r="AB279" s="223"/>
    </row>
    <row r="280" spans="1:28" ht="32.25" customHeight="1">
      <c r="A280" s="82"/>
      <c r="B280" s="82"/>
      <c r="C280" s="13"/>
      <c r="D280" s="13"/>
      <c r="E280" s="103"/>
      <c r="F280" s="319" t="s">
        <v>110</v>
      </c>
      <c r="G280" s="320"/>
      <c r="H280" s="98"/>
      <c r="I280" s="53"/>
      <c r="K280" s="208">
        <f t="shared" si="12"/>
      </c>
      <c r="L280" s="208">
        <f ca="1" t="shared" si="13"/>
      </c>
      <c r="T280" s="223"/>
      <c r="U280" s="223"/>
      <c r="V280" s="223"/>
      <c r="W280" s="223"/>
      <c r="X280" s="223"/>
      <c r="Y280" s="223"/>
      <c r="Z280" s="223"/>
      <c r="AA280" s="223"/>
      <c r="AB280" s="223"/>
    </row>
    <row r="281" spans="1:28" ht="28.5">
      <c r="A281" s="82"/>
      <c r="B281" s="82"/>
      <c r="C281" s="13"/>
      <c r="D281" s="13"/>
      <c r="E281" s="103"/>
      <c r="F281" s="80"/>
      <c r="G281" s="5" t="s">
        <v>133</v>
      </c>
      <c r="H281" s="98"/>
      <c r="I281" s="53"/>
      <c r="K281" s="208">
        <f t="shared" si="12"/>
      </c>
      <c r="L281" s="208">
        <f ca="1" t="shared" si="13"/>
      </c>
      <c r="T281" s="223"/>
      <c r="U281" s="223"/>
      <c r="V281" s="223"/>
      <c r="W281" s="223"/>
      <c r="X281" s="223"/>
      <c r="Y281" s="223"/>
      <c r="Z281" s="223"/>
      <c r="AA281" s="223"/>
      <c r="AB281" s="223"/>
    </row>
    <row r="282" spans="1:28" ht="15">
      <c r="A282" s="82"/>
      <c r="B282" s="82"/>
      <c r="C282" s="13"/>
      <c r="D282" s="13"/>
      <c r="E282" s="11"/>
      <c r="F282" s="11" t="s">
        <v>176</v>
      </c>
      <c r="G282" s="5" t="s">
        <v>134</v>
      </c>
      <c r="H282" s="41"/>
      <c r="I282" s="52" t="str">
        <f>IF(OR(ISNUMBER(SEARCH("0",H282)),ISNUMBER(SEARCH("1",H282)),ISNUMBER(SEARCH("2",H282)),ISNUMBER(SEARCH("3",H282)),ISNUMBER(SEARCH("4",H282)),ISNUMBER(SEARCH("4",H282)),ISNUMBER(SEARCH("5",H282)),ISNUMBER(SEARCH("6",H282)),ISNUMBER(SEARCH("7",H282)),ISNUMBER(SEARCH("8",H282)),ISNUMBER(SEARCH("9",H282))),"","N"&amp;F282)</f>
        <v>N7.2.1.1</v>
      </c>
      <c r="J282" s="245" t="str">
        <f>IF(AND($H$273&lt;&gt;"Yes",$H$277&lt;&gt;"No",$H$279&lt;&gt;"No",H282=""),I282,"")</f>
        <v>N7.2.1.1</v>
      </c>
      <c r="K282" s="208" t="str">
        <f t="shared" si="12"/>
        <v>N7.2.1.1, </v>
      </c>
      <c r="L282" s="208" t="str">
        <f ca="1" t="shared" si="13"/>
        <v>$K$282</v>
      </c>
      <c r="T282" s="223"/>
      <c r="U282" s="223"/>
      <c r="V282" s="223"/>
      <c r="W282" s="223"/>
      <c r="X282" s="223"/>
      <c r="Y282" s="223"/>
      <c r="Z282" s="223"/>
      <c r="AA282" s="223"/>
      <c r="AB282" s="223"/>
    </row>
    <row r="283" spans="1:28" ht="15">
      <c r="A283" s="82"/>
      <c r="B283" s="82"/>
      <c r="C283" s="13"/>
      <c r="D283" s="13"/>
      <c r="E283" s="11"/>
      <c r="F283" s="11" t="s">
        <v>177</v>
      </c>
      <c r="G283" s="5" t="s">
        <v>135</v>
      </c>
      <c r="H283" s="41"/>
      <c r="I283" s="52" t="str">
        <f>IF(OR(ISNUMBER(SEARCH("0",H283)),ISNUMBER(SEARCH("1",H283)),ISNUMBER(SEARCH("2",H283)),ISNUMBER(SEARCH("3",H283)),ISNUMBER(SEARCH("4",H283)),ISNUMBER(SEARCH("4",H283)),ISNUMBER(SEARCH("5",H283)),ISNUMBER(SEARCH("6",H283)),ISNUMBER(SEARCH("7",H283)),ISNUMBER(SEARCH("8",H283)),ISNUMBER(SEARCH("9",H283))),"","N"&amp;F283)</f>
        <v>N7.2.1.2</v>
      </c>
      <c r="J283" s="245" t="str">
        <f>IF(AND($H$273&lt;&gt;"Yes",$H$277&lt;&gt;"No",$H$279&lt;&gt;"No",H283=""),I283,"")</f>
        <v>N7.2.1.2</v>
      </c>
      <c r="K283" s="208" t="str">
        <f t="shared" si="12"/>
        <v>N7.2.1.2, </v>
      </c>
      <c r="L283" s="208" t="str">
        <f ca="1" t="shared" si="13"/>
        <v>$K$283</v>
      </c>
      <c r="T283" s="223"/>
      <c r="U283" s="223"/>
      <c r="V283" s="223"/>
      <c r="W283" s="223"/>
      <c r="X283" s="223"/>
      <c r="Y283" s="223"/>
      <c r="Z283" s="223"/>
      <c r="AA283" s="223"/>
      <c r="AB283" s="223"/>
    </row>
    <row r="284" spans="1:28" ht="16.5" customHeight="1">
      <c r="A284" s="82"/>
      <c r="B284" s="82"/>
      <c r="C284" s="13"/>
      <c r="D284" s="13"/>
      <c r="E284" s="11" t="s">
        <v>178</v>
      </c>
      <c r="F284" s="11"/>
      <c r="G284" s="6" t="s">
        <v>427</v>
      </c>
      <c r="H284" s="44"/>
      <c r="I284" s="52" t="str">
        <f>IF(OR(ISNUMBER(SEARCH("0",H284)),ISNUMBER(SEARCH("1",H284)),ISNUMBER(SEARCH("2",H284)),ISNUMBER(SEARCH("3",H284)),ISNUMBER(SEARCH("4",H284)),ISNUMBER(SEARCH("4",H284)),ISNUMBER(SEARCH("5",H284)),ISNUMBER(SEARCH("6",H284)),ISNUMBER(SEARCH("7",H284)),ISNUMBER(SEARCH("8",H284)),ISNUMBER(SEARCH("9",H284))),"","N"&amp;E284)</f>
        <v>N7.2.2</v>
      </c>
      <c r="J284" s="245" t="str">
        <f>IF(AND($H$273&lt;&gt;"Yes",$H$277&lt;&gt;"No",$H$279&lt;&gt;"No",H284=""),I284,"")</f>
        <v>N7.2.2</v>
      </c>
      <c r="K284" s="208" t="str">
        <f t="shared" si="12"/>
        <v>N7.2.2, </v>
      </c>
      <c r="L284" s="208" t="str">
        <f ca="1" t="shared" si="13"/>
        <v>$K$284</v>
      </c>
      <c r="T284" s="223"/>
      <c r="U284" s="223"/>
      <c r="V284" s="223"/>
      <c r="W284" s="223"/>
      <c r="X284" s="223"/>
      <c r="Y284" s="223"/>
      <c r="Z284" s="223"/>
      <c r="AA284" s="223"/>
      <c r="AB284" s="223"/>
    </row>
    <row r="285" spans="1:28" ht="114">
      <c r="A285" s="82"/>
      <c r="B285" s="82"/>
      <c r="C285" s="11">
        <v>8</v>
      </c>
      <c r="D285" s="13"/>
      <c r="E285" s="94"/>
      <c r="F285" s="94"/>
      <c r="G285" s="6" t="s">
        <v>418</v>
      </c>
      <c r="H285" s="31"/>
      <c r="I285" s="53"/>
      <c r="J285" s="245" t="str">
        <f>IF(H285="","N"&amp;C285,"")</f>
        <v>N8</v>
      </c>
      <c r="K285" s="208" t="str">
        <f t="shared" si="12"/>
        <v>N8, </v>
      </c>
      <c r="L285" s="208" t="str">
        <f ca="1" t="shared" si="13"/>
        <v>$K$285</v>
      </c>
      <c r="T285" s="223"/>
      <c r="U285" s="223"/>
      <c r="V285" s="223"/>
      <c r="W285" s="223"/>
      <c r="X285" s="223"/>
      <c r="Y285" s="223"/>
      <c r="Z285" s="223"/>
      <c r="AA285" s="223"/>
      <c r="AB285" s="223"/>
    </row>
    <row r="286" spans="1:28" ht="15">
      <c r="A286" s="51"/>
      <c r="B286" s="51"/>
      <c r="C286" s="12"/>
      <c r="D286" s="62" t="s">
        <v>179</v>
      </c>
      <c r="E286" s="102"/>
      <c r="F286" s="102"/>
      <c r="G286" s="102"/>
      <c r="H286" s="98"/>
      <c r="I286" s="53"/>
      <c r="K286" s="208">
        <f t="shared" si="12"/>
      </c>
      <c r="L286" s="208">
        <f ca="1" t="shared" si="13"/>
      </c>
      <c r="T286" s="223"/>
      <c r="U286" s="223"/>
      <c r="V286" s="223"/>
      <c r="W286" s="223"/>
      <c r="X286" s="223"/>
      <c r="Y286" s="223"/>
      <c r="Z286" s="223"/>
      <c r="AA286" s="223"/>
      <c r="AB286" s="223"/>
    </row>
    <row r="287" spans="1:28" ht="15">
      <c r="A287" s="51"/>
      <c r="B287" s="51"/>
      <c r="C287" s="12"/>
      <c r="D287" s="10">
        <v>8.1</v>
      </c>
      <c r="E287" s="10"/>
      <c r="F287" s="71"/>
      <c r="G287" s="4" t="s">
        <v>136</v>
      </c>
      <c r="H287" s="98"/>
      <c r="I287" s="53"/>
      <c r="K287" s="208">
        <f t="shared" si="12"/>
      </c>
      <c r="L287" s="208">
        <f ca="1" t="shared" si="13"/>
      </c>
      <c r="T287" s="223"/>
      <c r="U287" s="223"/>
      <c r="V287" s="223"/>
      <c r="W287" s="223"/>
      <c r="X287" s="223"/>
      <c r="Y287" s="223"/>
      <c r="Z287" s="223"/>
      <c r="AA287" s="223"/>
      <c r="AB287" s="223"/>
    </row>
    <row r="288" spans="1:28" ht="15">
      <c r="A288" s="51"/>
      <c r="B288" s="51"/>
      <c r="C288" s="12"/>
      <c r="D288" s="10"/>
      <c r="E288" s="10" t="s">
        <v>180</v>
      </c>
      <c r="F288" s="71"/>
      <c r="G288" s="4" t="s">
        <v>137</v>
      </c>
      <c r="H288" s="44"/>
      <c r="I288" s="52" t="str">
        <f>IF(H288="","N"&amp;E288,"")</f>
        <v>N8.1.1</v>
      </c>
      <c r="J288" s="245" t="str">
        <f aca="true" t="shared" si="14" ref="J288:J293">IF(AND($H$285&lt;&gt;"No",I288&lt;&gt;""),I288,"")</f>
        <v>N8.1.1</v>
      </c>
      <c r="K288" s="208" t="str">
        <f t="shared" si="12"/>
        <v>N8.1.1, </v>
      </c>
      <c r="L288" s="208" t="str">
        <f ca="1" t="shared" si="13"/>
        <v>$K$288</v>
      </c>
      <c r="T288" s="223"/>
      <c r="U288" s="223"/>
      <c r="V288" s="223"/>
      <c r="W288" s="223"/>
      <c r="X288" s="223"/>
      <c r="Y288" s="223"/>
      <c r="Z288" s="223"/>
      <c r="AA288" s="223"/>
      <c r="AB288" s="223"/>
    </row>
    <row r="289" spans="1:28" ht="15">
      <c r="A289" s="51"/>
      <c r="B289" s="51"/>
      <c r="C289" s="12"/>
      <c r="D289" s="10"/>
      <c r="E289" s="10" t="s">
        <v>181</v>
      </c>
      <c r="F289" s="71"/>
      <c r="G289" s="1" t="s">
        <v>443</v>
      </c>
      <c r="H289" s="44"/>
      <c r="I289" s="52" t="str">
        <f>IF(H289="","N"&amp;E289,"")</f>
        <v>N8.1.2</v>
      </c>
      <c r="J289" s="245" t="str">
        <f t="shared" si="14"/>
        <v>N8.1.2</v>
      </c>
      <c r="K289" s="208" t="str">
        <f t="shared" si="12"/>
        <v>N8.1.2, </v>
      </c>
      <c r="L289" s="208" t="str">
        <f ca="1" t="shared" si="13"/>
        <v>$K$289</v>
      </c>
      <c r="T289" s="223"/>
      <c r="U289" s="223"/>
      <c r="V289" s="223"/>
      <c r="W289" s="223"/>
      <c r="X289" s="223"/>
      <c r="Y289" s="223"/>
      <c r="Z289" s="223"/>
      <c r="AA289" s="223"/>
      <c r="AB289" s="223"/>
    </row>
    <row r="290" spans="1:28" ht="15">
      <c r="A290" s="51"/>
      <c r="B290" s="51"/>
      <c r="C290" s="12"/>
      <c r="D290" s="10"/>
      <c r="E290" s="10" t="s">
        <v>182</v>
      </c>
      <c r="F290" s="71"/>
      <c r="G290" s="1" t="s">
        <v>444</v>
      </c>
      <c r="H290" s="44"/>
      <c r="I290" s="52" t="str">
        <f>IF(H290="","N"&amp;E290,"")</f>
        <v>N8.1.3</v>
      </c>
      <c r="J290" s="245" t="str">
        <f t="shared" si="14"/>
        <v>N8.1.3</v>
      </c>
      <c r="K290" s="208" t="str">
        <f t="shared" si="12"/>
        <v>N8.1.3, </v>
      </c>
      <c r="L290" s="208" t="str">
        <f ca="1" t="shared" si="13"/>
        <v>$K$290</v>
      </c>
      <c r="T290" s="223"/>
      <c r="U290" s="223"/>
      <c r="V290" s="223"/>
      <c r="W290" s="223"/>
      <c r="X290" s="223"/>
      <c r="Y290" s="223"/>
      <c r="Z290" s="223"/>
      <c r="AA290" s="223"/>
      <c r="AB290" s="223"/>
    </row>
    <row r="291" spans="1:28" ht="15">
      <c r="A291" s="51"/>
      <c r="B291" s="51"/>
      <c r="C291" s="12"/>
      <c r="D291" s="10"/>
      <c r="E291" s="10" t="s">
        <v>183</v>
      </c>
      <c r="F291" s="71"/>
      <c r="G291" s="4" t="s">
        <v>138</v>
      </c>
      <c r="H291" s="44"/>
      <c r="I291" s="52" t="str">
        <f>IF(H291="","N"&amp;E291,"")</f>
        <v>N8.1.4</v>
      </c>
      <c r="J291" s="245" t="str">
        <f t="shared" si="14"/>
        <v>N8.1.4</v>
      </c>
      <c r="K291" s="208" t="str">
        <f t="shared" si="12"/>
        <v>N8.1.4, </v>
      </c>
      <c r="L291" s="208" t="str">
        <f ca="1" t="shared" si="13"/>
        <v>$K$291</v>
      </c>
      <c r="T291" s="223"/>
      <c r="U291" s="223"/>
      <c r="V291" s="223"/>
      <c r="W291" s="223"/>
      <c r="X291" s="223"/>
      <c r="Y291" s="223"/>
      <c r="Z291" s="223"/>
      <c r="AA291" s="223"/>
      <c r="AB291" s="223"/>
    </row>
    <row r="292" spans="1:28" ht="28.5">
      <c r="A292" s="51"/>
      <c r="B292" s="51"/>
      <c r="C292" s="12"/>
      <c r="D292" s="10">
        <v>8.2</v>
      </c>
      <c r="E292" s="10"/>
      <c r="F292" s="71"/>
      <c r="G292" s="4" t="s">
        <v>139</v>
      </c>
      <c r="H292" s="44"/>
      <c r="I292" s="52" t="str">
        <f>IF(H292="","N"&amp;D292,"")</f>
        <v>N8.2</v>
      </c>
      <c r="J292" s="245" t="str">
        <f t="shared" si="14"/>
        <v>N8.2</v>
      </c>
      <c r="K292" s="208" t="str">
        <f t="shared" si="12"/>
        <v>N8.2, </v>
      </c>
      <c r="L292" s="208" t="str">
        <f ca="1" t="shared" si="13"/>
        <v>$K$292</v>
      </c>
      <c r="T292" s="223"/>
      <c r="U292" s="223"/>
      <c r="V292" s="223"/>
      <c r="W292" s="223"/>
      <c r="X292" s="223"/>
      <c r="Y292" s="223"/>
      <c r="Z292" s="223"/>
      <c r="AA292" s="223"/>
      <c r="AB292" s="223"/>
    </row>
    <row r="293" spans="1:28" ht="30.75">
      <c r="A293" s="51"/>
      <c r="B293" s="51"/>
      <c r="C293" s="17"/>
      <c r="D293" s="10">
        <v>8.3</v>
      </c>
      <c r="E293" s="10"/>
      <c r="F293" s="71"/>
      <c r="G293" s="6" t="s">
        <v>472</v>
      </c>
      <c r="H293" s="44"/>
      <c r="I293" s="52" t="str">
        <f>IF(OR(ISNUMBER(SEARCH("0",H293)),ISNUMBER(SEARCH("1",H293)),ISNUMBER(SEARCH("2",H293)),ISNUMBER(SEARCH("3",H293)),ISNUMBER(SEARCH("4",H293)),ISNUMBER(SEARCH("4",H293)),ISNUMBER(SEARCH("5",H293)),ISNUMBER(SEARCH("6",H293)),ISNUMBER(SEARCH("7",H293)),ISNUMBER(SEARCH("8",H293)),ISNUMBER(SEARCH("9",H293))),"","N"&amp;D293)</f>
        <v>N8.3</v>
      </c>
      <c r="J293" s="245" t="str">
        <f t="shared" si="14"/>
        <v>N8.3</v>
      </c>
      <c r="K293" s="208" t="str">
        <f t="shared" si="12"/>
        <v>N8.3, </v>
      </c>
      <c r="L293" s="208" t="str">
        <f ca="1" t="shared" si="13"/>
        <v>$K$293</v>
      </c>
      <c r="T293" s="223"/>
      <c r="U293" s="223"/>
      <c r="V293" s="223"/>
      <c r="W293" s="223"/>
      <c r="X293" s="223"/>
      <c r="Y293" s="223"/>
      <c r="Z293" s="223"/>
      <c r="AA293" s="223"/>
      <c r="AB293" s="223"/>
    </row>
    <row r="294" spans="1:28" ht="14.25">
      <c r="A294" s="51"/>
      <c r="B294" s="51"/>
      <c r="C294" s="65"/>
      <c r="D294" s="66"/>
      <c r="E294" s="51"/>
      <c r="F294" s="51"/>
      <c r="G294" s="51"/>
      <c r="H294" s="67"/>
      <c r="I294" s="52"/>
      <c r="K294" s="208">
        <f t="shared" si="12"/>
      </c>
      <c r="L294" s="208">
        <f ca="1" t="shared" si="13"/>
      </c>
      <c r="T294" s="223"/>
      <c r="U294" s="223"/>
      <c r="V294" s="223"/>
      <c r="W294" s="223"/>
      <c r="X294" s="223"/>
      <c r="Y294" s="223"/>
      <c r="Z294" s="223"/>
      <c r="AA294" s="223"/>
      <c r="AB294" s="223"/>
    </row>
    <row r="295" spans="1:28" ht="14.25">
      <c r="A295" s="51"/>
      <c r="B295" s="51"/>
      <c r="C295" s="65"/>
      <c r="D295" s="66"/>
      <c r="E295" s="51"/>
      <c r="F295" s="51"/>
      <c r="G295" s="51"/>
      <c r="H295" s="67"/>
      <c r="I295" s="52"/>
      <c r="K295" s="208">
        <f t="shared" si="12"/>
      </c>
      <c r="L295" s="208">
        <f ca="1" t="shared" si="13"/>
      </c>
      <c r="T295" s="223"/>
      <c r="U295" s="223"/>
      <c r="V295" s="223"/>
      <c r="W295" s="223"/>
      <c r="X295" s="223"/>
      <c r="Y295" s="223"/>
      <c r="Z295" s="223"/>
      <c r="AA295" s="223"/>
      <c r="AB295" s="223"/>
    </row>
    <row r="296" spans="1:28" ht="30" customHeight="1">
      <c r="A296" s="82"/>
      <c r="B296" s="82"/>
      <c r="C296" s="306" t="s">
        <v>247</v>
      </c>
      <c r="D296" s="301"/>
      <c r="E296" s="301"/>
      <c r="F296" s="302"/>
      <c r="G296" s="84" t="s">
        <v>285</v>
      </c>
      <c r="H296" s="57"/>
      <c r="I296" s="87"/>
      <c r="J296" s="249"/>
      <c r="K296" s="208">
        <f t="shared" si="12"/>
      </c>
      <c r="L296" s="208">
        <f ca="1" t="shared" si="13"/>
      </c>
      <c r="T296" s="223"/>
      <c r="U296" s="223"/>
      <c r="V296" s="223"/>
      <c r="W296" s="223"/>
      <c r="X296" s="223"/>
      <c r="Y296" s="223"/>
      <c r="Z296" s="223"/>
      <c r="AA296" s="223"/>
      <c r="AB296" s="223"/>
    </row>
    <row r="297" spans="1:28" ht="57">
      <c r="A297" s="51"/>
      <c r="B297" s="51"/>
      <c r="C297" s="11">
        <v>1</v>
      </c>
      <c r="D297" s="104"/>
      <c r="E297" s="34"/>
      <c r="F297" s="34"/>
      <c r="G297" s="1" t="s">
        <v>140</v>
      </c>
      <c r="H297" s="31"/>
      <c r="I297" s="53"/>
      <c r="J297" s="248" t="str">
        <f>IF(H297="","O"&amp;C297,"")</f>
        <v>O1</v>
      </c>
      <c r="K297" s="208" t="str">
        <f t="shared" si="12"/>
        <v>O1, </v>
      </c>
      <c r="L297" s="208" t="str">
        <f ca="1" t="shared" si="13"/>
        <v>$K$297</v>
      </c>
      <c r="M297" s="248" t="str">
        <f>CONCATENATE($K$297,$K$299,$K$300,$K$301,$K$302,$K$304,$K$305,$K$307,$K$309,$K$311,$K$312,$K$313,$K$314,$K$315,$K$317,$K$318,$K$319)</f>
        <v>O1, O1.1, O1.2, O1.3, O1.4, O1.4.1, O2, O2.1, O2.3, O2.4, O2.5, O2.6, O3, O3.1, O3.2, O4, </v>
      </c>
      <c r="T297" s="223"/>
      <c r="U297" s="223"/>
      <c r="V297" s="223"/>
      <c r="W297" s="223"/>
      <c r="X297" s="223"/>
      <c r="Y297" s="223"/>
      <c r="Z297" s="223"/>
      <c r="AA297" s="223"/>
      <c r="AB297" s="223"/>
    </row>
    <row r="298" spans="1:28" ht="14.25">
      <c r="A298" s="51"/>
      <c r="B298" s="51"/>
      <c r="C298" s="104"/>
      <c r="D298" s="324" t="s">
        <v>219</v>
      </c>
      <c r="E298" s="310"/>
      <c r="F298" s="310"/>
      <c r="G298" s="311"/>
      <c r="H298" s="98"/>
      <c r="I298" s="53"/>
      <c r="J298" s="248"/>
      <c r="K298" s="208">
        <f t="shared" si="12"/>
      </c>
      <c r="L298" s="208">
        <f ca="1" t="shared" si="13"/>
      </c>
      <c r="T298" s="223"/>
      <c r="U298" s="223"/>
      <c r="V298" s="223"/>
      <c r="W298" s="223"/>
      <c r="X298" s="223"/>
      <c r="Y298" s="223"/>
      <c r="Z298" s="223"/>
      <c r="AA298" s="223"/>
      <c r="AB298" s="223"/>
    </row>
    <row r="299" spans="1:28" ht="15">
      <c r="A299" s="51"/>
      <c r="B299" s="51"/>
      <c r="C299" s="105"/>
      <c r="D299" s="10">
        <v>1.1</v>
      </c>
      <c r="E299" s="34"/>
      <c r="F299" s="34"/>
      <c r="G299" s="1" t="s">
        <v>141</v>
      </c>
      <c r="H299" s="44"/>
      <c r="I299" s="53" t="str">
        <f>IF(OR(ISNUMBER(SEARCH("a",H299)),ISNUMBER(SEARCH("b",H299)),ISNUMBER(SEARCH("c",H299)),ISNUMBER(SEARCH("d",H299)),ISNUMBER(SEARCH("e",H299)),ISNUMBER(SEARCH("f",H299)),ISNUMBER(SEARCH("g",H299)),ISNUMBER(SEARCH("h",H299)),ISNUMBER(SEARCH("i",H299)),ISNUMBER(SEARCH("j",H299)),ISNUMBER(SEARCH("k",H299)),ISNUMBER(SEARCH("l",H299)),ISNUMBER(SEARCH("m",H299)),ISNUMBER(SEARCH("n",H299)),ISNUMBER(SEARCH("o",H299)),ISNUMBER(SEARCH("p",H299)),ISNUMBER(SEARCH("q",H299)),ISNUMBER(SEARCH("r",H299)),ISNUMBER(SEARCH("s",H299)),ISNUMBER(SEARCH("t",H299)),ISNUMBER(SEARCH("u",H299)),ISNUMBER(SEARCH("v",H299)),ISNUMBER(SEARCH("w",H299)),ISNUMBER(SEARCH("x",H299)),ISNUMBER(SEARCH("y",H299)),ISNUMBER(SEARCH("z",H299))),"","O"&amp;D299)</f>
        <v>O1.1</v>
      </c>
      <c r="J299" s="248" t="str">
        <f>IF(AND($H$297&lt;&gt;"No",I299&lt;&gt;""),I299,"")</f>
        <v>O1.1</v>
      </c>
      <c r="K299" s="208" t="str">
        <f t="shared" si="12"/>
        <v>O1.1, </v>
      </c>
      <c r="L299" s="208" t="str">
        <f ca="1" t="shared" si="13"/>
        <v>$K$299</v>
      </c>
      <c r="T299" s="223"/>
      <c r="U299" s="223"/>
      <c r="V299" s="223"/>
      <c r="W299" s="223"/>
      <c r="X299" s="223"/>
      <c r="Y299" s="223"/>
      <c r="Z299" s="223"/>
      <c r="AA299" s="223"/>
      <c r="AB299" s="223"/>
    </row>
    <row r="300" spans="1:28" ht="57">
      <c r="A300" s="51"/>
      <c r="B300" s="51"/>
      <c r="C300" s="105"/>
      <c r="D300" s="10">
        <v>1.2</v>
      </c>
      <c r="E300" s="35"/>
      <c r="F300" s="35"/>
      <c r="G300" s="6" t="s">
        <v>405</v>
      </c>
      <c r="H300" s="44"/>
      <c r="I300" s="53" t="str">
        <f>IF(H300="","O"&amp;D300,"")</f>
        <v>O1.2</v>
      </c>
      <c r="J300" s="248" t="str">
        <f>IF(AND($H$297&lt;&gt;"No",I300&lt;&gt;""),I300,"")</f>
        <v>O1.2</v>
      </c>
      <c r="K300" s="208" t="str">
        <f t="shared" si="12"/>
        <v>O1.2, </v>
      </c>
      <c r="L300" s="208" t="str">
        <f ca="1" t="shared" si="13"/>
        <v>$K$300</v>
      </c>
      <c r="T300" s="223"/>
      <c r="U300" s="223"/>
      <c r="V300" s="223"/>
      <c r="W300" s="223"/>
      <c r="X300" s="223"/>
      <c r="Y300" s="223"/>
      <c r="Z300" s="223"/>
      <c r="AA300" s="223"/>
      <c r="AB300" s="223"/>
    </row>
    <row r="301" spans="1:28" ht="28.5">
      <c r="A301" s="51"/>
      <c r="B301" s="51"/>
      <c r="C301" s="105"/>
      <c r="D301" s="10">
        <v>1.3</v>
      </c>
      <c r="E301" s="35"/>
      <c r="F301" s="35"/>
      <c r="G301" s="6" t="s">
        <v>142</v>
      </c>
      <c r="H301" s="44"/>
      <c r="I301" s="53" t="str">
        <f>IF(H301="","O"&amp;D301,"")</f>
        <v>O1.3</v>
      </c>
      <c r="J301" s="248" t="str">
        <f>IF(AND($H$297&lt;&gt;"No",I301&lt;&gt;""),I301,"")</f>
        <v>O1.3</v>
      </c>
      <c r="K301" s="208" t="str">
        <f t="shared" si="12"/>
        <v>O1.3, </v>
      </c>
      <c r="L301" s="208" t="str">
        <f ca="1" t="shared" si="13"/>
        <v>$K$301</v>
      </c>
      <c r="T301" s="223"/>
      <c r="U301" s="223"/>
      <c r="V301" s="223"/>
      <c r="W301" s="223"/>
      <c r="X301" s="223"/>
      <c r="Y301" s="223"/>
      <c r="Z301" s="223"/>
      <c r="AA301" s="223"/>
      <c r="AB301" s="223"/>
    </row>
    <row r="302" spans="1:28" ht="28.5">
      <c r="A302" s="51"/>
      <c r="B302" s="51"/>
      <c r="C302" s="105"/>
      <c r="D302" s="10">
        <v>1.4</v>
      </c>
      <c r="E302" s="35"/>
      <c r="F302" s="35"/>
      <c r="G302" s="6" t="s">
        <v>143</v>
      </c>
      <c r="H302" s="44"/>
      <c r="I302" s="53" t="str">
        <f>IF(H302="","O"&amp;D302,"")</f>
        <v>O1.4</v>
      </c>
      <c r="J302" s="248" t="str">
        <f>IF(AND($H$297&lt;&gt;"No",I302&lt;&gt;""),I302,"")</f>
        <v>O1.4</v>
      </c>
      <c r="K302" s="208" t="str">
        <f t="shared" si="12"/>
        <v>O1.4, </v>
      </c>
      <c r="L302" s="208" t="str">
        <f ca="1" t="shared" si="13"/>
        <v>$K$302</v>
      </c>
      <c r="T302" s="223"/>
      <c r="U302" s="223"/>
      <c r="V302" s="223"/>
      <c r="W302" s="223"/>
      <c r="X302" s="223"/>
      <c r="Y302" s="223"/>
      <c r="Z302" s="223"/>
      <c r="AA302" s="223"/>
      <c r="AB302" s="223"/>
    </row>
    <row r="303" spans="1:28" ht="15">
      <c r="A303" s="51"/>
      <c r="B303" s="51"/>
      <c r="C303" s="105"/>
      <c r="D303" s="105"/>
      <c r="E303" s="309" t="s">
        <v>157</v>
      </c>
      <c r="F303" s="310"/>
      <c r="G303" s="311"/>
      <c r="H303" s="43"/>
      <c r="I303" s="53"/>
      <c r="J303" s="248"/>
      <c r="K303" s="208">
        <f t="shared" si="12"/>
      </c>
      <c r="L303" s="208">
        <f ca="1" t="shared" si="13"/>
      </c>
      <c r="T303" s="223"/>
      <c r="U303" s="223"/>
      <c r="V303" s="223"/>
      <c r="W303" s="223"/>
      <c r="X303" s="223"/>
      <c r="Y303" s="223"/>
      <c r="Z303" s="223"/>
      <c r="AA303" s="223"/>
      <c r="AB303" s="223"/>
    </row>
    <row r="304" spans="1:28" ht="28.5">
      <c r="A304" s="51"/>
      <c r="B304" s="51"/>
      <c r="C304" s="10"/>
      <c r="D304" s="10"/>
      <c r="E304" s="11" t="s">
        <v>144</v>
      </c>
      <c r="F304" s="35"/>
      <c r="G304" s="6" t="s">
        <v>145</v>
      </c>
      <c r="H304" s="44"/>
      <c r="I304" s="53" t="str">
        <f>IF(H304="","O"&amp;E304,"")</f>
        <v>O1.4.1</v>
      </c>
      <c r="J304" s="248" t="str">
        <f>IF(AND($H$297&lt;&gt;"No",H302&lt;&gt;"No",I304&lt;&gt;""),I304,"")</f>
        <v>O1.4.1</v>
      </c>
      <c r="K304" s="208" t="str">
        <f t="shared" si="12"/>
        <v>O1.4.1, </v>
      </c>
      <c r="L304" s="208" t="str">
        <f ca="1" t="shared" si="13"/>
        <v>$K$304</v>
      </c>
      <c r="T304" s="223"/>
      <c r="U304" s="223"/>
      <c r="V304" s="223"/>
      <c r="W304" s="223"/>
      <c r="X304" s="223"/>
      <c r="Y304" s="223"/>
      <c r="Z304" s="223"/>
      <c r="AA304" s="223"/>
      <c r="AB304" s="223"/>
    </row>
    <row r="305" spans="1:28" ht="57">
      <c r="A305" s="51"/>
      <c r="B305" s="51"/>
      <c r="C305" s="10">
        <v>2</v>
      </c>
      <c r="D305" s="10"/>
      <c r="E305" s="11"/>
      <c r="F305" s="35"/>
      <c r="G305" s="6" t="s">
        <v>146</v>
      </c>
      <c r="H305" s="44"/>
      <c r="I305" s="53"/>
      <c r="J305" s="245" t="str">
        <f>IF(H305="","O"&amp;C305,"")</f>
        <v>O2</v>
      </c>
      <c r="K305" s="208" t="str">
        <f t="shared" si="12"/>
        <v>O2, </v>
      </c>
      <c r="L305" s="208" t="str">
        <f ca="1" t="shared" si="13"/>
        <v>$K$305</v>
      </c>
      <c r="T305" s="223"/>
      <c r="U305" s="223"/>
      <c r="V305" s="223"/>
      <c r="W305" s="223"/>
      <c r="X305" s="223"/>
      <c r="Y305" s="223"/>
      <c r="Z305" s="223"/>
      <c r="AA305" s="223"/>
      <c r="AB305" s="223"/>
    </row>
    <row r="306" spans="1:28" ht="15">
      <c r="A306" s="51"/>
      <c r="B306" s="51"/>
      <c r="C306" s="105"/>
      <c r="D306" s="309" t="s">
        <v>220</v>
      </c>
      <c r="E306" s="310"/>
      <c r="F306" s="310"/>
      <c r="G306" s="311"/>
      <c r="H306" s="43"/>
      <c r="I306" s="53"/>
      <c r="J306" s="248"/>
      <c r="K306" s="208">
        <f t="shared" si="12"/>
      </c>
      <c r="L306" s="208">
        <f ca="1" t="shared" si="13"/>
      </c>
      <c r="T306" s="223"/>
      <c r="U306" s="223"/>
      <c r="V306" s="223"/>
      <c r="W306" s="223"/>
      <c r="X306" s="223"/>
      <c r="Y306" s="223"/>
      <c r="Z306" s="223"/>
      <c r="AA306" s="223"/>
      <c r="AB306" s="223"/>
    </row>
    <row r="307" spans="1:28" ht="15">
      <c r="A307" s="51"/>
      <c r="B307" s="51"/>
      <c r="C307" s="105"/>
      <c r="D307" s="10">
        <v>2.1</v>
      </c>
      <c r="E307" s="105"/>
      <c r="F307" s="35"/>
      <c r="G307" s="6" t="s">
        <v>147</v>
      </c>
      <c r="H307" s="44"/>
      <c r="I307" s="53" t="str">
        <f>IF(H307="","O"&amp;D307,"")</f>
        <v>O2.1</v>
      </c>
      <c r="J307" s="248" t="str">
        <f>IF(AND($H$305&lt;&gt;"No",I307&lt;&gt;""),I307,"")</f>
        <v>O2.1</v>
      </c>
      <c r="K307" s="208" t="str">
        <f t="shared" si="12"/>
        <v>O2.1, </v>
      </c>
      <c r="L307" s="208" t="str">
        <f ca="1" t="shared" si="13"/>
        <v>$K$307</v>
      </c>
      <c r="T307" s="223"/>
      <c r="U307" s="223"/>
      <c r="V307" s="223"/>
      <c r="W307" s="223"/>
      <c r="X307" s="223"/>
      <c r="Y307" s="223"/>
      <c r="Z307" s="223"/>
      <c r="AA307" s="223"/>
      <c r="AB307" s="223"/>
    </row>
    <row r="308" spans="1:37" s="156" customFormat="1" ht="29.25" customHeight="1" hidden="1">
      <c r="A308" s="147"/>
      <c r="B308" s="147"/>
      <c r="C308" s="183"/>
      <c r="D308" s="148"/>
      <c r="E308" s="328" t="s">
        <v>221</v>
      </c>
      <c r="F308" s="329"/>
      <c r="G308" s="330"/>
      <c r="H308" s="160"/>
      <c r="I308" s="154"/>
      <c r="J308" s="248"/>
      <c r="K308" s="208">
        <f t="shared" si="12"/>
      </c>
      <c r="L308" s="208">
        <f ca="1" t="shared" si="13"/>
      </c>
      <c r="M308" s="248"/>
      <c r="N308" s="267"/>
      <c r="O308" s="274"/>
      <c r="P308" s="274"/>
      <c r="Q308" s="274"/>
      <c r="R308" s="274"/>
      <c r="S308" s="278"/>
      <c r="T308" s="223"/>
      <c r="U308" s="223"/>
      <c r="V308" s="223"/>
      <c r="W308" s="223"/>
      <c r="X308" s="223"/>
      <c r="Y308" s="223"/>
      <c r="Z308" s="223"/>
      <c r="AA308" s="223"/>
      <c r="AB308" s="223"/>
      <c r="AC308" s="214"/>
      <c r="AD308" s="214"/>
      <c r="AE308" s="214"/>
      <c r="AF308" s="214"/>
      <c r="AG308" s="214"/>
      <c r="AH308" s="214"/>
      <c r="AI308" s="214"/>
      <c r="AJ308" s="214"/>
      <c r="AK308" s="214"/>
    </row>
    <row r="309" spans="1:37" s="156" customFormat="1" ht="42.75" hidden="1">
      <c r="A309" s="147"/>
      <c r="B309" s="147"/>
      <c r="C309" s="184"/>
      <c r="D309" s="148">
        <v>2.2</v>
      </c>
      <c r="E309" s="183"/>
      <c r="F309" s="185"/>
      <c r="G309" s="162" t="s">
        <v>148</v>
      </c>
      <c r="H309" s="160" t="s">
        <v>421</v>
      </c>
      <c r="I309" s="154">
        <f>IF(OR(ISNUMBER(SEARCH("a",H309)),ISNUMBER(SEARCH("b",H309)),ISNUMBER(SEARCH("c",H309)),ISNUMBER(SEARCH("d",H309)),ISNUMBER(SEARCH("e",H309)),ISNUMBER(SEARCH("f",H309)),ISNUMBER(SEARCH("g",H309)),ISNUMBER(SEARCH("h",H309)),ISNUMBER(SEARCH("i",H309)),ISNUMBER(SEARCH("j",H309)),ISNUMBER(SEARCH("k",H309)),ISNUMBER(SEARCH("l",H309)),ISNUMBER(SEARCH("m",H309)),ISNUMBER(SEARCH("n",H309)),ISNUMBER(SEARCH("o",H309)),ISNUMBER(SEARCH("p",H309)),ISNUMBER(SEARCH("q",H309)),ISNUMBER(SEARCH("r",H309)),ISNUMBER(SEARCH("s",H309)),ISNUMBER(SEARCH("t",H309)),ISNUMBER(SEARCH("u",H309)),ISNUMBER(SEARCH("v",H309)),ISNUMBER(SEARCH("w",H309)),ISNUMBER(SEARCH("x",H309)),ISNUMBER(SEARCH("y",H309)),ISNUMBER(SEARCH("z",H309))),"","O"&amp;D309)</f>
      </c>
      <c r="J309" s="248">
        <f>IF(AND(OR($H$307="No action taken",$H$307=""),$H$305&lt;&gt;"No",I309&lt;&gt;""),I309,"")</f>
      </c>
      <c r="K309" s="208">
        <f t="shared" si="12"/>
      </c>
      <c r="L309" s="208">
        <f ca="1" t="shared" si="13"/>
      </c>
      <c r="M309" s="248"/>
      <c r="N309" s="267"/>
      <c r="O309" s="274"/>
      <c r="P309" s="274"/>
      <c r="Q309" s="274"/>
      <c r="R309" s="274"/>
      <c r="S309" s="278"/>
      <c r="T309" s="223"/>
      <c r="U309" s="223"/>
      <c r="V309" s="223"/>
      <c r="W309" s="223"/>
      <c r="X309" s="223"/>
      <c r="Y309" s="223"/>
      <c r="Z309" s="223"/>
      <c r="AA309" s="223"/>
      <c r="AB309" s="223"/>
      <c r="AC309" s="214"/>
      <c r="AD309" s="214"/>
      <c r="AE309" s="214"/>
      <c r="AF309" s="214"/>
      <c r="AG309" s="214"/>
      <c r="AH309" s="214"/>
      <c r="AI309" s="214"/>
      <c r="AJ309" s="214"/>
      <c r="AK309" s="214"/>
    </row>
    <row r="310" spans="1:28" ht="31.5" customHeight="1">
      <c r="A310" s="51"/>
      <c r="B310" s="51"/>
      <c r="C310" s="105"/>
      <c r="D310" s="10"/>
      <c r="E310" s="331" t="s">
        <v>149</v>
      </c>
      <c r="F310" s="310"/>
      <c r="G310" s="311"/>
      <c r="H310" s="43"/>
      <c r="I310" s="53"/>
      <c r="J310" s="248"/>
      <c r="K310" s="208">
        <f t="shared" si="12"/>
      </c>
      <c r="L310" s="208">
        <f ca="1" t="shared" si="13"/>
      </c>
      <c r="T310" s="223"/>
      <c r="U310" s="223"/>
      <c r="V310" s="223"/>
      <c r="W310" s="223"/>
      <c r="X310" s="223"/>
      <c r="Y310" s="223"/>
      <c r="Z310" s="223"/>
      <c r="AA310" s="223"/>
      <c r="AB310" s="223"/>
    </row>
    <row r="311" spans="1:28" ht="28.5">
      <c r="A311" s="51"/>
      <c r="B311" s="82"/>
      <c r="C311" s="105"/>
      <c r="D311" s="10">
        <v>2.3</v>
      </c>
      <c r="E311" s="105"/>
      <c r="F311" s="35"/>
      <c r="G311" s="6" t="s">
        <v>150</v>
      </c>
      <c r="H311" s="44"/>
      <c r="I311" s="53" t="str">
        <f>IF(H311="","O"&amp;D311,"")</f>
        <v>O2.3</v>
      </c>
      <c r="J311" s="248" t="str">
        <f>IF(AND(OR($H$307="Merged",$H$307="Linked",$H$307=""),$H$305&lt;&gt;"No",I311&lt;&gt;""),I311,"")</f>
        <v>O2.3</v>
      </c>
      <c r="K311" s="208" t="str">
        <f t="shared" si="12"/>
        <v>O2.3, </v>
      </c>
      <c r="L311" s="208" t="str">
        <f ca="1" t="shared" si="13"/>
        <v>$K$311</v>
      </c>
      <c r="T311" s="223"/>
      <c r="U311" s="223"/>
      <c r="V311" s="223"/>
      <c r="W311" s="223"/>
      <c r="X311" s="223"/>
      <c r="Y311" s="223"/>
      <c r="Z311" s="223"/>
      <c r="AA311" s="223"/>
      <c r="AB311" s="223"/>
    </row>
    <row r="312" spans="1:28" ht="57">
      <c r="A312" s="51"/>
      <c r="B312" s="82"/>
      <c r="C312" s="105"/>
      <c r="D312" s="10">
        <v>2.4</v>
      </c>
      <c r="E312" s="105"/>
      <c r="F312" s="35"/>
      <c r="G312" s="5" t="s">
        <v>99</v>
      </c>
      <c r="H312" s="44"/>
      <c r="I312" s="53" t="str">
        <f>IF(H312="","O"&amp;D312,"")</f>
        <v>O2.4</v>
      </c>
      <c r="J312" s="248" t="str">
        <f>IF(AND(OR($H$307="Merged",$H$307="Linked",$H$307=""),$H$305&lt;&gt;"No",I312&lt;&gt;""),I312,"")</f>
        <v>O2.4</v>
      </c>
      <c r="K312" s="208" t="str">
        <f t="shared" si="12"/>
        <v>O2.4, </v>
      </c>
      <c r="L312" s="208" t="str">
        <f ca="1" t="shared" si="13"/>
        <v>$K$312</v>
      </c>
      <c r="T312" s="223"/>
      <c r="U312" s="223"/>
      <c r="V312" s="223"/>
      <c r="W312" s="223"/>
      <c r="X312" s="223"/>
      <c r="Y312" s="223"/>
      <c r="Z312" s="223"/>
      <c r="AA312" s="223"/>
      <c r="AB312" s="223"/>
    </row>
    <row r="313" spans="1:28" ht="28.5">
      <c r="A313" s="51"/>
      <c r="B313" s="82"/>
      <c r="C313" s="105"/>
      <c r="D313" s="10">
        <v>2.5</v>
      </c>
      <c r="E313" s="105"/>
      <c r="F313" s="35"/>
      <c r="G313" s="6" t="s">
        <v>151</v>
      </c>
      <c r="H313" s="44"/>
      <c r="I313" s="53" t="str">
        <f>IF(H313="","O"&amp;D313,"")</f>
        <v>O2.5</v>
      </c>
      <c r="J313" s="248" t="str">
        <f>IF(AND(OR($H$307="Merged",$H$307="Linked",$H$307=""),$H$305&lt;&gt;"No",I313&lt;&gt;""),I313,"")</f>
        <v>O2.5</v>
      </c>
      <c r="K313" s="208" t="str">
        <f t="shared" si="12"/>
        <v>O2.5, </v>
      </c>
      <c r="L313" s="208" t="str">
        <f ca="1" t="shared" si="13"/>
        <v>$K$313</v>
      </c>
      <c r="T313" s="223"/>
      <c r="U313" s="223"/>
      <c r="V313" s="223"/>
      <c r="W313" s="223"/>
      <c r="X313" s="223"/>
      <c r="Y313" s="223"/>
      <c r="Z313" s="223"/>
      <c r="AA313" s="223"/>
      <c r="AB313" s="223"/>
    </row>
    <row r="314" spans="1:28" ht="42.75">
      <c r="A314" s="51"/>
      <c r="B314" s="82"/>
      <c r="C314" s="105"/>
      <c r="D314" s="11">
        <v>2.6</v>
      </c>
      <c r="E314" s="105"/>
      <c r="F314" s="35"/>
      <c r="G314" s="6" t="s">
        <v>152</v>
      </c>
      <c r="H314" s="44"/>
      <c r="I314" s="53" t="str">
        <f>IF(H314="","O"&amp;D314,"")</f>
        <v>O2.6</v>
      </c>
      <c r="J314" s="248" t="str">
        <f>IF(AND(OR($H$307="Merged",$H$307="Linked",$H$307=""),$H$305&lt;&gt;"No",I314&lt;&gt;""),I314,"")</f>
        <v>O2.6</v>
      </c>
      <c r="K314" s="208" t="str">
        <f t="shared" si="12"/>
        <v>O2.6, </v>
      </c>
      <c r="L314" s="208" t="str">
        <f ca="1" t="shared" si="13"/>
        <v>$K$314</v>
      </c>
      <c r="T314" s="223"/>
      <c r="U314" s="223"/>
      <c r="V314" s="223"/>
      <c r="W314" s="223"/>
      <c r="X314" s="223"/>
      <c r="Y314" s="223"/>
      <c r="Z314" s="223"/>
      <c r="AA314" s="223"/>
      <c r="AB314" s="223"/>
    </row>
    <row r="315" spans="1:28" ht="71.25">
      <c r="A315" s="51"/>
      <c r="B315" s="51"/>
      <c r="C315" s="10">
        <v>3</v>
      </c>
      <c r="D315" s="10"/>
      <c r="E315" s="34"/>
      <c r="F315" s="34"/>
      <c r="G315" s="1" t="s">
        <v>153</v>
      </c>
      <c r="H315" s="44"/>
      <c r="I315" s="53"/>
      <c r="J315" s="245" t="str">
        <f>IF(H315="","O"&amp;C315,"")</f>
        <v>O3</v>
      </c>
      <c r="K315" s="208" t="str">
        <f t="shared" si="12"/>
        <v>O3, </v>
      </c>
      <c r="L315" s="208" t="str">
        <f ca="1" t="shared" si="13"/>
        <v>$K$315</v>
      </c>
      <c r="T315" s="223"/>
      <c r="U315" s="223"/>
      <c r="V315" s="223"/>
      <c r="W315" s="223"/>
      <c r="X315" s="223"/>
      <c r="Y315" s="223"/>
      <c r="Z315" s="223"/>
      <c r="AA315" s="223"/>
      <c r="AB315" s="223"/>
    </row>
    <row r="316" spans="1:28" ht="15">
      <c r="A316" s="51"/>
      <c r="B316" s="51"/>
      <c r="C316" s="105"/>
      <c r="D316" s="10"/>
      <c r="E316" s="34"/>
      <c r="F316" s="34"/>
      <c r="G316" s="36" t="s">
        <v>158</v>
      </c>
      <c r="H316" s="43"/>
      <c r="I316" s="53"/>
      <c r="T316" s="223"/>
      <c r="U316" s="223"/>
      <c r="V316" s="223"/>
      <c r="W316" s="223"/>
      <c r="X316" s="223"/>
      <c r="Y316" s="223"/>
      <c r="Z316" s="223"/>
      <c r="AA316" s="223"/>
      <c r="AB316" s="223"/>
    </row>
    <row r="317" spans="1:28" ht="33.75" customHeight="1">
      <c r="A317" s="51"/>
      <c r="B317" s="51"/>
      <c r="C317" s="105"/>
      <c r="D317" s="11">
        <v>3.1</v>
      </c>
      <c r="E317" s="34"/>
      <c r="F317" s="34"/>
      <c r="G317" s="1" t="s">
        <v>154</v>
      </c>
      <c r="H317" s="44"/>
      <c r="I317" s="53" t="str">
        <f>IF(H317="","O"&amp;D317,"")</f>
        <v>O3.1</v>
      </c>
      <c r="J317" s="248" t="str">
        <f>IF(AND($H$315&lt;&gt;"No",I317&lt;&gt;""),I317,"")</f>
        <v>O3.1</v>
      </c>
      <c r="K317" s="208" t="str">
        <f t="shared" si="12"/>
        <v>O3.1, </v>
      </c>
      <c r="L317" s="208" t="str">
        <f ca="1" t="shared" si="13"/>
        <v>$K$317</v>
      </c>
      <c r="T317" s="223"/>
      <c r="U317" s="223"/>
      <c r="V317" s="223"/>
      <c r="W317" s="223"/>
      <c r="X317" s="223"/>
      <c r="Y317" s="223"/>
      <c r="Z317" s="223"/>
      <c r="AA317" s="223"/>
      <c r="AB317" s="223"/>
    </row>
    <row r="318" spans="1:28" ht="33.75" customHeight="1">
      <c r="A318" s="51"/>
      <c r="B318" s="51"/>
      <c r="C318" s="105"/>
      <c r="D318" s="11">
        <v>3.2</v>
      </c>
      <c r="E318" s="34"/>
      <c r="F318" s="34"/>
      <c r="G318" s="1" t="s">
        <v>155</v>
      </c>
      <c r="H318" s="44"/>
      <c r="I318" s="53" t="str">
        <f>IF(H318="","O"&amp;D318,"")</f>
        <v>O3.2</v>
      </c>
      <c r="J318" s="248" t="str">
        <f>IF(AND($H$315&lt;&gt;"No",I318&lt;&gt;""),I318,"")</f>
        <v>O3.2</v>
      </c>
      <c r="K318" s="208" t="str">
        <f t="shared" si="12"/>
        <v>O3.2, </v>
      </c>
      <c r="L318" s="208" t="str">
        <f ca="1" t="shared" si="13"/>
        <v>$K$318</v>
      </c>
      <c r="T318" s="223"/>
      <c r="U318" s="223"/>
      <c r="V318" s="223"/>
      <c r="W318" s="223"/>
      <c r="X318" s="223"/>
      <c r="Y318" s="223"/>
      <c r="Z318" s="223"/>
      <c r="AA318" s="223"/>
      <c r="AB318" s="223"/>
    </row>
    <row r="319" spans="1:28" ht="28.5">
      <c r="A319" s="51"/>
      <c r="B319" s="51"/>
      <c r="C319" s="10">
        <v>4</v>
      </c>
      <c r="D319" s="105"/>
      <c r="E319" s="34"/>
      <c r="F319" s="34"/>
      <c r="G319" s="1" t="s">
        <v>156</v>
      </c>
      <c r="H319" s="44"/>
      <c r="I319" s="53"/>
      <c r="J319" s="245" t="str">
        <f>IF(H319="","O"&amp;C319,"")</f>
        <v>O4</v>
      </c>
      <c r="K319" s="208" t="str">
        <f t="shared" si="12"/>
        <v>O4, </v>
      </c>
      <c r="L319" s="208" t="str">
        <f ca="1" t="shared" si="13"/>
        <v>$K$319</v>
      </c>
      <c r="T319" s="223"/>
      <c r="U319" s="223"/>
      <c r="V319" s="223"/>
      <c r="W319" s="223"/>
      <c r="X319" s="223"/>
      <c r="Y319" s="223"/>
      <c r="Z319" s="223"/>
      <c r="AA319" s="223"/>
      <c r="AB319" s="223"/>
    </row>
    <row r="320" spans="1:28" ht="14.25">
      <c r="A320" s="51"/>
      <c r="B320" s="51"/>
      <c r="C320" s="65"/>
      <c r="D320" s="66"/>
      <c r="E320" s="51"/>
      <c r="F320" s="51"/>
      <c r="G320" s="51"/>
      <c r="H320" s="67"/>
      <c r="I320" s="52"/>
      <c r="K320" s="208">
        <f t="shared" si="12"/>
      </c>
      <c r="L320" s="208">
        <f ca="1" t="shared" si="13"/>
      </c>
      <c r="T320" s="223"/>
      <c r="U320" s="223"/>
      <c r="V320" s="223"/>
      <c r="W320" s="223"/>
      <c r="X320" s="223"/>
      <c r="Y320" s="223"/>
      <c r="Z320" s="223"/>
      <c r="AA320" s="223"/>
      <c r="AB320" s="223"/>
    </row>
    <row r="321" spans="1:28" ht="14.25">
      <c r="A321" s="51"/>
      <c r="B321" s="51"/>
      <c r="C321" s="65"/>
      <c r="D321" s="66"/>
      <c r="E321" s="51"/>
      <c r="F321" s="51"/>
      <c r="G321" s="51"/>
      <c r="H321" s="67"/>
      <c r="I321" s="52"/>
      <c r="K321" s="208">
        <f t="shared" si="12"/>
      </c>
      <c r="L321" s="208">
        <f ca="1" t="shared" si="13"/>
      </c>
      <c r="T321" s="223"/>
      <c r="U321" s="223"/>
      <c r="V321" s="223"/>
      <c r="W321" s="223"/>
      <c r="X321" s="223"/>
      <c r="Y321" s="223"/>
      <c r="Z321" s="223"/>
      <c r="AA321" s="223"/>
      <c r="AB321" s="223"/>
    </row>
    <row r="322" spans="1:28" ht="30" customHeight="1">
      <c r="A322" s="82"/>
      <c r="B322" s="82"/>
      <c r="C322" s="306" t="s">
        <v>248</v>
      </c>
      <c r="D322" s="301"/>
      <c r="E322" s="301"/>
      <c r="F322" s="302"/>
      <c r="G322" s="84" t="s">
        <v>286</v>
      </c>
      <c r="H322" s="97"/>
      <c r="I322" s="87"/>
      <c r="J322" s="249"/>
      <c r="K322" s="208">
        <f t="shared" si="12"/>
      </c>
      <c r="L322" s="208">
        <f ca="1" t="shared" si="13"/>
      </c>
      <c r="T322" s="223"/>
      <c r="U322" s="223"/>
      <c r="V322" s="223"/>
      <c r="W322" s="223"/>
      <c r="X322" s="223"/>
      <c r="Y322" s="223"/>
      <c r="Z322" s="223"/>
      <c r="AA322" s="223"/>
      <c r="AB322" s="223"/>
    </row>
    <row r="323" spans="1:28" ht="42.75">
      <c r="A323" s="51"/>
      <c r="B323" s="51"/>
      <c r="C323" s="106">
        <v>1</v>
      </c>
      <c r="D323" s="59"/>
      <c r="E323" s="59"/>
      <c r="F323" s="59"/>
      <c r="G323" s="4" t="s">
        <v>222</v>
      </c>
      <c r="H323" s="44"/>
      <c r="I323" s="53"/>
      <c r="J323" s="248" t="str">
        <f>IF(H323="","P"&amp;C323,"")</f>
        <v>P1</v>
      </c>
      <c r="K323" s="208" t="str">
        <f t="shared" si="12"/>
        <v>P1, </v>
      </c>
      <c r="L323" s="208" t="str">
        <f ca="1" t="shared" si="13"/>
        <v>$K$323</v>
      </c>
      <c r="M323" s="248" t="str">
        <f>CONCATENATE($K$323,$K$324,$K$325,$K$327,$K$328,$K$329,$K$331,$K$332,$K$334,$K$336,$K$337,$K$339,$K$341,$K$343,$K$344,$K$345,$K$347,$K$348,$K$350,$K$351,$K$352,$K$353,$K$354)</f>
        <v>P1, P2, P3, P3.1, P3.2, P3.3, P3.4, P3.4.1, P3.4.3, P3.4.4, P, P3.6, P4, P4.1, P4.2, P4.3, </v>
      </c>
      <c r="T323" s="223"/>
      <c r="U323" s="223"/>
      <c r="V323" s="223"/>
      <c r="W323" s="223"/>
      <c r="X323" s="223"/>
      <c r="Y323" s="223"/>
      <c r="Z323" s="223"/>
      <c r="AA323" s="223"/>
      <c r="AB323" s="223"/>
    </row>
    <row r="324" spans="1:28" ht="28.5">
      <c r="A324" s="51"/>
      <c r="B324" s="51"/>
      <c r="C324" s="106">
        <v>2</v>
      </c>
      <c r="D324" s="59"/>
      <c r="E324" s="59"/>
      <c r="F324" s="59"/>
      <c r="G324" s="5" t="s">
        <v>223</v>
      </c>
      <c r="H324" s="44"/>
      <c r="I324" s="53"/>
      <c r="J324" s="248" t="str">
        <f>IF(H324="","P"&amp;C324,"")</f>
        <v>P2</v>
      </c>
      <c r="K324" s="208" t="str">
        <f t="shared" si="12"/>
        <v>P2, </v>
      </c>
      <c r="L324" s="208" t="str">
        <f ca="1" t="shared" si="13"/>
        <v>$K$324</v>
      </c>
      <c r="T324" s="223"/>
      <c r="U324" s="223"/>
      <c r="V324" s="223"/>
      <c r="W324" s="223"/>
      <c r="X324" s="223"/>
      <c r="Y324" s="223"/>
      <c r="Z324" s="223"/>
      <c r="AA324" s="223"/>
      <c r="AB324" s="223"/>
    </row>
    <row r="325" spans="1:28" ht="57">
      <c r="A325" s="51"/>
      <c r="B325" s="51"/>
      <c r="C325" s="86">
        <v>3</v>
      </c>
      <c r="D325" s="80"/>
      <c r="E325" s="80"/>
      <c r="F325" s="80"/>
      <c r="G325" s="4" t="s">
        <v>224</v>
      </c>
      <c r="H325" s="44"/>
      <c r="I325" s="53"/>
      <c r="J325" s="248" t="str">
        <f>IF(H325="","P"&amp;C325,"")</f>
        <v>P3</v>
      </c>
      <c r="K325" s="208" t="str">
        <f t="shared" si="12"/>
        <v>P3, </v>
      </c>
      <c r="L325" s="208" t="str">
        <f ca="1" t="shared" si="13"/>
        <v>$K$325</v>
      </c>
      <c r="T325" s="223"/>
      <c r="U325" s="223"/>
      <c r="V325" s="223"/>
      <c r="W325" s="223"/>
      <c r="X325" s="223"/>
      <c r="Y325" s="223"/>
      <c r="Z325" s="223"/>
      <c r="AA325" s="223"/>
      <c r="AB325" s="223"/>
    </row>
    <row r="326" spans="1:28" ht="15">
      <c r="A326" s="51"/>
      <c r="B326" s="51"/>
      <c r="C326" s="80"/>
      <c r="D326" s="323" t="s">
        <v>249</v>
      </c>
      <c r="E326" s="301"/>
      <c r="F326" s="301"/>
      <c r="G326" s="302"/>
      <c r="H326" s="43"/>
      <c r="I326" s="53"/>
      <c r="J326" s="248"/>
      <c r="K326" s="208">
        <f t="shared" si="12"/>
      </c>
      <c r="L326" s="208">
        <f ca="1" t="shared" si="13"/>
      </c>
      <c r="T326" s="223"/>
      <c r="U326" s="223"/>
      <c r="V326" s="223"/>
      <c r="W326" s="223"/>
      <c r="X326" s="223"/>
      <c r="Y326" s="223"/>
      <c r="Z326" s="223"/>
      <c r="AA326" s="223"/>
      <c r="AB326" s="223"/>
    </row>
    <row r="327" spans="1:28" ht="81">
      <c r="A327" s="51"/>
      <c r="B327" s="82"/>
      <c r="C327" s="80"/>
      <c r="D327" s="86">
        <v>3.1</v>
      </c>
      <c r="E327" s="80"/>
      <c r="F327" s="80"/>
      <c r="G327" s="6" t="s">
        <v>419</v>
      </c>
      <c r="H327" s="44"/>
      <c r="I327" s="53" t="str">
        <f>IF(H327="","P"&amp;D327,"")</f>
        <v>P3.1</v>
      </c>
      <c r="J327" s="248" t="str">
        <f>IF(AND($H$325&lt;&gt;"No",I327&lt;&gt;""),"P"&amp;D327,"")</f>
        <v>P3.1</v>
      </c>
      <c r="K327" s="208" t="str">
        <f t="shared" si="12"/>
        <v>P3.1, </v>
      </c>
      <c r="L327" s="208" t="str">
        <f ca="1" t="shared" si="13"/>
        <v>$K$327</v>
      </c>
      <c r="T327" s="223"/>
      <c r="U327" s="223"/>
      <c r="V327" s="223"/>
      <c r="W327" s="223"/>
      <c r="X327" s="223"/>
      <c r="Y327" s="223"/>
      <c r="Z327" s="223"/>
      <c r="AA327" s="223"/>
      <c r="AB327" s="223"/>
    </row>
    <row r="328" spans="1:28" ht="28.5">
      <c r="A328" s="51"/>
      <c r="B328" s="82"/>
      <c r="C328" s="59"/>
      <c r="D328" s="10">
        <v>3.2</v>
      </c>
      <c r="E328" s="10"/>
      <c r="F328" s="59"/>
      <c r="G328" s="4" t="s">
        <v>100</v>
      </c>
      <c r="H328" s="44"/>
      <c r="I328" s="53" t="str">
        <f>IF(H328="","P"&amp;D328,"")</f>
        <v>P3.2</v>
      </c>
      <c r="J328" s="248" t="str">
        <f>IF(AND($H$325&lt;&gt;"No",I328&lt;&gt;""),I328,"")</f>
        <v>P3.2</v>
      </c>
      <c r="K328" s="208" t="str">
        <f aca="true" t="shared" si="15" ref="K328:K394">IF(J328&lt;&gt;"",J328&amp;", ","")</f>
        <v>P3.2, </v>
      </c>
      <c r="L328" s="208" t="str">
        <f aca="true" ca="1" t="shared" si="16" ref="L328:L394">IF(K328&lt;&gt;"",CELL("address",K328),"")</f>
        <v>$K$328</v>
      </c>
      <c r="T328" s="223"/>
      <c r="U328" s="223"/>
      <c r="V328" s="223"/>
      <c r="W328" s="223"/>
      <c r="X328" s="223"/>
      <c r="Y328" s="223"/>
      <c r="Z328" s="223"/>
      <c r="AA328" s="223"/>
      <c r="AB328" s="223"/>
    </row>
    <row r="329" spans="1:28" ht="55.5" customHeight="1">
      <c r="A329" s="51"/>
      <c r="B329" s="82"/>
      <c r="C329" s="59"/>
      <c r="D329" s="10">
        <v>3.3</v>
      </c>
      <c r="E329" s="10"/>
      <c r="F329" s="59"/>
      <c r="G329" s="1" t="s">
        <v>406</v>
      </c>
      <c r="H329" s="44"/>
      <c r="I329" s="53" t="str">
        <f>IF(H329="","P"&amp;D329,"")</f>
        <v>P3.3</v>
      </c>
      <c r="J329" s="248" t="str">
        <f>IF(AND($H$325&lt;&gt;"No",I329&lt;&gt;""),I329,"")</f>
        <v>P3.3</v>
      </c>
      <c r="K329" s="208" t="str">
        <f t="shared" si="15"/>
        <v>P3.3, </v>
      </c>
      <c r="L329" s="208" t="str">
        <f ca="1" t="shared" si="16"/>
        <v>$K$329</v>
      </c>
      <c r="T329" s="223"/>
      <c r="U329" s="223"/>
      <c r="V329" s="223"/>
      <c r="W329" s="223"/>
      <c r="X329" s="223"/>
      <c r="Y329" s="223"/>
      <c r="Z329" s="223"/>
      <c r="AA329" s="223"/>
      <c r="AB329" s="223"/>
    </row>
    <row r="330" spans="1:37" s="156" customFormat="1" ht="15" hidden="1">
      <c r="A330" s="147"/>
      <c r="B330" s="82"/>
      <c r="C330" s="151"/>
      <c r="D330" s="151"/>
      <c r="E330" s="314" t="s">
        <v>250</v>
      </c>
      <c r="F330" s="313"/>
      <c r="G330" s="325"/>
      <c r="H330" s="160"/>
      <c r="I330" s="154"/>
      <c r="J330" s="248"/>
      <c r="K330" s="208">
        <f t="shared" si="15"/>
      </c>
      <c r="L330" s="208">
        <f ca="1" t="shared" si="16"/>
      </c>
      <c r="M330" s="248"/>
      <c r="N330" s="267"/>
      <c r="O330" s="274"/>
      <c r="P330" s="274"/>
      <c r="Q330" s="274"/>
      <c r="R330" s="274"/>
      <c r="S330" s="278"/>
      <c r="T330" s="223"/>
      <c r="U330" s="223"/>
      <c r="V330" s="223"/>
      <c r="W330" s="223"/>
      <c r="X330" s="223"/>
      <c r="Y330" s="223"/>
      <c r="Z330" s="223"/>
      <c r="AA330" s="223"/>
      <c r="AB330" s="223"/>
      <c r="AC330" s="214"/>
      <c r="AD330" s="214"/>
      <c r="AE330" s="214"/>
      <c r="AF330" s="214"/>
      <c r="AG330" s="214"/>
      <c r="AH330" s="214"/>
      <c r="AI330" s="214"/>
      <c r="AJ330" s="214"/>
      <c r="AK330" s="214"/>
    </row>
    <row r="331" spans="1:37" s="156" customFormat="1" ht="15" hidden="1">
      <c r="A331" s="147"/>
      <c r="B331" s="82"/>
      <c r="C331" s="151"/>
      <c r="D331" s="148"/>
      <c r="E331" s="148" t="s">
        <v>225</v>
      </c>
      <c r="F331" s="151"/>
      <c r="G331" s="162" t="s">
        <v>226</v>
      </c>
      <c r="H331" s="160" t="s">
        <v>421</v>
      </c>
      <c r="I331" s="155">
        <f>IF(OR(ISNUMBER(SEARCH("a",H331)),ISNUMBER(SEARCH("b",H331)),ISNUMBER(SEARCH("c",H331)),ISNUMBER(SEARCH("d",H331)),ISNUMBER(SEARCH("e",H331)),ISNUMBER(SEARCH("f",H331)),ISNUMBER(SEARCH("g",H331)),ISNUMBER(SEARCH("h",H331)),ISNUMBER(SEARCH("i",H331)),ISNUMBER(SEARCH("j",H331)),ISNUMBER(SEARCH("k",H331)),ISNUMBER(SEARCH("l",H331)),ISNUMBER(SEARCH("m",H331)),ISNUMBER(SEARCH("n",H331)),ISNUMBER(SEARCH("o",H331)),ISNUMBER(SEARCH("p",H331)),ISNUMBER(SEARCH("q",H331)),ISNUMBER(SEARCH("r",H331)),ISNUMBER(SEARCH("s",H331)),ISNUMBER(SEARCH("t",H331)),ISNUMBER(SEARCH("u",H331)),ISNUMBER(SEARCH("v",H331)),ISNUMBER(SEARCH("w",H331)),ISNUMBER(SEARCH("x",H331)),ISNUMBER(SEARCH("y",H331)),ISNUMBER(SEARCH("z",H331))),"","P"&amp;E331)</f>
      </c>
      <c r="J331" s="245">
        <f>IF(AND(H325&lt;&gt;"No",H329&lt;&gt;"Yes",H331=""),I331,"")</f>
      </c>
      <c r="K331" s="208">
        <f t="shared" si="15"/>
      </c>
      <c r="L331" s="208">
        <f ca="1" t="shared" si="16"/>
      </c>
      <c r="M331" s="248"/>
      <c r="N331" s="267"/>
      <c r="O331" s="274"/>
      <c r="P331" s="274"/>
      <c r="Q331" s="274"/>
      <c r="R331" s="274"/>
      <c r="S331" s="278"/>
      <c r="T331" s="223"/>
      <c r="U331" s="223"/>
      <c r="V331" s="223"/>
      <c r="W331" s="223"/>
      <c r="X331" s="223"/>
      <c r="Y331" s="223"/>
      <c r="Z331" s="223"/>
      <c r="AA331" s="223"/>
      <c r="AB331" s="223"/>
      <c r="AC331" s="214"/>
      <c r="AD331" s="214"/>
      <c r="AE331" s="214"/>
      <c r="AF331" s="214"/>
      <c r="AG331" s="214"/>
      <c r="AH331" s="214"/>
      <c r="AI331" s="214"/>
      <c r="AJ331" s="214"/>
      <c r="AK331" s="214"/>
    </row>
    <row r="332" spans="1:28" ht="28.5">
      <c r="A332" s="51"/>
      <c r="B332" s="82"/>
      <c r="C332" s="59"/>
      <c r="D332" s="10">
        <v>3.4</v>
      </c>
      <c r="E332" s="10"/>
      <c r="F332" s="59"/>
      <c r="G332" s="4" t="s">
        <v>227</v>
      </c>
      <c r="H332" s="44"/>
      <c r="I332" s="53" t="str">
        <f>IF(H332="","P"&amp;D332,"")</f>
        <v>P3.4</v>
      </c>
      <c r="J332" s="248" t="str">
        <f>IF(AND($H$325&lt;&gt;"No",I332&lt;&gt;""),I332,"")</f>
        <v>P3.4</v>
      </c>
      <c r="K332" s="208" t="str">
        <f t="shared" si="15"/>
        <v>P3.4, </v>
      </c>
      <c r="L332" s="208" t="str">
        <f ca="1" t="shared" si="16"/>
        <v>$K$332</v>
      </c>
      <c r="T332" s="223"/>
      <c r="U332" s="223"/>
      <c r="V332" s="223"/>
      <c r="W332" s="223"/>
      <c r="X332" s="223"/>
      <c r="Y332" s="223"/>
      <c r="Z332" s="223"/>
      <c r="AA332" s="223"/>
      <c r="AB332" s="223"/>
    </row>
    <row r="333" spans="1:28" ht="15">
      <c r="A333" s="51"/>
      <c r="B333" s="82"/>
      <c r="C333" s="59"/>
      <c r="D333" s="59"/>
      <c r="E333" s="303" t="s">
        <v>389</v>
      </c>
      <c r="F333" s="301"/>
      <c r="G333" s="302"/>
      <c r="H333" s="43"/>
      <c r="I333" s="53"/>
      <c r="J333" s="248"/>
      <c r="K333" s="208">
        <f t="shared" si="15"/>
      </c>
      <c r="L333" s="208">
        <f ca="1" t="shared" si="16"/>
      </c>
      <c r="T333" s="223"/>
      <c r="U333" s="223"/>
      <c r="V333" s="223"/>
      <c r="W333" s="223"/>
      <c r="X333" s="223"/>
      <c r="Y333" s="223"/>
      <c r="Z333" s="223"/>
      <c r="AA333" s="223"/>
      <c r="AB333" s="223"/>
    </row>
    <row r="334" spans="1:28" ht="28.5">
      <c r="A334" s="51"/>
      <c r="B334" s="82"/>
      <c r="C334" s="59"/>
      <c r="D334" s="83"/>
      <c r="E334" s="83" t="s">
        <v>228</v>
      </c>
      <c r="F334" s="59"/>
      <c r="G334" s="1" t="s">
        <v>229</v>
      </c>
      <c r="H334" s="44"/>
      <c r="I334" s="53" t="str">
        <f>IF(H334="","P"&amp;E334,"")</f>
        <v>P3.4.1</v>
      </c>
      <c r="J334" s="248" t="str">
        <f>IF(AND($H$332&lt;&gt;"No",$H$325&lt;&gt;"No",I334&lt;&gt;""),I334,"")</f>
        <v>P3.4.1</v>
      </c>
      <c r="K334" s="208" t="str">
        <f t="shared" si="15"/>
        <v>P3.4.1, </v>
      </c>
      <c r="L334" s="208" t="str">
        <f ca="1" t="shared" si="16"/>
        <v>$K$334</v>
      </c>
      <c r="T334" s="223"/>
      <c r="U334" s="223"/>
      <c r="V334" s="223"/>
      <c r="W334" s="223"/>
      <c r="X334" s="223"/>
      <c r="Y334" s="223"/>
      <c r="Z334" s="223"/>
      <c r="AA334" s="223"/>
      <c r="AB334" s="223"/>
    </row>
    <row r="335" spans="1:97" s="189" customFormat="1" ht="28.5">
      <c r="A335" s="191"/>
      <c r="B335" s="82"/>
      <c r="C335" s="194"/>
      <c r="D335" s="203" t="s">
        <v>387</v>
      </c>
      <c r="E335" s="203" t="s">
        <v>230</v>
      </c>
      <c r="F335" s="193"/>
      <c r="G335" s="204" t="s">
        <v>386</v>
      </c>
      <c r="H335" s="44"/>
      <c r="I335" s="53" t="str">
        <f>IF(H335="","P"&amp;E335,"")</f>
        <v>P3.4.2</v>
      </c>
      <c r="J335" s="248"/>
      <c r="K335" s="208">
        <f t="shared" si="15"/>
      </c>
      <c r="L335" s="208">
        <f ca="1" t="shared" si="16"/>
      </c>
      <c r="M335" s="248"/>
      <c r="N335" s="267"/>
      <c r="O335" s="274"/>
      <c r="P335" s="274"/>
      <c r="Q335" s="274"/>
      <c r="R335" s="274"/>
      <c r="S335" s="278"/>
      <c r="T335" s="223"/>
      <c r="U335" s="223"/>
      <c r="V335" s="223"/>
      <c r="W335" s="223"/>
      <c r="X335" s="223"/>
      <c r="Y335" s="223"/>
      <c r="Z335" s="223"/>
      <c r="AA335" s="223"/>
      <c r="AB335" s="223"/>
      <c r="AC335" s="215"/>
      <c r="AD335" s="215"/>
      <c r="AE335" s="215"/>
      <c r="AF335" s="215"/>
      <c r="AG335" s="215"/>
      <c r="AH335" s="215"/>
      <c r="AI335" s="215"/>
      <c r="AJ335" s="215"/>
      <c r="AK335" s="215"/>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row>
    <row r="336" spans="1:97" s="189" customFormat="1" ht="42.75">
      <c r="A336" s="191"/>
      <c r="B336" s="82"/>
      <c r="C336" s="194"/>
      <c r="D336" s="203"/>
      <c r="E336" s="203" t="s">
        <v>234</v>
      </c>
      <c r="F336" s="203"/>
      <c r="G336" s="232" t="s">
        <v>445</v>
      </c>
      <c r="H336" s="44"/>
      <c r="I336" s="53" t="str">
        <f>IF(H336="","P"&amp;E336,"")</f>
        <v>P3.4.3</v>
      </c>
      <c r="J336" s="245" t="str">
        <f>IF(AND($H$325&lt;&gt;"No",H332&lt;&gt;"No",H334&lt;&gt;"Yes",H336=""),I336,"")</f>
        <v>P3.4.3</v>
      </c>
      <c r="K336" s="208" t="str">
        <f t="shared" si="15"/>
        <v>P3.4.3, </v>
      </c>
      <c r="L336" s="208" t="str">
        <f ca="1" t="shared" si="16"/>
        <v>$K$336</v>
      </c>
      <c r="M336" s="248"/>
      <c r="N336" s="267"/>
      <c r="O336" s="274"/>
      <c r="P336" s="274"/>
      <c r="Q336" s="274"/>
      <c r="R336" s="274"/>
      <c r="S336" s="278"/>
      <c r="T336" s="223"/>
      <c r="U336" s="223"/>
      <c r="V336" s="223"/>
      <c r="W336" s="223"/>
      <c r="X336" s="223"/>
      <c r="Y336" s="223"/>
      <c r="Z336" s="223"/>
      <c r="AA336" s="223"/>
      <c r="AB336" s="223"/>
      <c r="AC336" s="215"/>
      <c r="AD336" s="215"/>
      <c r="AE336" s="215"/>
      <c r="AF336" s="215"/>
      <c r="AG336" s="215"/>
      <c r="AH336" s="215"/>
      <c r="AI336" s="215"/>
      <c r="AJ336" s="215"/>
      <c r="AK336" s="215"/>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row>
    <row r="337" spans="1:28" ht="28.5">
      <c r="A337" s="51"/>
      <c r="B337" s="82"/>
      <c r="C337" s="59"/>
      <c r="D337" s="83"/>
      <c r="E337" s="83" t="s">
        <v>388</v>
      </c>
      <c r="F337" s="59"/>
      <c r="G337" s="5" t="s">
        <v>231</v>
      </c>
      <c r="H337" s="44"/>
      <c r="I337" s="53" t="str">
        <f>IF(H337="","P"&amp;E337,"")</f>
        <v>P3.4.4</v>
      </c>
      <c r="J337" s="248" t="str">
        <f>IF(AND($H$332&lt;&gt;"No",$H$325&lt;&gt;"No",I337&lt;&gt;""),I337,"")</f>
        <v>P3.4.4</v>
      </c>
      <c r="K337" s="208" t="str">
        <f t="shared" si="15"/>
        <v>P3.4.4, </v>
      </c>
      <c r="L337" s="208" t="str">
        <f ca="1" t="shared" si="16"/>
        <v>$K$337</v>
      </c>
      <c r="T337" s="223"/>
      <c r="U337" s="223"/>
      <c r="V337" s="223"/>
      <c r="W337" s="223"/>
      <c r="X337" s="223"/>
      <c r="Y337" s="223"/>
      <c r="Z337" s="223"/>
      <c r="AA337" s="223"/>
      <c r="AB337" s="223"/>
    </row>
    <row r="338" spans="1:37" s="156" customFormat="1" ht="30" customHeight="1" hidden="1">
      <c r="A338" s="147"/>
      <c r="B338" s="82"/>
      <c r="C338" s="151"/>
      <c r="D338" s="165"/>
      <c r="E338" s="165"/>
      <c r="F338" s="312" t="s">
        <v>252</v>
      </c>
      <c r="G338" s="313"/>
      <c r="H338" s="186"/>
      <c r="I338" s="154"/>
      <c r="J338" s="248"/>
      <c r="K338" s="208">
        <f t="shared" si="15"/>
      </c>
      <c r="L338" s="208">
        <f ca="1" t="shared" si="16"/>
      </c>
      <c r="M338" s="248"/>
      <c r="N338" s="267"/>
      <c r="O338" s="274"/>
      <c r="P338" s="274"/>
      <c r="Q338" s="274"/>
      <c r="R338" s="274"/>
      <c r="S338" s="278"/>
      <c r="T338" s="223"/>
      <c r="U338" s="223"/>
      <c r="V338" s="223"/>
      <c r="W338" s="223"/>
      <c r="X338" s="223"/>
      <c r="Y338" s="223"/>
      <c r="Z338" s="223"/>
      <c r="AA338" s="223"/>
      <c r="AB338" s="223"/>
      <c r="AC338" s="214"/>
      <c r="AD338" s="214"/>
      <c r="AE338" s="214"/>
      <c r="AF338" s="214"/>
      <c r="AG338" s="214"/>
      <c r="AH338" s="214"/>
      <c r="AI338" s="214"/>
      <c r="AJ338" s="214"/>
      <c r="AK338" s="214"/>
    </row>
    <row r="339" spans="1:37" s="156" customFormat="1" ht="28.5" hidden="1">
      <c r="A339" s="147"/>
      <c r="B339" s="82"/>
      <c r="C339" s="151"/>
      <c r="D339" s="151"/>
      <c r="E339" s="151"/>
      <c r="F339" s="165" t="s">
        <v>232</v>
      </c>
      <c r="G339" s="152" t="s">
        <v>233</v>
      </c>
      <c r="H339" s="264" t="s">
        <v>421</v>
      </c>
      <c r="I339" s="155">
        <f>IF(OR(ISNUMBER(SEARCH("a",H339)),ISNUMBER(SEARCH("b",H339)),ISNUMBER(SEARCH("c",H339)),ISNUMBER(SEARCH("d",H339)),ISNUMBER(SEARCH("e",H339)),ISNUMBER(SEARCH("f",H339)),ISNUMBER(SEARCH("g",H339)),ISNUMBER(SEARCH("h",H339)),ISNUMBER(SEARCH("i",H339)),ISNUMBER(SEARCH("j",H339)),ISNUMBER(SEARCH("k",H339)),ISNUMBER(SEARCH("l",H339)),ISNUMBER(SEARCH("m",H339)),ISNUMBER(SEARCH("n",H339)),ISNUMBER(SEARCH("o",H339)),ISNUMBER(SEARCH("p",H339)),ISNUMBER(SEARCH("q",H339)),ISNUMBER(SEARCH("r",H339)),ISNUMBER(SEARCH("s",H339)),ISNUMBER(SEARCH("t",H339)),ISNUMBER(SEARCH("u",H339)),ISNUMBER(SEARCH("v",H339)),ISNUMBER(SEARCH("w",H339)),ISNUMBER(SEARCH("x",H339)),ISNUMBER(SEARCH("y",H339)),ISNUMBER(SEARCH("z",H339))),"","P"&amp;F339)</f>
      </c>
      <c r="J339" s="245">
        <f>IF(AND($H$325&lt;&gt;"No",$H$332&lt;&gt;"No",OR(H337="",H337="Manual entry with second operator verification"),I339&lt;&gt;""),I339,"")</f>
      </c>
      <c r="K339" s="208">
        <f t="shared" si="15"/>
      </c>
      <c r="L339" s="208">
        <f ca="1" t="shared" si="16"/>
      </c>
      <c r="M339" s="248"/>
      <c r="N339" s="267"/>
      <c r="O339" s="274"/>
      <c r="P339" s="274"/>
      <c r="Q339" s="274"/>
      <c r="R339" s="274"/>
      <c r="S339" s="278"/>
      <c r="T339" s="223"/>
      <c r="U339" s="223"/>
      <c r="V339" s="223"/>
      <c r="W339" s="223"/>
      <c r="X339" s="223"/>
      <c r="Y339" s="223"/>
      <c r="Z339" s="223"/>
      <c r="AA339" s="223"/>
      <c r="AB339" s="223"/>
      <c r="AC339" s="214"/>
      <c r="AD339" s="214"/>
      <c r="AE339" s="214"/>
      <c r="AF339" s="214"/>
      <c r="AG339" s="214"/>
      <c r="AH339" s="214"/>
      <c r="AI339" s="214"/>
      <c r="AJ339" s="214"/>
      <c r="AK339" s="214"/>
    </row>
    <row r="340" spans="1:28" ht="15" hidden="1">
      <c r="A340" s="51"/>
      <c r="B340" s="82"/>
      <c r="C340" s="59"/>
      <c r="D340" s="59"/>
      <c r="E340" s="303" t="s">
        <v>251</v>
      </c>
      <c r="F340" s="301"/>
      <c r="G340" s="302"/>
      <c r="H340" s="98"/>
      <c r="I340" s="52"/>
      <c r="K340" s="208">
        <f t="shared" si="15"/>
      </c>
      <c r="L340" s="208">
        <f ca="1" t="shared" si="16"/>
      </c>
      <c r="T340" s="223"/>
      <c r="U340" s="223"/>
      <c r="V340" s="223"/>
      <c r="W340" s="223"/>
      <c r="X340" s="223"/>
      <c r="Y340" s="223"/>
      <c r="Z340" s="223"/>
      <c r="AA340" s="223"/>
      <c r="AB340" s="223"/>
    </row>
    <row r="341" spans="1:28" ht="28.5">
      <c r="A341" s="51"/>
      <c r="B341" s="82"/>
      <c r="C341" s="59"/>
      <c r="D341" s="83">
        <v>3.5</v>
      </c>
      <c r="E341" s="83"/>
      <c r="F341" s="59"/>
      <c r="G341" s="5" t="s">
        <v>235</v>
      </c>
      <c r="H341" s="44"/>
      <c r="I341" s="53" t="str">
        <f>IF(H341="","P"&amp;E341,"")</f>
        <v>P</v>
      </c>
      <c r="J341" s="248" t="str">
        <f>IF(AND($H$332&lt;&gt;"Yes",$H$325&lt;&gt;"No",I341&lt;&gt;""),I341,"")</f>
        <v>P</v>
      </c>
      <c r="K341" s="208" t="str">
        <f t="shared" si="15"/>
        <v>P, </v>
      </c>
      <c r="L341" s="208" t="str">
        <f ca="1" t="shared" si="16"/>
        <v>$K$341</v>
      </c>
      <c r="T341" s="223"/>
      <c r="U341" s="223"/>
      <c r="V341" s="223"/>
      <c r="W341" s="223"/>
      <c r="X341" s="223"/>
      <c r="Y341" s="223"/>
      <c r="Z341" s="223"/>
      <c r="AA341" s="223"/>
      <c r="AB341" s="223"/>
    </row>
    <row r="342" spans="1:37" s="156" customFormat="1" ht="30" customHeight="1" hidden="1">
      <c r="A342" s="147"/>
      <c r="B342" s="82"/>
      <c r="C342" s="151"/>
      <c r="D342" s="151"/>
      <c r="E342" s="151"/>
      <c r="F342" s="312" t="s">
        <v>184</v>
      </c>
      <c r="G342" s="327"/>
      <c r="H342" s="160"/>
      <c r="I342" s="154"/>
      <c r="J342" s="248"/>
      <c r="K342" s="208"/>
      <c r="L342" s="208"/>
      <c r="M342" s="248"/>
      <c r="N342" s="267"/>
      <c r="O342" s="274"/>
      <c r="P342" s="274"/>
      <c r="Q342" s="274"/>
      <c r="R342" s="274"/>
      <c r="S342" s="278"/>
      <c r="T342" s="223"/>
      <c r="U342" s="223"/>
      <c r="V342" s="223"/>
      <c r="W342" s="223"/>
      <c r="X342" s="223"/>
      <c r="Y342" s="223"/>
      <c r="Z342" s="223"/>
      <c r="AA342" s="223"/>
      <c r="AB342" s="223"/>
      <c r="AC342" s="214"/>
      <c r="AD342" s="214"/>
      <c r="AE342" s="214"/>
      <c r="AF342" s="214"/>
      <c r="AG342" s="214"/>
      <c r="AH342" s="214"/>
      <c r="AI342" s="214"/>
      <c r="AJ342" s="214"/>
      <c r="AK342" s="214"/>
    </row>
    <row r="343" spans="1:37" s="156" customFormat="1" ht="28.5" hidden="1">
      <c r="A343" s="147"/>
      <c r="B343" s="82"/>
      <c r="C343" s="151"/>
      <c r="D343" s="165"/>
      <c r="E343" s="165"/>
      <c r="F343" s="165" t="s">
        <v>236</v>
      </c>
      <c r="G343" s="152" t="s">
        <v>233</v>
      </c>
      <c r="H343" s="264" t="s">
        <v>421</v>
      </c>
      <c r="I343" s="155">
        <f>IF(OR(ISNUMBER(SEARCH("a",H343)),ISNUMBER(SEARCH("b",H343)),ISNUMBER(SEARCH("c",H343)),ISNUMBER(SEARCH("d",H343)),ISNUMBER(SEARCH("e",H343)),ISNUMBER(SEARCH("f",H343)),ISNUMBER(SEARCH("g",H343)),ISNUMBER(SEARCH("h",H343)),ISNUMBER(SEARCH("i",H343)),ISNUMBER(SEARCH("j",H343)),ISNUMBER(SEARCH("k",H343)),ISNUMBER(SEARCH("l",H343)),ISNUMBER(SEARCH("m",H343)),ISNUMBER(SEARCH("n",H343)),ISNUMBER(SEARCH("o",H343)),ISNUMBER(SEARCH("p",H343)),ISNUMBER(SEARCH("q",H343)),ISNUMBER(SEARCH("r",H343)),ISNUMBER(SEARCH("s",H343)),ISNUMBER(SEARCH("t",H343)),ISNUMBER(SEARCH("u",H343)),ISNUMBER(SEARCH("v",H343)),ISNUMBER(SEARCH("w",H343)),ISNUMBER(SEARCH("x",H343)),ISNUMBER(SEARCH("y",H343)),ISNUMBER(SEARCH("z",H343))),"","P"&amp;F343)</f>
      </c>
      <c r="J343" s="245">
        <f>IF(AND($H$325&lt;&gt;"No",$H$332&lt;&gt;"Yes",OR(H341="",H341="Manual entry with second operator verification",I343&lt;&gt;"")),I343,"")</f>
      </c>
      <c r="K343" s="208">
        <f t="shared" si="15"/>
      </c>
      <c r="L343" s="208">
        <f ca="1" t="shared" si="16"/>
      </c>
      <c r="M343" s="248"/>
      <c r="N343" s="267"/>
      <c r="O343" s="274"/>
      <c r="P343" s="274"/>
      <c r="Q343" s="274"/>
      <c r="R343" s="274"/>
      <c r="S343" s="278"/>
      <c r="T343" s="223"/>
      <c r="U343" s="223"/>
      <c r="V343" s="223"/>
      <c r="W343" s="223"/>
      <c r="X343" s="223"/>
      <c r="Y343" s="223"/>
      <c r="Z343" s="223"/>
      <c r="AA343" s="223"/>
      <c r="AB343" s="223"/>
      <c r="AC343" s="214"/>
      <c r="AD343" s="214"/>
      <c r="AE343" s="214"/>
      <c r="AF343" s="214"/>
      <c r="AG343" s="214"/>
      <c r="AH343" s="214"/>
      <c r="AI343" s="214"/>
      <c r="AJ343" s="214"/>
      <c r="AK343" s="214"/>
    </row>
    <row r="344" spans="1:28" ht="42.75">
      <c r="A344" s="51"/>
      <c r="B344" s="82"/>
      <c r="C344" s="59"/>
      <c r="D344" s="83">
        <v>3.6</v>
      </c>
      <c r="E344" s="83"/>
      <c r="F344" s="83"/>
      <c r="G344" s="5" t="s">
        <v>237</v>
      </c>
      <c r="H344" s="47"/>
      <c r="I344" s="53"/>
      <c r="J344" s="245" t="str">
        <f>IF(AND($H$325&lt;&gt;"No",H344=""),"P"&amp;D344,"")</f>
        <v>P3.6</v>
      </c>
      <c r="K344" s="208" t="str">
        <f t="shared" si="15"/>
        <v>P3.6, </v>
      </c>
      <c r="L344" s="208" t="str">
        <f ca="1" t="shared" si="16"/>
        <v>$K$344</v>
      </c>
      <c r="T344" s="223"/>
      <c r="U344" s="223"/>
      <c r="V344" s="223"/>
      <c r="W344" s="223"/>
      <c r="X344" s="223"/>
      <c r="Y344" s="223"/>
      <c r="Z344" s="223"/>
      <c r="AA344" s="223"/>
      <c r="AB344" s="223"/>
    </row>
    <row r="345" spans="1:28" ht="28.5" hidden="1">
      <c r="A345" s="283"/>
      <c r="B345" s="283"/>
      <c r="C345" s="284"/>
      <c r="D345" s="285">
        <v>3.7</v>
      </c>
      <c r="E345" s="285"/>
      <c r="F345" s="285"/>
      <c r="G345" s="286" t="s">
        <v>238</v>
      </c>
      <c r="H345" s="287" t="s">
        <v>465</v>
      </c>
      <c r="I345" s="288"/>
      <c r="J345" s="245">
        <f>IF(AND($H$325&lt;&gt;"No",H345=""),"P"&amp;D345,"")</f>
      </c>
      <c r="K345" s="208">
        <f t="shared" si="15"/>
      </c>
      <c r="L345" s="208">
        <f ca="1" t="shared" si="16"/>
      </c>
      <c r="T345" s="223"/>
      <c r="U345" s="223"/>
      <c r="V345" s="223"/>
      <c r="W345" s="223"/>
      <c r="X345" s="223"/>
      <c r="Y345" s="223"/>
      <c r="Z345" s="223"/>
      <c r="AA345" s="223"/>
      <c r="AB345" s="223"/>
    </row>
    <row r="346" spans="1:37" s="156" customFormat="1" ht="14.25" customHeight="1" hidden="1">
      <c r="A346" s="147"/>
      <c r="B346" s="147"/>
      <c r="C346" s="151"/>
      <c r="D346" s="151"/>
      <c r="E346" s="314" t="s">
        <v>185</v>
      </c>
      <c r="F346" s="317"/>
      <c r="G346" s="318"/>
      <c r="H346" s="182"/>
      <c r="I346" s="154"/>
      <c r="J346" s="245"/>
      <c r="K346" s="208"/>
      <c r="L346" s="208"/>
      <c r="M346" s="248"/>
      <c r="N346" s="267"/>
      <c r="O346" s="274"/>
      <c r="P346" s="274"/>
      <c r="Q346" s="274"/>
      <c r="R346" s="274"/>
      <c r="S346" s="278"/>
      <c r="T346" s="223"/>
      <c r="U346" s="223"/>
      <c r="V346" s="223"/>
      <c r="W346" s="223"/>
      <c r="X346" s="223"/>
      <c r="Y346" s="223"/>
      <c r="Z346" s="223"/>
      <c r="AA346" s="223"/>
      <c r="AB346" s="223"/>
      <c r="AC346" s="214"/>
      <c r="AD346" s="214"/>
      <c r="AE346" s="214"/>
      <c r="AF346" s="214"/>
      <c r="AG346" s="214"/>
      <c r="AH346" s="214"/>
      <c r="AI346" s="214"/>
      <c r="AJ346" s="214"/>
      <c r="AK346" s="214"/>
    </row>
    <row r="347" spans="1:37" s="156" customFormat="1" ht="28.5" hidden="1">
      <c r="A347" s="147"/>
      <c r="B347" s="147"/>
      <c r="C347" s="165"/>
      <c r="D347" s="165"/>
      <c r="E347" s="165" t="s">
        <v>239</v>
      </c>
      <c r="F347" s="151"/>
      <c r="G347" s="152" t="s">
        <v>240</v>
      </c>
      <c r="H347" s="264" t="s">
        <v>421</v>
      </c>
      <c r="I347" s="155">
        <f>IF(OR(ISNUMBER(SEARCH("a",H347)),ISNUMBER(SEARCH("b",H347)),ISNUMBER(SEARCH("c",H347)),ISNUMBER(SEARCH("d",H347)),ISNUMBER(SEARCH("e",H347)),ISNUMBER(SEARCH("f",H347)),ISNUMBER(SEARCH("g",H347)),ISNUMBER(SEARCH("h",H347)),ISNUMBER(SEARCH("i",H347)),ISNUMBER(SEARCH("j",H347)),ISNUMBER(SEARCH("k",H347)),ISNUMBER(SEARCH("l",H347)),ISNUMBER(SEARCH("m",H347)),ISNUMBER(SEARCH("n",H347)),ISNUMBER(SEARCH("o",H347)),ISNUMBER(SEARCH("p",H347)),ISNUMBER(SEARCH("q",H347)),ISNUMBER(SEARCH("r",H347)),ISNUMBER(SEARCH("s",H347)),ISNUMBER(SEARCH("t",H347)),ISNUMBER(SEARCH("u",H347)),ISNUMBER(SEARCH("v",H347)),ISNUMBER(SEARCH("w",H347)),ISNUMBER(SEARCH("x",H347)),ISNUMBER(SEARCH("y",H347)),ISNUMBER(SEARCH("z",H347))),"","P"&amp;E347)</f>
      </c>
      <c r="J347" s="245">
        <f>IF(AND($H$325&lt;&gt;"No",OR(H345="Other",H345=""),H347=""),"P"&amp;E347,"")</f>
      </c>
      <c r="K347" s="208">
        <f t="shared" si="15"/>
      </c>
      <c r="L347" s="208">
        <f ca="1" t="shared" si="16"/>
      </c>
      <c r="M347" s="248"/>
      <c r="N347" s="267"/>
      <c r="O347" s="274"/>
      <c r="P347" s="274"/>
      <c r="Q347" s="274"/>
      <c r="R347" s="274"/>
      <c r="S347" s="278"/>
      <c r="T347" s="223"/>
      <c r="U347" s="223"/>
      <c r="V347" s="223"/>
      <c r="W347" s="223"/>
      <c r="X347" s="223"/>
      <c r="Y347" s="223"/>
      <c r="Z347" s="223"/>
      <c r="AA347" s="223"/>
      <c r="AB347" s="223"/>
      <c r="AC347" s="214"/>
      <c r="AD347" s="214"/>
      <c r="AE347" s="214"/>
      <c r="AF347" s="214"/>
      <c r="AG347" s="214"/>
      <c r="AH347" s="214"/>
      <c r="AI347" s="214"/>
      <c r="AJ347" s="214"/>
      <c r="AK347" s="214"/>
    </row>
    <row r="348" spans="1:28" ht="57">
      <c r="A348" s="51"/>
      <c r="B348" s="51"/>
      <c r="C348" s="83">
        <v>4</v>
      </c>
      <c r="D348" s="83"/>
      <c r="E348" s="83"/>
      <c r="F348" s="59"/>
      <c r="G348" s="4" t="s">
        <v>242</v>
      </c>
      <c r="H348" s="44"/>
      <c r="I348" s="53"/>
      <c r="J348" s="245" t="str">
        <f>IF(H348="","P"&amp;C348,"")</f>
        <v>P4</v>
      </c>
      <c r="K348" s="208" t="str">
        <f t="shared" si="15"/>
        <v>P4, </v>
      </c>
      <c r="L348" s="208" t="str">
        <f ca="1" t="shared" si="16"/>
        <v>$K$348</v>
      </c>
      <c r="T348" s="223"/>
      <c r="U348" s="223"/>
      <c r="V348" s="223"/>
      <c r="W348" s="223"/>
      <c r="X348" s="223"/>
      <c r="Y348" s="223"/>
      <c r="Z348" s="223"/>
      <c r="AA348" s="223"/>
      <c r="AB348" s="223"/>
    </row>
    <row r="349" spans="1:28" ht="15">
      <c r="A349" s="51"/>
      <c r="B349" s="51"/>
      <c r="C349" s="59"/>
      <c r="D349" s="303" t="s">
        <v>186</v>
      </c>
      <c r="E349" s="304"/>
      <c r="F349" s="304"/>
      <c r="G349" s="305"/>
      <c r="H349" s="43"/>
      <c r="I349" s="53"/>
      <c r="T349" s="223"/>
      <c r="U349" s="223"/>
      <c r="V349" s="223"/>
      <c r="W349" s="223"/>
      <c r="X349" s="223"/>
      <c r="Y349" s="223"/>
      <c r="Z349" s="223"/>
      <c r="AA349" s="223"/>
      <c r="AB349" s="223"/>
    </row>
    <row r="350" spans="1:28" ht="42.75">
      <c r="A350" s="51"/>
      <c r="B350" s="51"/>
      <c r="C350" s="59"/>
      <c r="D350" s="83">
        <v>4.1</v>
      </c>
      <c r="E350" s="59"/>
      <c r="F350" s="59"/>
      <c r="G350" s="281" t="s">
        <v>466</v>
      </c>
      <c r="H350" s="44"/>
      <c r="I350" s="53" t="str">
        <f>IF(H350="","P"&amp;D350,"")</f>
        <v>P4.1</v>
      </c>
      <c r="J350" s="248" t="str">
        <f>IF(AND($H$348&lt;&gt;"No",I350&lt;&gt;""),"P"&amp;D350,"")</f>
        <v>P4.1</v>
      </c>
      <c r="K350" s="208" t="str">
        <f t="shared" si="15"/>
        <v>P4.1, </v>
      </c>
      <c r="L350" s="208" t="str">
        <f ca="1" t="shared" si="16"/>
        <v>$K$350</v>
      </c>
      <c r="T350" s="223"/>
      <c r="U350" s="223"/>
      <c r="V350" s="223"/>
      <c r="W350" s="223"/>
      <c r="X350" s="223"/>
      <c r="Y350" s="223"/>
      <c r="Z350" s="223"/>
      <c r="AA350" s="223"/>
      <c r="AB350" s="223"/>
    </row>
    <row r="351" spans="1:28" ht="28.5">
      <c r="A351" s="51"/>
      <c r="B351" s="51"/>
      <c r="C351" s="59"/>
      <c r="D351" s="83">
        <v>4.2</v>
      </c>
      <c r="E351" s="59"/>
      <c r="F351" s="59"/>
      <c r="G351" s="18" t="s">
        <v>243</v>
      </c>
      <c r="H351" s="44"/>
      <c r="I351" s="53" t="str">
        <f>IF(H351="","P"&amp;D351,"")</f>
        <v>P4.2</v>
      </c>
      <c r="J351" s="248" t="str">
        <f>IF(AND($H$348&lt;&gt;"No",I351&lt;&gt;""),"P"&amp;D351,"")</f>
        <v>P4.2</v>
      </c>
      <c r="K351" s="208" t="str">
        <f t="shared" si="15"/>
        <v>P4.2, </v>
      </c>
      <c r="L351" s="208" t="str">
        <f ca="1" t="shared" si="16"/>
        <v>$K$351</v>
      </c>
      <c r="T351" s="223"/>
      <c r="U351" s="223"/>
      <c r="V351" s="223"/>
      <c r="W351" s="223"/>
      <c r="X351" s="223"/>
      <c r="Y351" s="223"/>
      <c r="Z351" s="223"/>
      <c r="AA351" s="223"/>
      <c r="AB351" s="223"/>
    </row>
    <row r="352" spans="1:28" ht="28.5">
      <c r="A352" s="51"/>
      <c r="B352" s="51"/>
      <c r="C352" s="59"/>
      <c r="D352" s="83">
        <v>4.3</v>
      </c>
      <c r="E352" s="59"/>
      <c r="F352" s="59"/>
      <c r="G352" s="4" t="s">
        <v>244</v>
      </c>
      <c r="H352" s="44"/>
      <c r="I352" s="53" t="str">
        <f>IF(H352="","P"&amp;D352,"")</f>
        <v>P4.3</v>
      </c>
      <c r="J352" s="248" t="str">
        <f>IF(AND($H$348&lt;&gt;"No",I352&lt;&gt;""),"P"&amp;D352,"")</f>
        <v>P4.3</v>
      </c>
      <c r="K352" s="208" t="str">
        <f t="shared" si="15"/>
        <v>P4.3, </v>
      </c>
      <c r="L352" s="208" t="str">
        <f ca="1" t="shared" si="16"/>
        <v>$K$352</v>
      </c>
      <c r="T352" s="223"/>
      <c r="U352" s="223"/>
      <c r="V352" s="223"/>
      <c r="W352" s="223"/>
      <c r="X352" s="223"/>
      <c r="Y352" s="223"/>
      <c r="Z352" s="223"/>
      <c r="AA352" s="223"/>
      <c r="AB352" s="223"/>
    </row>
    <row r="353" spans="1:37" s="156" customFormat="1" ht="57" hidden="1">
      <c r="A353" s="147"/>
      <c r="B353" s="147"/>
      <c r="C353" s="151"/>
      <c r="D353" s="165">
        <v>4.4</v>
      </c>
      <c r="E353" s="151"/>
      <c r="F353" s="151"/>
      <c r="G353" s="187" t="s">
        <v>245</v>
      </c>
      <c r="H353" s="264" t="s">
        <v>383</v>
      </c>
      <c r="I353" s="155">
        <f>IF(OR(ISNUMBER(SEARCH("a",H353)),ISNUMBER(SEARCH("b",H353)),ISNUMBER(SEARCH("c",H353)),ISNUMBER(SEARCH("d",H353)),ISNUMBER(SEARCH("e",H353)),ISNUMBER(SEARCH("f",H353)),ISNUMBER(SEARCH("g",H353)),ISNUMBER(SEARCH("h",H353)),ISNUMBER(SEARCH("i",H353)),ISNUMBER(SEARCH("j",H353)),ISNUMBER(SEARCH("k",H353)),ISNUMBER(SEARCH("l",H353)),ISNUMBER(SEARCH("m",H353)),ISNUMBER(SEARCH("n",H353)),ISNUMBER(SEARCH("o",H353)),ISNUMBER(SEARCH("p",H353)),ISNUMBER(SEARCH("q",H353)),ISNUMBER(SEARCH("r",H353)),ISNUMBER(SEARCH("s",H353)),ISNUMBER(SEARCH("t",H353)),ISNUMBER(SEARCH("u",H353)),ISNUMBER(SEARCH("v",H353)),ISNUMBER(SEARCH("w",H353)),ISNUMBER(SEARCH("x",H353)),ISNUMBER(SEARCH("y",H353)),ISNUMBER(SEARCH("z",H353))),"","P"&amp;D353)</f>
      </c>
      <c r="J353" s="248">
        <f>IF(AND($H$348&lt;&gt;"No",I353&lt;&gt;""),"P"&amp;D353,"")</f>
      </c>
      <c r="K353" s="208">
        <f t="shared" si="15"/>
      </c>
      <c r="L353" s="208">
        <f ca="1" t="shared" si="16"/>
      </c>
      <c r="M353" s="248"/>
      <c r="N353" s="267"/>
      <c r="O353" s="274"/>
      <c r="P353" s="274"/>
      <c r="Q353" s="274"/>
      <c r="R353" s="274"/>
      <c r="S353" s="278"/>
      <c r="T353" s="223"/>
      <c r="U353" s="223"/>
      <c r="V353" s="223"/>
      <c r="W353" s="223"/>
      <c r="X353" s="223"/>
      <c r="Y353" s="223"/>
      <c r="Z353" s="223"/>
      <c r="AA353" s="223"/>
      <c r="AB353" s="223"/>
      <c r="AC353" s="214"/>
      <c r="AD353" s="214"/>
      <c r="AE353" s="214"/>
      <c r="AF353" s="214"/>
      <c r="AG353" s="214"/>
      <c r="AH353" s="214"/>
      <c r="AI353" s="214"/>
      <c r="AJ353" s="214"/>
      <c r="AK353" s="214"/>
    </row>
    <row r="354" spans="1:37" s="156" customFormat="1" ht="57" hidden="1">
      <c r="A354" s="147"/>
      <c r="B354" s="147"/>
      <c r="C354" s="151"/>
      <c r="D354" s="165">
        <v>4.5</v>
      </c>
      <c r="E354" s="151"/>
      <c r="F354" s="151"/>
      <c r="G354" s="152" t="s">
        <v>246</v>
      </c>
      <c r="H354" s="264" t="s">
        <v>383</v>
      </c>
      <c r="I354" s="155">
        <f>IF(OR(ISNUMBER(SEARCH("a",H354)),ISNUMBER(SEARCH("b",H354)),ISNUMBER(SEARCH("c",H354)),ISNUMBER(SEARCH("d",H354)),ISNUMBER(SEARCH("e",H354)),ISNUMBER(SEARCH("f",H354)),ISNUMBER(SEARCH("g",H354)),ISNUMBER(SEARCH("h",H354)),ISNUMBER(SEARCH("i",H354)),ISNUMBER(SEARCH("j",H354)),ISNUMBER(SEARCH("k",H354)),ISNUMBER(SEARCH("l",H354)),ISNUMBER(SEARCH("m",H354)),ISNUMBER(SEARCH("n",H354)),ISNUMBER(SEARCH("o",H354)),ISNUMBER(SEARCH("p",H354)),ISNUMBER(SEARCH("q",H354)),ISNUMBER(SEARCH("r",H354)),ISNUMBER(SEARCH("s",H354)),ISNUMBER(SEARCH("t",H354)),ISNUMBER(SEARCH("u",H354)),ISNUMBER(SEARCH("v",H354)),ISNUMBER(SEARCH("w",H354)),ISNUMBER(SEARCH("x",H354)),ISNUMBER(SEARCH("y",H354)),ISNUMBER(SEARCH("z",H354))),"","P"&amp;D354)</f>
      </c>
      <c r="J354" s="248">
        <f>IF(AND($H$348&lt;&gt;"No",I354&lt;&gt;""),"P"&amp;D354,"")</f>
      </c>
      <c r="K354" s="208">
        <f t="shared" si="15"/>
      </c>
      <c r="L354" s="208">
        <f ca="1" t="shared" si="16"/>
      </c>
      <c r="M354" s="248"/>
      <c r="N354" s="267"/>
      <c r="O354" s="274"/>
      <c r="P354" s="274"/>
      <c r="Q354" s="274"/>
      <c r="R354" s="274"/>
      <c r="S354" s="278"/>
      <c r="T354" s="223"/>
      <c r="U354" s="223"/>
      <c r="V354" s="223"/>
      <c r="W354" s="223"/>
      <c r="X354" s="223"/>
      <c r="Y354" s="223"/>
      <c r="Z354" s="223"/>
      <c r="AA354" s="223"/>
      <c r="AB354" s="223"/>
      <c r="AC354" s="214"/>
      <c r="AD354" s="214"/>
      <c r="AE354" s="214"/>
      <c r="AF354" s="214"/>
      <c r="AG354" s="214"/>
      <c r="AH354" s="214"/>
      <c r="AI354" s="214"/>
      <c r="AJ354" s="214"/>
      <c r="AK354" s="214"/>
    </row>
    <row r="355" spans="1:28" ht="15" customHeight="1">
      <c r="A355" s="51"/>
      <c r="B355" s="51"/>
      <c r="C355" s="65"/>
      <c r="D355" s="66"/>
      <c r="E355" s="51"/>
      <c r="F355" s="51"/>
      <c r="G355" s="51"/>
      <c r="H355" s="67"/>
      <c r="I355" s="52"/>
      <c r="K355" s="208">
        <f t="shared" si="15"/>
      </c>
      <c r="L355" s="208">
        <f ca="1" t="shared" si="16"/>
      </c>
      <c r="T355" s="223"/>
      <c r="U355" s="223"/>
      <c r="V355" s="223"/>
      <c r="W355" s="223"/>
      <c r="X355" s="223"/>
      <c r="Y355" s="223"/>
      <c r="Z355" s="223"/>
      <c r="AA355" s="223"/>
      <c r="AB355" s="223"/>
    </row>
    <row r="356" spans="1:28" ht="14.25">
      <c r="A356" s="51"/>
      <c r="B356" s="51"/>
      <c r="C356" s="65"/>
      <c r="D356" s="66"/>
      <c r="E356" s="51"/>
      <c r="F356" s="51"/>
      <c r="G356" s="51"/>
      <c r="H356" s="67"/>
      <c r="I356" s="52"/>
      <c r="K356" s="208">
        <f t="shared" si="15"/>
      </c>
      <c r="L356" s="208">
        <f ca="1" t="shared" si="16"/>
      </c>
      <c r="T356" s="223"/>
      <c r="U356" s="223"/>
      <c r="V356" s="223"/>
      <c r="W356" s="223"/>
      <c r="X356" s="223"/>
      <c r="Y356" s="223"/>
      <c r="Z356" s="223"/>
      <c r="AA356" s="223"/>
      <c r="AB356" s="223"/>
    </row>
    <row r="357" spans="1:28" ht="35.25" customHeight="1">
      <c r="A357" s="51"/>
      <c r="B357" s="51"/>
      <c r="C357" s="306" t="s">
        <v>254</v>
      </c>
      <c r="D357" s="301"/>
      <c r="E357" s="301"/>
      <c r="F357" s="302"/>
      <c r="G357" s="84" t="s">
        <v>253</v>
      </c>
      <c r="H357" s="107"/>
      <c r="I357" s="87"/>
      <c r="J357" s="249"/>
      <c r="K357" s="208">
        <f t="shared" si="15"/>
      </c>
      <c r="L357" s="208">
        <f ca="1" t="shared" si="16"/>
      </c>
      <c r="M357" s="249"/>
      <c r="T357" s="223"/>
      <c r="U357" s="223"/>
      <c r="V357" s="223"/>
      <c r="W357" s="223"/>
      <c r="X357" s="223"/>
      <c r="Y357" s="223"/>
      <c r="Z357" s="223"/>
      <c r="AA357" s="223"/>
      <c r="AB357" s="223"/>
    </row>
    <row r="358" spans="1:28" ht="57">
      <c r="A358" s="51"/>
      <c r="B358" s="51"/>
      <c r="C358" s="86">
        <v>1</v>
      </c>
      <c r="D358" s="86"/>
      <c r="E358" s="80"/>
      <c r="F358" s="80"/>
      <c r="G358" s="1" t="s">
        <v>160</v>
      </c>
      <c r="H358" s="44"/>
      <c r="I358" s="53"/>
      <c r="J358" s="245" t="str">
        <f>IF(H358="","Q"&amp;C358,"")</f>
        <v>Q1</v>
      </c>
      <c r="K358" s="208" t="str">
        <f t="shared" si="15"/>
        <v>Q1, </v>
      </c>
      <c r="L358" s="208" t="str">
        <f ca="1" t="shared" si="16"/>
        <v>$K$358</v>
      </c>
      <c r="M358" s="248" t="str">
        <f>CONCATENATE($K$358,$K$359,$K$360,$K$363,$K$364,$K$365,$K$366,$K$368,$K$369,$K$370,$K$371,$K$373,$K$374)</f>
        <v>Q1, Q2, Q3, Q4, Q6, Q7, Q8, Q9, </v>
      </c>
      <c r="T358" s="223"/>
      <c r="U358" s="223"/>
      <c r="V358" s="223"/>
      <c r="W358" s="223"/>
      <c r="X358" s="223"/>
      <c r="Y358" s="223"/>
      <c r="Z358" s="223"/>
      <c r="AA358" s="223"/>
      <c r="AB358" s="223"/>
    </row>
    <row r="359" spans="1:28" ht="28.5">
      <c r="A359" s="51"/>
      <c r="B359" s="51"/>
      <c r="C359" s="83">
        <v>2</v>
      </c>
      <c r="D359" s="83"/>
      <c r="E359" s="59"/>
      <c r="F359" s="59"/>
      <c r="G359" s="4" t="s">
        <v>161</v>
      </c>
      <c r="H359" s="44"/>
      <c r="I359" s="53"/>
      <c r="J359" s="245" t="str">
        <f>IF(H359="","Q"&amp;C359,"")</f>
        <v>Q2</v>
      </c>
      <c r="K359" s="208" t="str">
        <f t="shared" si="15"/>
        <v>Q2, </v>
      </c>
      <c r="L359" s="208" t="str">
        <f ca="1" t="shared" si="16"/>
        <v>$K$359</v>
      </c>
      <c r="M359" s="273"/>
      <c r="T359" s="223"/>
      <c r="U359" s="223"/>
      <c r="V359" s="223"/>
      <c r="W359" s="223"/>
      <c r="X359" s="223"/>
      <c r="Y359" s="223"/>
      <c r="Z359" s="223"/>
      <c r="AA359" s="223"/>
      <c r="AB359" s="223"/>
    </row>
    <row r="360" spans="1:28" ht="42.75">
      <c r="A360" s="51"/>
      <c r="B360" s="51"/>
      <c r="C360" s="83">
        <v>3</v>
      </c>
      <c r="D360" s="83"/>
      <c r="E360" s="59"/>
      <c r="F360" s="59"/>
      <c r="G360" s="5" t="s">
        <v>162</v>
      </c>
      <c r="H360" s="44"/>
      <c r="I360" s="53"/>
      <c r="J360" s="245" t="str">
        <f>IF(H360="","Q"&amp;C360,"")</f>
        <v>Q3</v>
      </c>
      <c r="K360" s="208" t="str">
        <f t="shared" si="15"/>
        <v>Q3, </v>
      </c>
      <c r="L360" s="208" t="str">
        <f ca="1" t="shared" si="16"/>
        <v>$K$360</v>
      </c>
      <c r="M360" s="273"/>
      <c r="T360" s="223"/>
      <c r="U360" s="223"/>
      <c r="V360" s="223"/>
      <c r="W360" s="223"/>
      <c r="X360" s="223"/>
      <c r="Y360" s="223"/>
      <c r="Z360" s="223"/>
      <c r="AA360" s="223"/>
      <c r="AB360" s="223"/>
    </row>
    <row r="361" spans="1:37" s="156" customFormat="1" ht="15" hidden="1">
      <c r="A361" s="147"/>
      <c r="B361" s="147"/>
      <c r="C361" s="151"/>
      <c r="D361" s="314" t="s">
        <v>255</v>
      </c>
      <c r="E361" s="315"/>
      <c r="F361" s="315"/>
      <c r="G361" s="316"/>
      <c r="H361" s="160"/>
      <c r="I361" s="154"/>
      <c r="J361" s="245"/>
      <c r="K361" s="208">
        <f t="shared" si="15"/>
      </c>
      <c r="L361" s="208">
        <f ca="1" t="shared" si="16"/>
      </c>
      <c r="M361" s="273"/>
      <c r="N361" s="267"/>
      <c r="O361" s="274"/>
      <c r="P361" s="274"/>
      <c r="Q361" s="274"/>
      <c r="R361" s="274"/>
      <c r="S361" s="278"/>
      <c r="T361" s="223"/>
      <c r="U361" s="223"/>
      <c r="V361" s="223"/>
      <c r="W361" s="223"/>
      <c r="X361" s="223"/>
      <c r="Y361" s="223"/>
      <c r="Z361" s="223"/>
      <c r="AA361" s="223"/>
      <c r="AB361" s="223"/>
      <c r="AC361" s="214"/>
      <c r="AD361" s="214"/>
      <c r="AE361" s="214"/>
      <c r="AF361" s="214"/>
      <c r="AG361" s="214"/>
      <c r="AH361" s="214"/>
      <c r="AI361" s="214"/>
      <c r="AJ361" s="214"/>
      <c r="AK361" s="214"/>
    </row>
    <row r="362" spans="1:37" s="156" customFormat="1" ht="28.5" hidden="1">
      <c r="A362" s="147"/>
      <c r="B362" s="147"/>
      <c r="C362" s="151"/>
      <c r="D362" s="151"/>
      <c r="E362" s="151"/>
      <c r="F362" s="151"/>
      <c r="G362" s="152" t="s">
        <v>163</v>
      </c>
      <c r="H362" s="160"/>
      <c r="I362" s="154"/>
      <c r="J362" s="248"/>
      <c r="K362" s="208">
        <f t="shared" si="15"/>
      </c>
      <c r="L362" s="208">
        <f ca="1" t="shared" si="16"/>
      </c>
      <c r="M362" s="273"/>
      <c r="N362" s="267"/>
      <c r="O362" s="274"/>
      <c r="P362" s="274"/>
      <c r="Q362" s="274"/>
      <c r="R362" s="274"/>
      <c r="S362" s="278"/>
      <c r="T362" s="223"/>
      <c r="U362" s="223"/>
      <c r="V362" s="223"/>
      <c r="W362" s="223"/>
      <c r="X362" s="223"/>
      <c r="Y362" s="223"/>
      <c r="Z362" s="223"/>
      <c r="AA362" s="223"/>
      <c r="AB362" s="223"/>
      <c r="AC362" s="214"/>
      <c r="AD362" s="214"/>
      <c r="AE362" s="214"/>
      <c r="AF362" s="214"/>
      <c r="AG362" s="214"/>
      <c r="AH362" s="214"/>
      <c r="AI362" s="214"/>
      <c r="AJ362" s="214"/>
      <c r="AK362" s="214"/>
    </row>
    <row r="363" spans="1:37" s="156" customFormat="1" ht="14.25" hidden="1">
      <c r="A363" s="147"/>
      <c r="B363" s="147"/>
      <c r="C363" s="165"/>
      <c r="D363" s="165">
        <v>3.1</v>
      </c>
      <c r="E363" s="151"/>
      <c r="F363" s="151"/>
      <c r="G363" s="152" t="s">
        <v>164</v>
      </c>
      <c r="H363" s="160">
        <v>100</v>
      </c>
      <c r="I363" s="154">
        <f>IF(H363="","O"&amp;D363,"")</f>
      </c>
      <c r="J363" s="245">
        <f>IF(AND($H$360&lt;&gt;"100% verification",I363&lt;&gt;""),"Q"&amp;D363,"")</f>
      </c>
      <c r="K363" s="208">
        <f t="shared" si="15"/>
      </c>
      <c r="L363" s="208">
        <f ca="1" t="shared" si="16"/>
      </c>
      <c r="M363" s="273"/>
      <c r="N363" s="267"/>
      <c r="O363" s="274"/>
      <c r="P363" s="274"/>
      <c r="Q363" s="274"/>
      <c r="R363" s="274"/>
      <c r="S363" s="278"/>
      <c r="T363" s="223"/>
      <c r="U363" s="223"/>
      <c r="V363" s="223"/>
      <c r="W363" s="223"/>
      <c r="X363" s="223"/>
      <c r="Y363" s="223"/>
      <c r="Z363" s="223"/>
      <c r="AA363" s="223"/>
      <c r="AB363" s="223"/>
      <c r="AC363" s="214"/>
      <c r="AD363" s="214"/>
      <c r="AE363" s="214"/>
      <c r="AF363" s="214"/>
      <c r="AG363" s="214"/>
      <c r="AH363" s="214"/>
      <c r="AI363" s="214"/>
      <c r="AJ363" s="214"/>
      <c r="AK363" s="214"/>
    </row>
    <row r="364" spans="1:37" s="156" customFormat="1" ht="14.25" hidden="1">
      <c r="A364" s="147"/>
      <c r="B364" s="147"/>
      <c r="C364" s="165"/>
      <c r="D364" s="165">
        <v>3.2</v>
      </c>
      <c r="E364" s="151"/>
      <c r="F364" s="151"/>
      <c r="G364" s="152" t="s">
        <v>165</v>
      </c>
      <c r="H364" s="160" t="s">
        <v>423</v>
      </c>
      <c r="I364" s="154">
        <f>IF(H364="","O"&amp;D364,"")</f>
      </c>
      <c r="J364" s="245">
        <f>IF(AND($H$360&lt;&gt;"100% verification",I364&lt;&gt;""),"Q"&amp;D364,"")</f>
      </c>
      <c r="K364" s="208">
        <f t="shared" si="15"/>
      </c>
      <c r="L364" s="208">
        <f ca="1" t="shared" si="16"/>
      </c>
      <c r="M364" s="273"/>
      <c r="N364" s="267"/>
      <c r="O364" s="274"/>
      <c r="P364" s="274"/>
      <c r="Q364" s="274"/>
      <c r="R364" s="274"/>
      <c r="S364" s="278"/>
      <c r="T364" s="223"/>
      <c r="U364" s="223"/>
      <c r="V364" s="223"/>
      <c r="W364" s="223"/>
      <c r="X364" s="223"/>
      <c r="Y364" s="223"/>
      <c r="Z364" s="223"/>
      <c r="AA364" s="223"/>
      <c r="AB364" s="223"/>
      <c r="AC364" s="214"/>
      <c r="AD364" s="214"/>
      <c r="AE364" s="214"/>
      <c r="AF364" s="214"/>
      <c r="AG364" s="214"/>
      <c r="AH364" s="214"/>
      <c r="AI364" s="214"/>
      <c r="AJ364" s="214"/>
      <c r="AK364" s="214"/>
    </row>
    <row r="365" spans="1:28" ht="58.5">
      <c r="A365" s="51"/>
      <c r="B365" s="51"/>
      <c r="C365" s="83">
        <v>4</v>
      </c>
      <c r="D365" s="83"/>
      <c r="E365" s="59"/>
      <c r="F365" s="59"/>
      <c r="G365" s="4" t="s">
        <v>166</v>
      </c>
      <c r="H365" s="44"/>
      <c r="I365" s="53"/>
      <c r="J365" s="245" t="str">
        <f>IF(H365="","Q"&amp;C365,"")</f>
        <v>Q4</v>
      </c>
      <c r="K365" s="208" t="str">
        <f t="shared" si="15"/>
        <v>Q4, </v>
      </c>
      <c r="L365" s="208" t="str">
        <f ca="1" t="shared" si="16"/>
        <v>$K$365</v>
      </c>
      <c r="M365" s="273"/>
      <c r="T365" s="223"/>
      <c r="U365" s="223"/>
      <c r="V365" s="223"/>
      <c r="W365" s="223"/>
      <c r="X365" s="223"/>
      <c r="Y365" s="223"/>
      <c r="Z365" s="223"/>
      <c r="AA365" s="223"/>
      <c r="AB365" s="223"/>
    </row>
    <row r="366" spans="1:37" s="156" customFormat="1" ht="28.5" hidden="1">
      <c r="A366" s="147"/>
      <c r="B366" s="147"/>
      <c r="C366" s="165">
        <v>5</v>
      </c>
      <c r="D366" s="165"/>
      <c r="E366" s="151"/>
      <c r="F366" s="151"/>
      <c r="G366" s="152" t="s">
        <v>167</v>
      </c>
      <c r="H366" s="265" t="s">
        <v>421</v>
      </c>
      <c r="I366" s="188"/>
      <c r="J366" s="245">
        <f>IF(OR(ISNUMBER(SEARCH("a",H366)),ISNUMBER(SEARCH("b",H366)),ISNUMBER(SEARCH("c",H366)),ISNUMBER(SEARCH("d",H366)),ISNUMBER(SEARCH("e",H366)),ISNUMBER(SEARCH("f",H366)),ISNUMBER(SEARCH("g",H366)),ISNUMBER(SEARCH("h",H366)),ISNUMBER(SEARCH("i",H366)),ISNUMBER(SEARCH("j",H366)),ISNUMBER(SEARCH("k",H366)),ISNUMBER(SEARCH("l",H366)),ISNUMBER(SEARCH("m",H366)),ISNUMBER(SEARCH("n",H366)),ISNUMBER(SEARCH("o",H366)),ISNUMBER(SEARCH("p",H366)),ISNUMBER(SEARCH("q",H366)),ISNUMBER(SEARCH("r",H366)),ISNUMBER(SEARCH("s",H366)),ISNUMBER(SEARCH("t",H366)),ISNUMBER(SEARCH("u",H366)),ISNUMBER(SEARCH("v",H366)),ISNUMBER(SEARCH("w",H366)),ISNUMBER(SEARCH("x",H366)),ISNUMBER(SEARCH("y",H366)),ISNUMBER(SEARCH("z",H366))),"","Q"&amp;C366)</f>
      </c>
      <c r="K366" s="208">
        <f t="shared" si="15"/>
      </c>
      <c r="L366" s="208">
        <f ca="1" t="shared" si="16"/>
      </c>
      <c r="M366" s="273"/>
      <c r="N366" s="267"/>
      <c r="O366" s="274"/>
      <c r="P366" s="274"/>
      <c r="Q366" s="274"/>
      <c r="R366" s="274"/>
      <c r="S366" s="278"/>
      <c r="T366" s="223"/>
      <c r="U366" s="223"/>
      <c r="V366" s="223"/>
      <c r="W366" s="223"/>
      <c r="X366" s="223"/>
      <c r="Y366" s="223"/>
      <c r="Z366" s="223"/>
      <c r="AA366" s="223"/>
      <c r="AB366" s="223"/>
      <c r="AC366" s="214"/>
      <c r="AD366" s="214"/>
      <c r="AE366" s="214"/>
      <c r="AF366" s="214"/>
      <c r="AG366" s="214"/>
      <c r="AH366" s="214"/>
      <c r="AI366" s="214"/>
      <c r="AJ366" s="214"/>
      <c r="AK366" s="214"/>
    </row>
    <row r="367" spans="1:28" ht="61.5" customHeight="1">
      <c r="A367" s="51"/>
      <c r="B367" s="51"/>
      <c r="C367" s="83"/>
      <c r="D367" s="83"/>
      <c r="E367" s="59"/>
      <c r="F367" s="59"/>
      <c r="G367" s="1" t="s">
        <v>98</v>
      </c>
      <c r="H367" s="43"/>
      <c r="I367" s="53"/>
      <c r="J367" s="248"/>
      <c r="K367" s="208">
        <f t="shared" si="15"/>
      </c>
      <c r="L367" s="208">
        <f ca="1" t="shared" si="16"/>
      </c>
      <c r="M367" s="273"/>
      <c r="T367" s="223"/>
      <c r="U367" s="223"/>
      <c r="V367" s="223"/>
      <c r="W367" s="223"/>
      <c r="X367" s="223"/>
      <c r="Y367" s="223"/>
      <c r="Z367" s="223"/>
      <c r="AA367" s="223"/>
      <c r="AB367" s="223"/>
    </row>
    <row r="368" spans="1:28" ht="14.25">
      <c r="A368" s="51"/>
      <c r="B368" s="51"/>
      <c r="C368" s="83">
        <v>6</v>
      </c>
      <c r="D368" s="83"/>
      <c r="E368" s="59"/>
      <c r="F368" s="59"/>
      <c r="G368" s="6" t="s">
        <v>473</v>
      </c>
      <c r="H368" s="38"/>
      <c r="I368" s="53"/>
      <c r="J368" s="245" t="str">
        <f>IF(H368="","Q"&amp;C368,"")</f>
        <v>Q6</v>
      </c>
      <c r="K368" s="208" t="str">
        <f t="shared" si="15"/>
        <v>Q6, </v>
      </c>
      <c r="L368" s="208" t="str">
        <f ca="1" t="shared" si="16"/>
        <v>$K$368</v>
      </c>
      <c r="M368" s="273"/>
      <c r="T368" s="223"/>
      <c r="U368" s="223"/>
      <c r="V368" s="223"/>
      <c r="W368" s="223"/>
      <c r="X368" s="223"/>
      <c r="Y368" s="223"/>
      <c r="Z368" s="223"/>
      <c r="AA368" s="223"/>
      <c r="AB368" s="223"/>
    </row>
    <row r="369" spans="1:28" ht="14.25">
      <c r="A369" s="51"/>
      <c r="B369" s="51"/>
      <c r="C369" s="83">
        <v>7</v>
      </c>
      <c r="D369" s="83"/>
      <c r="E369" s="59"/>
      <c r="F369" s="59"/>
      <c r="G369" s="6" t="s">
        <v>474</v>
      </c>
      <c r="H369" s="38"/>
      <c r="I369" s="53"/>
      <c r="J369" s="245" t="str">
        <f>IF(H369="","Q"&amp;C369,"")</f>
        <v>Q7</v>
      </c>
      <c r="K369" s="208" t="str">
        <f t="shared" si="15"/>
        <v>Q7, </v>
      </c>
      <c r="L369" s="208" t="str">
        <f ca="1" t="shared" si="16"/>
        <v>$K$369</v>
      </c>
      <c r="M369" s="273"/>
      <c r="T369" s="223"/>
      <c r="U369" s="223"/>
      <c r="V369" s="223"/>
      <c r="W369" s="223"/>
      <c r="X369" s="223"/>
      <c r="Y369" s="223"/>
      <c r="Z369" s="223"/>
      <c r="AA369" s="223"/>
      <c r="AB369" s="223"/>
    </row>
    <row r="370" spans="1:28" ht="14.25">
      <c r="A370" s="51"/>
      <c r="B370" s="51"/>
      <c r="C370" s="83">
        <v>8</v>
      </c>
      <c r="D370" s="83"/>
      <c r="E370" s="59"/>
      <c r="F370" s="59"/>
      <c r="G370" s="253" t="s">
        <v>475</v>
      </c>
      <c r="H370" s="38"/>
      <c r="I370" s="53"/>
      <c r="J370" s="245" t="str">
        <f>IF(H370="","Q"&amp;C370,"")</f>
        <v>Q8</v>
      </c>
      <c r="K370" s="208" t="str">
        <f t="shared" si="15"/>
        <v>Q8, </v>
      </c>
      <c r="L370" s="208" t="str">
        <f ca="1" t="shared" si="16"/>
        <v>$K$370</v>
      </c>
      <c r="M370" s="273"/>
      <c r="T370" s="223"/>
      <c r="U370" s="223"/>
      <c r="V370" s="223"/>
      <c r="W370" s="223"/>
      <c r="X370" s="223"/>
      <c r="Y370" s="223"/>
      <c r="Z370" s="223"/>
      <c r="AA370" s="223"/>
      <c r="AB370" s="223"/>
    </row>
    <row r="371" spans="1:28" ht="14.25">
      <c r="A371" s="51"/>
      <c r="B371" s="51"/>
      <c r="C371" s="83">
        <v>9</v>
      </c>
      <c r="D371" s="83"/>
      <c r="E371" s="59"/>
      <c r="F371" s="59"/>
      <c r="G371" s="6" t="s">
        <v>476</v>
      </c>
      <c r="H371" s="38"/>
      <c r="I371" s="53"/>
      <c r="J371" s="245" t="str">
        <f>IF(H371="","Q"&amp;C371,"")</f>
        <v>Q9</v>
      </c>
      <c r="K371" s="208" t="str">
        <f t="shared" si="15"/>
        <v>Q9, </v>
      </c>
      <c r="L371" s="208" t="str">
        <f ca="1" t="shared" si="16"/>
        <v>$K$371</v>
      </c>
      <c r="M371" s="273"/>
      <c r="T371" s="223"/>
      <c r="U371" s="223"/>
      <c r="V371" s="223"/>
      <c r="W371" s="223"/>
      <c r="X371" s="223"/>
      <c r="Y371" s="223"/>
      <c r="Z371" s="223"/>
      <c r="AA371" s="223"/>
      <c r="AB371" s="223"/>
    </row>
    <row r="372" spans="1:37" s="156" customFormat="1" ht="33.75" customHeight="1" hidden="1">
      <c r="A372" s="147"/>
      <c r="B372" s="147"/>
      <c r="C372" s="151"/>
      <c r="D372" s="312" t="s">
        <v>159</v>
      </c>
      <c r="E372" s="332"/>
      <c r="F372" s="332"/>
      <c r="G372" s="333"/>
      <c r="H372" s="160"/>
      <c r="I372" s="154"/>
      <c r="J372" s="248"/>
      <c r="K372" s="208">
        <f t="shared" si="15"/>
      </c>
      <c r="L372" s="208">
        <f ca="1" t="shared" si="16"/>
      </c>
      <c r="M372" s="273"/>
      <c r="N372" s="267"/>
      <c r="O372" s="274"/>
      <c r="P372" s="274"/>
      <c r="Q372" s="274"/>
      <c r="R372" s="274"/>
      <c r="S372" s="278"/>
      <c r="T372" s="223"/>
      <c r="U372" s="223"/>
      <c r="V372" s="223"/>
      <c r="W372" s="223"/>
      <c r="X372" s="223"/>
      <c r="Y372" s="223"/>
      <c r="Z372" s="223"/>
      <c r="AA372" s="223"/>
      <c r="AB372" s="223"/>
      <c r="AC372" s="214"/>
      <c r="AD372" s="214"/>
      <c r="AE372" s="214"/>
      <c r="AF372" s="214"/>
      <c r="AG372" s="214"/>
      <c r="AH372" s="214"/>
      <c r="AI372" s="214"/>
      <c r="AJ372" s="214"/>
      <c r="AK372" s="214"/>
    </row>
    <row r="373" spans="1:37" s="156" customFormat="1" ht="28.5" hidden="1">
      <c r="A373" s="147"/>
      <c r="B373" s="147"/>
      <c r="C373" s="151"/>
      <c r="D373" s="165">
        <v>9.1</v>
      </c>
      <c r="E373" s="151"/>
      <c r="F373" s="151"/>
      <c r="G373" s="152" t="s">
        <v>168</v>
      </c>
      <c r="H373" s="160" t="s">
        <v>383</v>
      </c>
      <c r="I373" s="155">
        <f>IF(OR(ISNUMBER(SEARCH("a",H373)),ISNUMBER(SEARCH("b",H373)),ISNUMBER(SEARCH("c",H373)),ISNUMBER(SEARCH("d",H373)),ISNUMBER(SEARCH("e",H373)),ISNUMBER(SEARCH("f",H373)),ISNUMBER(SEARCH("g",H373)),ISNUMBER(SEARCH("h",H373)),ISNUMBER(SEARCH("i",H373)),ISNUMBER(SEARCH("j",H373)),ISNUMBER(SEARCH("k",H373)),ISNUMBER(SEARCH("l",H373)),ISNUMBER(SEARCH("m",H373)),ISNUMBER(SEARCH("n",H373)),ISNUMBER(SEARCH("o",H373)),ISNUMBER(SEARCH("p",H373)),ISNUMBER(SEARCH("q",H373)),ISNUMBER(SEARCH("r",H373)),ISNUMBER(SEARCH("s",H373)),ISNUMBER(SEARCH("t",H373)),ISNUMBER(SEARCH("u",H373)),ISNUMBER(SEARCH("v",H373)),ISNUMBER(SEARCH("w",H373)),ISNUMBER(SEARCH("x",H373)),ISNUMBER(SEARCH("y",H373)),ISNUMBER(SEARCH("z",H373))),"","Q"&amp;D373)</f>
      </c>
      <c r="J373" s="248">
        <f>IF(AND(OR($H$368&lt;&gt;100,$H$369&lt;&gt;100,$H$370&lt;&gt;100,$H$371&lt;&gt;100),I373&lt;&gt;""),I373,"")</f>
      </c>
      <c r="K373" s="208">
        <f t="shared" si="15"/>
      </c>
      <c r="L373" s="208">
        <f ca="1" t="shared" si="16"/>
      </c>
      <c r="M373" s="273"/>
      <c r="N373" s="267"/>
      <c r="O373" s="274"/>
      <c r="P373" s="274"/>
      <c r="Q373" s="274"/>
      <c r="R373" s="274"/>
      <c r="S373" s="278"/>
      <c r="T373" s="223"/>
      <c r="U373" s="223"/>
      <c r="V373" s="223"/>
      <c r="W373" s="223"/>
      <c r="X373" s="223"/>
      <c r="Y373" s="223"/>
      <c r="Z373" s="223"/>
      <c r="AA373" s="223"/>
      <c r="AB373" s="223"/>
      <c r="AC373" s="214"/>
      <c r="AD373" s="214"/>
      <c r="AE373" s="214"/>
      <c r="AF373" s="214"/>
      <c r="AG373" s="214"/>
      <c r="AH373" s="214"/>
      <c r="AI373" s="214"/>
      <c r="AJ373" s="214"/>
      <c r="AK373" s="214"/>
    </row>
    <row r="374" spans="1:37" s="156" customFormat="1" ht="14.25" hidden="1">
      <c r="A374" s="147"/>
      <c r="B374" s="147"/>
      <c r="C374" s="151"/>
      <c r="D374" s="165">
        <v>9.2</v>
      </c>
      <c r="E374" s="151"/>
      <c r="F374" s="151"/>
      <c r="G374" s="152" t="s">
        <v>187</v>
      </c>
      <c r="H374" s="160" t="s">
        <v>383</v>
      </c>
      <c r="I374" s="155">
        <f>IF(OR(ISNUMBER(SEARCH("a",H374)),ISNUMBER(SEARCH("b",H374)),ISNUMBER(SEARCH("c",H374)),ISNUMBER(SEARCH("d",H374)),ISNUMBER(SEARCH("e",H374)),ISNUMBER(SEARCH("f",H374)),ISNUMBER(SEARCH("g",H374)),ISNUMBER(SEARCH("h",H374)),ISNUMBER(SEARCH("i",H374)),ISNUMBER(SEARCH("j",H374)),ISNUMBER(SEARCH("k",H374)),ISNUMBER(SEARCH("l",H374)),ISNUMBER(SEARCH("m",H374)),ISNUMBER(SEARCH("n",H374)),ISNUMBER(SEARCH("o",H374)),ISNUMBER(SEARCH("p",H374)),ISNUMBER(SEARCH("q",H374)),ISNUMBER(SEARCH("r",H374)),ISNUMBER(SEARCH("s",H374)),ISNUMBER(SEARCH("t",H374)),ISNUMBER(SEARCH("u",H374)),ISNUMBER(SEARCH("v",H374)),ISNUMBER(SEARCH("w",H374)),ISNUMBER(SEARCH("x",H374)),ISNUMBER(SEARCH("y",H374)),ISNUMBER(SEARCH("z",H374))),"","Q"&amp;D374)</f>
      </c>
      <c r="J374" s="248">
        <f>IF(AND(OR($H$368&lt;&gt;100,$H$369&lt;&gt;100,$H$370&lt;&gt;100,$H$371&lt;&gt;100),I374&lt;&gt;""),I374,"")</f>
      </c>
      <c r="K374" s="208">
        <f t="shared" si="15"/>
      </c>
      <c r="L374" s="208">
        <f ca="1" t="shared" si="16"/>
      </c>
      <c r="M374" s="248"/>
      <c r="N374" s="267"/>
      <c r="O374" s="274"/>
      <c r="P374" s="274"/>
      <c r="Q374" s="274"/>
      <c r="R374" s="274"/>
      <c r="S374" s="278"/>
      <c r="T374" s="223"/>
      <c r="U374" s="223"/>
      <c r="V374" s="223"/>
      <c r="W374" s="223"/>
      <c r="X374" s="223"/>
      <c r="Y374" s="223"/>
      <c r="Z374" s="223"/>
      <c r="AA374" s="223"/>
      <c r="AB374" s="223"/>
      <c r="AC374" s="214"/>
      <c r="AD374" s="214"/>
      <c r="AE374" s="214"/>
      <c r="AF374" s="214"/>
      <c r="AG374" s="214"/>
      <c r="AH374" s="214"/>
      <c r="AI374" s="214"/>
      <c r="AJ374" s="214"/>
      <c r="AK374" s="214"/>
    </row>
    <row r="375" spans="1:28" ht="14.25">
      <c r="A375" s="51"/>
      <c r="B375" s="51"/>
      <c r="C375" s="132"/>
      <c r="D375" s="133"/>
      <c r="E375" s="134"/>
      <c r="F375" s="134"/>
      <c r="G375" s="134"/>
      <c r="H375" s="67"/>
      <c r="I375" s="52"/>
      <c r="K375" s="208">
        <f t="shared" si="15"/>
      </c>
      <c r="L375" s="208">
        <f ca="1" t="shared" si="16"/>
      </c>
      <c r="T375" s="223"/>
      <c r="U375" s="223"/>
      <c r="V375" s="223"/>
      <c r="W375" s="223"/>
      <c r="X375" s="223"/>
      <c r="Y375" s="223"/>
      <c r="Z375" s="223"/>
      <c r="AA375" s="223"/>
      <c r="AB375" s="223"/>
    </row>
    <row r="376" spans="1:28" ht="14.25">
      <c r="A376" s="51"/>
      <c r="B376" s="51"/>
      <c r="C376" s="132"/>
      <c r="D376" s="133"/>
      <c r="E376" s="134"/>
      <c r="F376" s="134"/>
      <c r="G376" s="134"/>
      <c r="H376" s="67"/>
      <c r="I376" s="52"/>
      <c r="K376" s="208">
        <f t="shared" si="15"/>
      </c>
      <c r="L376" s="208">
        <f ca="1" t="shared" si="16"/>
      </c>
      <c r="T376" s="223"/>
      <c r="U376" s="223"/>
      <c r="V376" s="223"/>
      <c r="W376" s="223"/>
      <c r="X376" s="223"/>
      <c r="Y376" s="223"/>
      <c r="Z376" s="223"/>
      <c r="AA376" s="223"/>
      <c r="AB376" s="223"/>
    </row>
    <row r="377" spans="1:28" ht="14.25">
      <c r="A377" s="51"/>
      <c r="B377" s="51"/>
      <c r="C377" s="132"/>
      <c r="D377" s="133"/>
      <c r="E377" s="134"/>
      <c r="F377" s="134"/>
      <c r="G377" s="134"/>
      <c r="H377" s="67"/>
      <c r="I377" s="52"/>
      <c r="K377" s="208">
        <f t="shared" si="15"/>
      </c>
      <c r="L377" s="208">
        <f ca="1" t="shared" si="16"/>
      </c>
      <c r="T377" s="223"/>
      <c r="U377" s="223"/>
      <c r="V377" s="223"/>
      <c r="W377" s="223"/>
      <c r="X377" s="223"/>
      <c r="Y377" s="223"/>
      <c r="Z377" s="223"/>
      <c r="AA377" s="223"/>
      <c r="AB377" s="223"/>
    </row>
    <row r="378" spans="1:28" ht="33.75" customHeight="1">
      <c r="A378" s="51"/>
      <c r="B378" s="51"/>
      <c r="C378" s="343" t="s">
        <v>257</v>
      </c>
      <c r="D378" s="344"/>
      <c r="E378" s="344"/>
      <c r="F378" s="345"/>
      <c r="G378" s="136" t="s">
        <v>258</v>
      </c>
      <c r="H378" s="57"/>
      <c r="I378" s="87"/>
      <c r="J378" s="249"/>
      <c r="K378" s="208">
        <f t="shared" si="15"/>
      </c>
      <c r="L378" s="208">
        <f ca="1" t="shared" si="16"/>
      </c>
      <c r="M378" s="249"/>
      <c r="T378" s="223"/>
      <c r="U378" s="223"/>
      <c r="V378" s="223"/>
      <c r="W378" s="223"/>
      <c r="X378" s="223"/>
      <c r="Y378" s="223"/>
      <c r="Z378" s="223"/>
      <c r="AA378" s="223"/>
      <c r="AB378" s="223"/>
    </row>
    <row r="379" spans="1:32" ht="48.75" customHeight="1">
      <c r="A379" s="51"/>
      <c r="B379" s="51"/>
      <c r="C379" s="130">
        <v>1</v>
      </c>
      <c r="D379" s="131"/>
      <c r="E379" s="137"/>
      <c r="F379" s="137"/>
      <c r="G379" s="221" t="s">
        <v>104</v>
      </c>
      <c r="H379" s="31"/>
      <c r="I379" s="109"/>
      <c r="J379" s="246" t="str">
        <f>IF(H379="","R"&amp;C379,"")</f>
        <v>R1</v>
      </c>
      <c r="K379" s="208" t="str">
        <f t="shared" si="15"/>
        <v>R1, </v>
      </c>
      <c r="L379" s="208" t="str">
        <f ca="1" t="shared" si="16"/>
        <v>$K$379</v>
      </c>
      <c r="N379" s="269"/>
      <c r="O379" s="276"/>
      <c r="P379" s="276"/>
      <c r="Q379" s="276"/>
      <c r="R379" s="276"/>
      <c r="S379" s="280"/>
      <c r="T379" s="225"/>
      <c r="U379" s="225"/>
      <c r="V379" s="225"/>
      <c r="W379" s="225"/>
      <c r="X379" s="225"/>
      <c r="Y379" s="225"/>
      <c r="Z379" s="225"/>
      <c r="AA379" s="225"/>
      <c r="AB379" s="225"/>
      <c r="AC379" s="217"/>
      <c r="AD379" s="217"/>
      <c r="AE379" s="217"/>
      <c r="AF379" s="217"/>
    </row>
    <row r="380" spans="1:28" ht="60" customHeight="1">
      <c r="A380" s="51"/>
      <c r="B380" s="51"/>
      <c r="C380" s="135"/>
      <c r="D380" s="409" t="s">
        <v>454</v>
      </c>
      <c r="E380" s="410"/>
      <c r="F380" s="410"/>
      <c r="G380" s="411"/>
      <c r="H380" s="43"/>
      <c r="I380" s="53"/>
      <c r="J380" s="246"/>
      <c r="K380" s="208">
        <f t="shared" si="15"/>
      </c>
      <c r="L380" s="208">
        <f ca="1" t="shared" si="16"/>
      </c>
      <c r="M380" s="273"/>
      <c r="T380" s="223"/>
      <c r="U380" s="223"/>
      <c r="V380" s="223"/>
      <c r="W380" s="223"/>
      <c r="X380" s="223"/>
      <c r="Y380" s="223"/>
      <c r="Z380" s="223"/>
      <c r="AA380" s="223"/>
      <c r="AB380" s="223"/>
    </row>
    <row r="381" spans="1:28" ht="15" customHeight="1">
      <c r="A381" s="51"/>
      <c r="B381" s="51"/>
      <c r="C381" s="110">
        <v>2</v>
      </c>
      <c r="D381" s="300" t="s">
        <v>256</v>
      </c>
      <c r="E381" s="301"/>
      <c r="F381" s="301"/>
      <c r="G381" s="301"/>
      <c r="H381" s="302"/>
      <c r="I381" s="53"/>
      <c r="J381" s="246"/>
      <c r="K381" s="208">
        <f t="shared" si="15"/>
      </c>
      <c r="L381" s="208">
        <f ca="1" t="shared" si="16"/>
      </c>
      <c r="M381" s="273"/>
      <c r="T381" s="223"/>
      <c r="U381" s="223"/>
      <c r="V381" s="223"/>
      <c r="W381" s="223"/>
      <c r="X381" s="223"/>
      <c r="Y381" s="223"/>
      <c r="Z381" s="223"/>
      <c r="AA381" s="223"/>
      <c r="AB381" s="223"/>
    </row>
    <row r="382" spans="1:28" ht="15">
      <c r="A382" s="51"/>
      <c r="B382" s="51"/>
      <c r="C382" s="59"/>
      <c r="D382" s="10">
        <v>1.1</v>
      </c>
      <c r="E382" s="105"/>
      <c r="F382" s="105"/>
      <c r="G382" s="230" t="s">
        <v>378</v>
      </c>
      <c r="H382" s="44"/>
      <c r="I382" s="52" t="str">
        <f>IF(OR(ISNUMBER(SEARCH("a",H382)),ISNUMBER(SEARCH("b",H382)),ISNUMBER(SEARCH("c",H382)),ISNUMBER(SEARCH("d",H382)),ISNUMBER(SEARCH("e",H382)),ISNUMBER(SEARCH("f",H382)),ISNUMBER(SEARCH("g",H382)),ISNUMBER(SEARCH("h",H382)),ISNUMBER(SEARCH("i",H382)),ISNUMBER(SEARCH("j",H382)),ISNUMBER(SEARCH("k",H382)),ISNUMBER(SEARCH("l",H382)),ISNUMBER(SEARCH("m",H382)),ISNUMBER(SEARCH("n",H382)),ISNUMBER(SEARCH("o",H382)),ISNUMBER(SEARCH("p",H382)),ISNUMBER(SEARCH("q",H382)),ISNUMBER(SEARCH("r",H382)),ISNUMBER(SEARCH("s",H382)),ISNUMBER(SEARCH("t",H382)),ISNUMBER(SEARCH("u",H382)),ISNUMBER(SEARCH("v",H382)),ISNUMBER(SEARCH("w",H382)),ISNUMBER(SEARCH("x",H382)),ISNUMBER(SEARCH("y",H382)),ISNUMBER(SEARCH("z",H382))),"","R"&amp;D382)</f>
        <v>R1.1</v>
      </c>
      <c r="J382" s="246" t="str">
        <f>IF(AND(H379&lt;&gt;"No",I37=""),I382,"")</f>
        <v>R1.1</v>
      </c>
      <c r="K382" s="208" t="str">
        <f t="shared" si="15"/>
        <v>R1.1, </v>
      </c>
      <c r="L382" s="208" t="str">
        <f ca="1" t="shared" si="16"/>
        <v>$K$382</v>
      </c>
      <c r="M382" s="273"/>
      <c r="T382" s="223"/>
      <c r="U382" s="223"/>
      <c r="V382" s="223"/>
      <c r="W382" s="223"/>
      <c r="X382" s="223"/>
      <c r="Y382" s="223"/>
      <c r="Z382" s="223"/>
      <c r="AA382" s="223"/>
      <c r="AB382" s="223"/>
    </row>
    <row r="383" spans="1:28" ht="15">
      <c r="A383" s="51"/>
      <c r="B383" s="51"/>
      <c r="C383" s="59"/>
      <c r="D383" s="10">
        <v>1.2</v>
      </c>
      <c r="E383" s="105"/>
      <c r="F383" s="105"/>
      <c r="G383" s="230" t="s">
        <v>353</v>
      </c>
      <c r="H383" s="44"/>
      <c r="I383" s="52" t="str">
        <f>IF(OR(ISNUMBER(SEARCH("a",H383)),ISNUMBER(SEARCH("b",H383)),ISNUMBER(SEARCH("c",H383)),ISNUMBER(SEARCH("d",H383)),ISNUMBER(SEARCH("e",H383)),ISNUMBER(SEARCH("f",H383)),ISNUMBER(SEARCH("g",H383)),ISNUMBER(SEARCH("h",H383)),ISNUMBER(SEARCH("i",H383)),ISNUMBER(SEARCH("j",H383)),ISNUMBER(SEARCH("k",H383)),ISNUMBER(SEARCH("l",H383)),ISNUMBER(SEARCH("m",H383)),ISNUMBER(SEARCH("n",H383)),ISNUMBER(SEARCH("o",H383)),ISNUMBER(SEARCH("p",H383)),ISNUMBER(SEARCH("q",H383)),ISNUMBER(SEARCH("r",H383)),ISNUMBER(SEARCH("s",H383)),ISNUMBER(SEARCH("t",H383)),ISNUMBER(SEARCH("u",H383)),ISNUMBER(SEARCH("v",H383)),ISNUMBER(SEARCH("w",H383)),ISNUMBER(SEARCH("x",H383)),ISNUMBER(SEARCH("y",H383)),ISNUMBER(SEARCH("z",H383))),"","R"&amp;D383)</f>
        <v>R1.2</v>
      </c>
      <c r="J383" s="246">
        <f aca="true" t="shared" si="17" ref="J383:J388">IF(AND($H$382&lt;&gt;"",I383&lt;&gt;""),I383,"")</f>
      </c>
      <c r="K383" s="208">
        <f t="shared" si="15"/>
      </c>
      <c r="L383" s="208">
        <f ca="1" t="shared" si="16"/>
      </c>
      <c r="M383" s="248" t="str">
        <f>CONCATENATE($K$379,$K$382,$K$383,$K$384,$K$385,$K$386,$K$387,$K$388,$K$390,$K$391,$K$392,$K$393,$K$394,$K$395,$K$396,$K$397,$K$399,$K$400,$K$401,$K$402,$K$403,$K$404,$K$405,$K$407,$K$408,$K$409,$K$410,$K$411,$K$412,$K$413)</f>
        <v>R1, R1.1, </v>
      </c>
      <c r="T383" s="223"/>
      <c r="U383" s="223"/>
      <c r="V383" s="223"/>
      <c r="W383" s="223"/>
      <c r="X383" s="223"/>
      <c r="Y383" s="223"/>
      <c r="Z383" s="223"/>
      <c r="AA383" s="223"/>
      <c r="AB383" s="223"/>
    </row>
    <row r="384" spans="1:28" ht="15">
      <c r="A384" s="51"/>
      <c r="B384" s="51"/>
      <c r="C384" s="59"/>
      <c r="D384" s="10">
        <v>1.3</v>
      </c>
      <c r="E384" s="105"/>
      <c r="F384" s="105"/>
      <c r="G384" s="230" t="s">
        <v>304</v>
      </c>
      <c r="H384" s="44"/>
      <c r="I384" s="52" t="str">
        <f>IF(OR(ISNUMBER(SEARCH("a",H384)),ISNUMBER(SEARCH("b",H384)),ISNUMBER(SEARCH("c",H384)),ISNUMBER(SEARCH("d",H384)),ISNUMBER(SEARCH("e",H384)),ISNUMBER(SEARCH("f",H384)),ISNUMBER(SEARCH("g",H384)),ISNUMBER(SEARCH("h",H384)),ISNUMBER(SEARCH("i",H384)),ISNUMBER(SEARCH("j",H384)),ISNUMBER(SEARCH("k",H384)),ISNUMBER(SEARCH("l",H384)),ISNUMBER(SEARCH("m",H384)),ISNUMBER(SEARCH("n",H384)),ISNUMBER(SEARCH("o",H384)),ISNUMBER(SEARCH("p",H384)),ISNUMBER(SEARCH("q",H384)),ISNUMBER(SEARCH("r",H384)),ISNUMBER(SEARCH("s",H384)),ISNUMBER(SEARCH("t",H384)),ISNUMBER(SEARCH("u",H384)),ISNUMBER(SEARCH("v",H384)),ISNUMBER(SEARCH("w",H384)),ISNUMBER(SEARCH("x",H384)),ISNUMBER(SEARCH("y",H384)),ISNUMBER(SEARCH("z",H384))),"","R"&amp;D384)</f>
        <v>R1.3</v>
      </c>
      <c r="J384" s="246">
        <f t="shared" si="17"/>
      </c>
      <c r="K384" s="208">
        <f t="shared" si="15"/>
      </c>
      <c r="L384" s="208">
        <f ca="1" t="shared" si="16"/>
      </c>
      <c r="M384" s="248">
        <f>CONCATENATE($K$414,$K$416,$K$417,$K$418,$K$419,$K$420,$K$421,$K$422,$K$424,$K$425,$K$426,$K$427,$K$428,$K$429,$K$430,$K$431,$K$433,$K$434,$K$435,$K$436,$K$437,$K$438,$K$439,$K$441,$K$442,$K$443,$K$444,$K$445,$K$446,$K$447)</f>
      </c>
      <c r="T384" s="223"/>
      <c r="U384" s="223"/>
      <c r="V384" s="223"/>
      <c r="W384" s="223"/>
      <c r="X384" s="223"/>
      <c r="Y384" s="223"/>
      <c r="Z384" s="223"/>
      <c r="AA384" s="223"/>
      <c r="AB384" s="223"/>
    </row>
    <row r="385" spans="1:28" ht="15">
      <c r="A385" s="51"/>
      <c r="B385" s="51"/>
      <c r="C385" s="59"/>
      <c r="D385" s="10">
        <v>1.4</v>
      </c>
      <c r="E385" s="105"/>
      <c r="F385" s="105"/>
      <c r="G385" s="230" t="s">
        <v>305</v>
      </c>
      <c r="H385" s="44"/>
      <c r="I385" s="52" t="str">
        <f>IF(OR(ISNUMBER(SEARCH("a",H385)),ISNUMBER(SEARCH("b",H385)),ISNUMBER(SEARCH("c",H385)),ISNUMBER(SEARCH("d",H385)),ISNUMBER(SEARCH("e",H385)),ISNUMBER(SEARCH("f",H385)),ISNUMBER(SEARCH("g",H385)),ISNUMBER(SEARCH("h",H385)),ISNUMBER(SEARCH("i",H385)),ISNUMBER(SEARCH("j",H385)),ISNUMBER(SEARCH("k",H385)),ISNUMBER(SEARCH("l",H385)),ISNUMBER(SEARCH("m",H385)),ISNUMBER(SEARCH("n",H385)),ISNUMBER(SEARCH("o",H385)),ISNUMBER(SEARCH("p",H385)),ISNUMBER(SEARCH("q",H385)),ISNUMBER(SEARCH("r",H385)),ISNUMBER(SEARCH("s",H385)),ISNUMBER(SEARCH("t",H385)),ISNUMBER(SEARCH("u",H385)),ISNUMBER(SEARCH("v",H385)),ISNUMBER(SEARCH("w",H385)),ISNUMBER(SEARCH("x",H385)),ISNUMBER(SEARCH("y",H385)),ISNUMBER(SEARCH("z",H385))),"","R"&amp;D385)</f>
        <v>R1.4</v>
      </c>
      <c r="J385" s="246">
        <f t="shared" si="17"/>
      </c>
      <c r="K385" s="208">
        <f t="shared" si="15"/>
      </c>
      <c r="L385" s="208">
        <f ca="1" t="shared" si="16"/>
      </c>
      <c r="M385" s="248">
        <f>CONCATENATE($K$448,$K$450,$K$451,$K$452,$K$453,$K$454,$K$455,$K$456,$K$458,$K$459,$K$460,$K$461,$K$462,$K$463,$K$464,$K$465,$K$467,$K$468,$K$469,$K$470,$K$471,$K$472,$K$473,$K$475,$K$476,$K$477,$K$478,$K$479,$K$480,$K$481)</f>
      </c>
      <c r="T385" s="223"/>
      <c r="U385" s="223"/>
      <c r="V385" s="223"/>
      <c r="W385" s="223"/>
      <c r="X385" s="223"/>
      <c r="Y385" s="223"/>
      <c r="Z385" s="223"/>
      <c r="AA385" s="223"/>
      <c r="AB385" s="223"/>
    </row>
    <row r="386" spans="1:28" ht="15">
      <c r="A386" s="51"/>
      <c r="B386" s="51"/>
      <c r="C386" s="59"/>
      <c r="D386" s="10">
        <v>1.5</v>
      </c>
      <c r="E386" s="105"/>
      <c r="F386" s="105"/>
      <c r="G386" s="230" t="s">
        <v>306</v>
      </c>
      <c r="H386" s="40"/>
      <c r="I386" s="52" t="str">
        <f>IF(OR(ISNUMBER(SEARCH("0",H386)),ISNUMBER(SEARCH("1",H386)),ISNUMBER(SEARCH("2",H386)),ISNUMBER(SEARCH("3",H386)),ISNUMBER(SEARCH("4",H386)),ISNUMBER(SEARCH("4",H386)),ISNUMBER(SEARCH("5",H386)),ISNUMBER(SEARCH("6",H386)),ISNUMBER(SEARCH("7",H386)),ISNUMBER(SEARCH("8",H386)),ISNUMBER(SEARCH("9",H386))),"","R"&amp;D386)</f>
        <v>R1.5</v>
      </c>
      <c r="J386" s="246">
        <f t="shared" si="17"/>
      </c>
      <c r="K386" s="208">
        <f t="shared" si="15"/>
      </c>
      <c r="L386" s="208">
        <f ca="1" t="shared" si="16"/>
      </c>
      <c r="M386" s="248">
        <f>CONCATENATE($K$482,$K$484,$K$485,$K$486,$K$487,$K$488,$K$489,$K$490,$K$492,$K$493,$K$494,$K$495,$K$496,$K$497,$K$498,$K$499,$K$501,$K$502,$K$503,$K$504,$K$505,$K$506,$K$507,$K$509,$K$510,$K$511,$K$512,$K$513,$K$514,$K$515)</f>
      </c>
      <c r="T386" s="223"/>
      <c r="U386" s="223"/>
      <c r="V386" s="223"/>
      <c r="W386" s="223"/>
      <c r="X386" s="223"/>
      <c r="Y386" s="223"/>
      <c r="Z386" s="223"/>
      <c r="AA386" s="223"/>
      <c r="AB386" s="223"/>
    </row>
    <row r="387" spans="1:28" ht="15">
      <c r="A387" s="51"/>
      <c r="B387" s="51"/>
      <c r="C387" s="59"/>
      <c r="D387" s="10">
        <v>1.6</v>
      </c>
      <c r="E387" s="105"/>
      <c r="F387" s="105"/>
      <c r="G387" s="230" t="s">
        <v>307</v>
      </c>
      <c r="H387" s="44"/>
      <c r="I387" s="52" t="str">
        <f>IF(OR(ISNUMBER(SEARCH("a",H387)),ISNUMBER(SEARCH("b",H387)),ISNUMBER(SEARCH("c",H387)),ISNUMBER(SEARCH("d",H387)),ISNUMBER(SEARCH("e",H387)),ISNUMBER(SEARCH("f",H387)),ISNUMBER(SEARCH("g",H387)),ISNUMBER(SEARCH("h",H387)),ISNUMBER(SEARCH("i",H387)),ISNUMBER(SEARCH("j",H387)),ISNUMBER(SEARCH("k",H387)),ISNUMBER(SEARCH("l",H387)),ISNUMBER(SEARCH("m",H387)),ISNUMBER(SEARCH("n",H387)),ISNUMBER(SEARCH("o",H387)),ISNUMBER(SEARCH("p",H387)),ISNUMBER(SEARCH("q",H387)),ISNUMBER(SEARCH("r",H387)),ISNUMBER(SEARCH("s",H387)),ISNUMBER(SEARCH("t",H387)),ISNUMBER(SEARCH("u",H387)),ISNUMBER(SEARCH("v",H387)),ISNUMBER(SEARCH("w",H387)),ISNUMBER(SEARCH("x",H387)),ISNUMBER(SEARCH("y",H387)),ISNUMBER(SEARCH("z",H387))),"","R"&amp;D387)</f>
        <v>R1.6</v>
      </c>
      <c r="J387" s="246">
        <f t="shared" si="17"/>
      </c>
      <c r="K387" s="208">
        <f t="shared" si="15"/>
      </c>
      <c r="L387" s="208">
        <f ca="1" t="shared" si="16"/>
      </c>
      <c r="M387" s="248">
        <f>CONCATENATE($K$516,$K$518,$K$519,$K$520,$K$521,$K$522,$K$523,$K$524,$K$526,$K$527,$K$528,$K$529,$K$530,$K$531,$K$532,$K$533,$K$535,$K$536,$K$537,$K$538,$K$539,$K$540,$K$541,$K$543,$K$544,$K$545,$K$546,$K$547,$K$548,$K$549)</f>
      </c>
      <c r="T387" s="223"/>
      <c r="U387" s="223"/>
      <c r="V387" s="223"/>
      <c r="W387" s="223"/>
      <c r="X387" s="223"/>
      <c r="Y387" s="223"/>
      <c r="Z387" s="223"/>
      <c r="AA387" s="223"/>
      <c r="AB387" s="223"/>
    </row>
    <row r="388" spans="1:28" ht="28.5">
      <c r="A388" s="51"/>
      <c r="B388" s="51"/>
      <c r="C388" s="59"/>
      <c r="D388" s="10">
        <v>1.7</v>
      </c>
      <c r="E388" s="105"/>
      <c r="F388" s="105"/>
      <c r="G388" s="230" t="s">
        <v>196</v>
      </c>
      <c r="H388" s="44"/>
      <c r="I388" s="52" t="str">
        <f>IF(OR(ISNUMBER(SEARCH("a",H388)),ISNUMBER(SEARCH("b",H388)),ISNUMBER(SEARCH("c",H388)),ISNUMBER(SEARCH("d",H388)),ISNUMBER(SEARCH("e",H388)),ISNUMBER(SEARCH("f",H388)),ISNUMBER(SEARCH("g",H388)),ISNUMBER(SEARCH("h",H388)),ISNUMBER(SEARCH("i",H388)),ISNUMBER(SEARCH("j",H388)),ISNUMBER(SEARCH("k",H388)),ISNUMBER(SEARCH("l",H388)),ISNUMBER(SEARCH("m",H388)),ISNUMBER(SEARCH("n",H388)),ISNUMBER(SEARCH("o",H388)),ISNUMBER(SEARCH("p",H388)),ISNUMBER(SEARCH("q",H388)),ISNUMBER(SEARCH("r",H388)),ISNUMBER(SEARCH("s",H388)),ISNUMBER(SEARCH("t",H388)),ISNUMBER(SEARCH("u",H388)),ISNUMBER(SEARCH("v",H388)),ISNUMBER(SEARCH("w",H388)),ISNUMBER(SEARCH("x",H388)),ISNUMBER(SEARCH("y",H388)),ISNUMBER(SEARCH("z",H388))),"","R"&amp;D388)</f>
        <v>R1.7</v>
      </c>
      <c r="J388" s="246">
        <f t="shared" si="17"/>
      </c>
      <c r="K388" s="208">
        <f t="shared" si="15"/>
      </c>
      <c r="L388" s="208">
        <f ca="1" t="shared" si="16"/>
      </c>
      <c r="M388" s="248">
        <f>K$550</f>
      </c>
      <c r="T388" s="223"/>
      <c r="U388" s="223"/>
      <c r="V388" s="223"/>
      <c r="W388" s="223"/>
      <c r="X388" s="223"/>
      <c r="Y388" s="223"/>
      <c r="Z388" s="223"/>
      <c r="AA388" s="223"/>
      <c r="AB388" s="223"/>
    </row>
    <row r="389" spans="1:28" ht="15">
      <c r="A389" s="51"/>
      <c r="B389" s="51"/>
      <c r="C389" s="59"/>
      <c r="D389" s="10"/>
      <c r="E389" s="105"/>
      <c r="F389" s="105"/>
      <c r="G389" s="231" t="s">
        <v>188</v>
      </c>
      <c r="H389" s="43"/>
      <c r="I389" s="52"/>
      <c r="J389" s="246"/>
      <c r="K389" s="208">
        <f t="shared" si="15"/>
      </c>
      <c r="L389" s="208">
        <f ca="1" t="shared" si="16"/>
      </c>
      <c r="M389" s="273"/>
      <c r="T389" s="223"/>
      <c r="U389" s="223"/>
      <c r="V389" s="223"/>
      <c r="W389" s="223"/>
      <c r="X389" s="223"/>
      <c r="Y389" s="223"/>
      <c r="Z389" s="223"/>
      <c r="AA389" s="223"/>
      <c r="AB389" s="223"/>
    </row>
    <row r="390" spans="1:28" ht="15">
      <c r="A390" s="51"/>
      <c r="B390" s="51"/>
      <c r="C390" s="59"/>
      <c r="D390" s="10">
        <v>1.8</v>
      </c>
      <c r="E390" s="105"/>
      <c r="F390" s="105"/>
      <c r="G390" s="230" t="s">
        <v>189</v>
      </c>
      <c r="H390" s="44"/>
      <c r="I390" s="52"/>
      <c r="J390" s="246">
        <f>IF(AND($H$382&lt;&gt;"",H390=""),"R"&amp;D390,"")</f>
      </c>
      <c r="K390" s="208">
        <f t="shared" si="15"/>
      </c>
      <c r="L390" s="208">
        <f ca="1" t="shared" si="16"/>
      </c>
      <c r="M390" s="273"/>
      <c r="T390" s="223"/>
      <c r="U390" s="223"/>
      <c r="V390" s="223"/>
      <c r="W390" s="223"/>
      <c r="X390" s="223"/>
      <c r="Y390" s="223"/>
      <c r="Z390" s="223"/>
      <c r="AA390" s="223"/>
      <c r="AB390" s="223"/>
    </row>
    <row r="391" spans="1:28" ht="15">
      <c r="A391" s="51"/>
      <c r="B391" s="51"/>
      <c r="C391" s="59"/>
      <c r="D391" s="10">
        <v>1.9</v>
      </c>
      <c r="E391" s="105"/>
      <c r="F391" s="105"/>
      <c r="G391" s="230" t="s">
        <v>190</v>
      </c>
      <c r="H391" s="44"/>
      <c r="I391" s="52"/>
      <c r="J391" s="246">
        <f aca="true" t="shared" si="18" ref="J391:J397">IF(AND($H$382&lt;&gt;"",H391=""),"R"&amp;D391,"")</f>
      </c>
      <c r="K391" s="208">
        <f t="shared" si="15"/>
      </c>
      <c r="L391" s="208">
        <f ca="1" t="shared" si="16"/>
      </c>
      <c r="M391" s="273"/>
      <c r="T391" s="223"/>
      <c r="U391" s="223"/>
      <c r="V391" s="223"/>
      <c r="W391" s="223"/>
      <c r="X391" s="223"/>
      <c r="Y391" s="223"/>
      <c r="Z391" s="223"/>
      <c r="AA391" s="223"/>
      <c r="AB391" s="223"/>
    </row>
    <row r="392" spans="1:28" ht="15">
      <c r="A392" s="51"/>
      <c r="B392" s="51"/>
      <c r="C392" s="59"/>
      <c r="D392" s="32" t="s">
        <v>197</v>
      </c>
      <c r="E392" s="105"/>
      <c r="F392" s="105"/>
      <c r="G392" s="230" t="s">
        <v>191</v>
      </c>
      <c r="H392" s="44"/>
      <c r="I392" s="111"/>
      <c r="J392" s="246">
        <f t="shared" si="18"/>
      </c>
      <c r="K392" s="208">
        <f t="shared" si="15"/>
      </c>
      <c r="L392" s="208">
        <f ca="1" t="shared" si="16"/>
      </c>
      <c r="T392" s="223"/>
      <c r="U392" s="223"/>
      <c r="V392" s="223"/>
      <c r="W392" s="223"/>
      <c r="X392" s="223"/>
      <c r="Y392" s="223"/>
      <c r="Z392" s="223"/>
      <c r="AA392" s="223"/>
      <c r="AB392" s="223"/>
    </row>
    <row r="393" spans="1:28" ht="15">
      <c r="A393" s="51"/>
      <c r="B393" s="51"/>
      <c r="C393" s="80"/>
      <c r="D393" s="10">
        <v>1.11</v>
      </c>
      <c r="E393" s="105"/>
      <c r="F393" s="105"/>
      <c r="G393" s="230" t="s">
        <v>192</v>
      </c>
      <c r="H393" s="44"/>
      <c r="I393" s="52"/>
      <c r="J393" s="246">
        <f t="shared" si="18"/>
      </c>
      <c r="K393" s="208">
        <f t="shared" si="15"/>
      </c>
      <c r="L393" s="208">
        <f ca="1" t="shared" si="16"/>
      </c>
      <c r="T393" s="223"/>
      <c r="U393" s="223"/>
      <c r="V393" s="223"/>
      <c r="W393" s="223"/>
      <c r="X393" s="223"/>
      <c r="Y393" s="223"/>
      <c r="Z393" s="223"/>
      <c r="AA393" s="223"/>
      <c r="AB393" s="223"/>
    </row>
    <row r="394" spans="1:28" ht="28.5">
      <c r="A394" s="51"/>
      <c r="B394" s="51"/>
      <c r="C394" s="80"/>
      <c r="D394" s="10">
        <v>1.12</v>
      </c>
      <c r="E394" s="105"/>
      <c r="F394" s="105"/>
      <c r="G394" s="230" t="s">
        <v>193</v>
      </c>
      <c r="H394" s="44"/>
      <c r="I394" s="52"/>
      <c r="J394" s="246">
        <f t="shared" si="18"/>
      </c>
      <c r="K394" s="208">
        <f t="shared" si="15"/>
      </c>
      <c r="L394" s="208">
        <f ca="1" t="shared" si="16"/>
      </c>
      <c r="T394" s="223"/>
      <c r="U394" s="223"/>
      <c r="V394" s="223"/>
      <c r="W394" s="223"/>
      <c r="X394" s="223"/>
      <c r="Y394" s="223"/>
      <c r="Z394" s="223"/>
      <c r="AA394" s="223"/>
      <c r="AB394" s="223"/>
    </row>
    <row r="395" spans="1:28" ht="15">
      <c r="A395" s="51"/>
      <c r="B395" s="51"/>
      <c r="C395" s="80"/>
      <c r="D395" s="10">
        <v>1.13</v>
      </c>
      <c r="E395" s="105"/>
      <c r="F395" s="105"/>
      <c r="G395" s="230" t="s">
        <v>194</v>
      </c>
      <c r="H395" s="44"/>
      <c r="I395" s="52"/>
      <c r="J395" s="246">
        <f t="shared" si="18"/>
      </c>
      <c r="K395" s="208">
        <f aca="true" t="shared" si="19" ref="K395:K458">IF(J395&lt;&gt;"",J395&amp;", ","")</f>
      </c>
      <c r="L395" s="208">
        <f aca="true" ca="1" t="shared" si="20" ref="L395:L458">IF(K395&lt;&gt;"",CELL("address",K395),"")</f>
      </c>
      <c r="T395" s="223"/>
      <c r="U395" s="223"/>
      <c r="V395" s="223"/>
      <c r="W395" s="223"/>
      <c r="X395" s="223"/>
      <c r="Y395" s="223"/>
      <c r="Z395" s="223"/>
      <c r="AA395" s="223"/>
      <c r="AB395" s="223"/>
    </row>
    <row r="396" spans="1:28" ht="28.5">
      <c r="A396" s="51"/>
      <c r="B396" s="51"/>
      <c r="C396" s="59"/>
      <c r="D396" s="10">
        <v>1.14</v>
      </c>
      <c r="E396" s="105"/>
      <c r="F396" s="105"/>
      <c r="G396" s="230" t="s">
        <v>195</v>
      </c>
      <c r="H396" s="44"/>
      <c r="I396" s="52"/>
      <c r="J396" s="246">
        <f t="shared" si="18"/>
      </c>
      <c r="K396" s="208">
        <f t="shared" si="19"/>
      </c>
      <c r="L396" s="208">
        <f ca="1" t="shared" si="20"/>
      </c>
      <c r="T396" s="223"/>
      <c r="U396" s="223"/>
      <c r="V396" s="223"/>
      <c r="W396" s="223"/>
      <c r="X396" s="223"/>
      <c r="Y396" s="223"/>
      <c r="Z396" s="223"/>
      <c r="AA396" s="223"/>
      <c r="AB396" s="223"/>
    </row>
    <row r="397" spans="1:28" ht="71.25">
      <c r="A397" s="51"/>
      <c r="B397" s="51"/>
      <c r="C397" s="59"/>
      <c r="D397" s="10">
        <v>1.15</v>
      </c>
      <c r="E397" s="105"/>
      <c r="F397" s="105"/>
      <c r="G397" s="230" t="s">
        <v>451</v>
      </c>
      <c r="H397" s="44"/>
      <c r="I397" s="52"/>
      <c r="J397" s="246">
        <f t="shared" si="18"/>
      </c>
      <c r="K397" s="208">
        <f t="shared" si="19"/>
      </c>
      <c r="L397" s="208">
        <f ca="1" t="shared" si="20"/>
      </c>
      <c r="T397" s="223"/>
      <c r="U397" s="223"/>
      <c r="V397" s="223"/>
      <c r="W397" s="223"/>
      <c r="X397" s="223"/>
      <c r="Y397" s="223"/>
      <c r="Z397" s="223"/>
      <c r="AA397" s="223"/>
      <c r="AB397" s="223"/>
    </row>
    <row r="398" spans="1:28" ht="15" customHeight="1">
      <c r="A398" s="51"/>
      <c r="B398" s="51"/>
      <c r="C398" s="110">
        <v>2</v>
      </c>
      <c r="D398" s="300" t="s">
        <v>259</v>
      </c>
      <c r="E398" s="301"/>
      <c r="F398" s="301"/>
      <c r="G398" s="301"/>
      <c r="H398" s="302"/>
      <c r="I398" s="53"/>
      <c r="J398" s="248"/>
      <c r="K398" s="208">
        <f t="shared" si="19"/>
      </c>
      <c r="L398" s="208">
        <f ca="1" t="shared" si="20"/>
      </c>
      <c r="M398" s="273"/>
      <c r="T398" s="223"/>
      <c r="U398" s="223"/>
      <c r="V398" s="223"/>
      <c r="W398" s="223"/>
      <c r="X398" s="223"/>
      <c r="Y398" s="223"/>
      <c r="Z398" s="223"/>
      <c r="AA398" s="223"/>
      <c r="AB398" s="223"/>
    </row>
    <row r="399" spans="1:28" ht="15">
      <c r="A399" s="51"/>
      <c r="B399" s="51"/>
      <c r="C399" s="59"/>
      <c r="D399" s="10">
        <v>2.1</v>
      </c>
      <c r="E399" s="105"/>
      <c r="F399" s="105"/>
      <c r="G399" s="230" t="s">
        <v>378</v>
      </c>
      <c r="H399" s="40"/>
      <c r="I399" s="52" t="str">
        <f>IF(OR(ISNUMBER(SEARCH("a",H399)),ISNUMBER(SEARCH("b",H399)),ISNUMBER(SEARCH("c",H399)),ISNUMBER(SEARCH("d",H399)),ISNUMBER(SEARCH("e",H399)),ISNUMBER(SEARCH("f",H399)),ISNUMBER(SEARCH("g",H399)),ISNUMBER(SEARCH("h",H399)),ISNUMBER(SEARCH("i",H399)),ISNUMBER(SEARCH("j",H399)),ISNUMBER(SEARCH("k",H399)),ISNUMBER(SEARCH("l",H399)),ISNUMBER(SEARCH("m",H399)),ISNUMBER(SEARCH("n",H399)),ISNUMBER(SEARCH("o",H399)),ISNUMBER(SEARCH("p",H399)),ISNUMBER(SEARCH("q",H399)),ISNUMBER(SEARCH("r",H399)),ISNUMBER(SEARCH("s",H399)),ISNUMBER(SEARCH("t",H399)),ISNUMBER(SEARCH("u",H399)),ISNUMBER(SEARCH("v",H399)),ISNUMBER(SEARCH("w",H399)),ISNUMBER(SEARCH("x",H399)),ISNUMBER(SEARCH("y",H399)),ISNUMBER(SEARCH("z",H399))),"","R"&amp;D399)</f>
        <v>R2.1</v>
      </c>
      <c r="J399" s="246">
        <f>IF(AND(I399&lt;&gt;"",H399&lt;&gt;""),"R2.1","")</f>
      </c>
      <c r="K399" s="208">
        <f t="shared" si="19"/>
      </c>
      <c r="L399" s="208">
        <f ca="1" t="shared" si="20"/>
      </c>
      <c r="M399" s="273"/>
      <c r="T399" s="223"/>
      <c r="U399" s="223"/>
      <c r="V399" s="223"/>
      <c r="W399" s="223"/>
      <c r="X399" s="223"/>
      <c r="Y399" s="223"/>
      <c r="Z399" s="223"/>
      <c r="AA399" s="223"/>
      <c r="AB399" s="223"/>
    </row>
    <row r="400" spans="1:28" ht="15">
      <c r="A400" s="51"/>
      <c r="B400" s="51"/>
      <c r="C400" s="59"/>
      <c r="D400" s="10">
        <v>2.2</v>
      </c>
      <c r="E400" s="105"/>
      <c r="F400" s="105"/>
      <c r="G400" s="230" t="s">
        <v>353</v>
      </c>
      <c r="H400" s="40"/>
      <c r="I400" s="52" t="str">
        <f>IF(OR(ISNUMBER(SEARCH("a",H400)),ISNUMBER(SEARCH("b",H400)),ISNUMBER(SEARCH("c",H400)),ISNUMBER(SEARCH("d",H400)),ISNUMBER(SEARCH("e",H400)),ISNUMBER(SEARCH("f",H400)),ISNUMBER(SEARCH("g",H400)),ISNUMBER(SEARCH("h",H400)),ISNUMBER(SEARCH("i",H400)),ISNUMBER(SEARCH("j",H400)),ISNUMBER(SEARCH("k",H400)),ISNUMBER(SEARCH("l",H400)),ISNUMBER(SEARCH("m",H400)),ISNUMBER(SEARCH("n",H400)),ISNUMBER(SEARCH("o",H400)),ISNUMBER(SEARCH("p",H400)),ISNUMBER(SEARCH("q",H400)),ISNUMBER(SEARCH("r",H400)),ISNUMBER(SEARCH("s",H400)),ISNUMBER(SEARCH("t",H400)),ISNUMBER(SEARCH("u",H400)),ISNUMBER(SEARCH("v",H400)),ISNUMBER(SEARCH("w",H400)),ISNUMBER(SEARCH("x",H400)),ISNUMBER(SEARCH("y",H400)),ISNUMBER(SEARCH("z",H400))),"","R"&amp;D400)</f>
        <v>R2.2</v>
      </c>
      <c r="J400" s="246">
        <f aca="true" t="shared" si="21" ref="J400:J405">IF(AND($H$399&lt;&gt;"",I400&lt;&gt;""),I400,"")</f>
      </c>
      <c r="K400" s="208">
        <f t="shared" si="19"/>
      </c>
      <c r="L400" s="208">
        <f ca="1" t="shared" si="20"/>
      </c>
      <c r="M400" s="273"/>
      <c r="T400" s="223"/>
      <c r="U400" s="223"/>
      <c r="V400" s="223"/>
      <c r="W400" s="223"/>
      <c r="X400" s="223"/>
      <c r="Y400" s="223"/>
      <c r="Z400" s="223"/>
      <c r="AA400" s="223"/>
      <c r="AB400" s="223"/>
    </row>
    <row r="401" spans="1:28" ht="15">
      <c r="A401" s="51"/>
      <c r="B401" s="51"/>
      <c r="C401" s="59"/>
      <c r="D401" s="10">
        <v>2.3</v>
      </c>
      <c r="E401" s="105"/>
      <c r="F401" s="105"/>
      <c r="G401" s="230" t="s">
        <v>304</v>
      </c>
      <c r="H401" s="40"/>
      <c r="I401" s="52" t="str">
        <f>IF(OR(ISNUMBER(SEARCH("a",H401)),ISNUMBER(SEARCH("b",H401)),ISNUMBER(SEARCH("c",H401)),ISNUMBER(SEARCH("d",H401)),ISNUMBER(SEARCH("e",H401)),ISNUMBER(SEARCH("f",H401)),ISNUMBER(SEARCH("g",H401)),ISNUMBER(SEARCH("h",H401)),ISNUMBER(SEARCH("i",H401)),ISNUMBER(SEARCH("j",H401)),ISNUMBER(SEARCH("k",H401)),ISNUMBER(SEARCH("l",H401)),ISNUMBER(SEARCH("m",H401)),ISNUMBER(SEARCH("n",H401)),ISNUMBER(SEARCH("o",H401)),ISNUMBER(SEARCH("p",H401)),ISNUMBER(SEARCH("q",H401)),ISNUMBER(SEARCH("r",H401)),ISNUMBER(SEARCH("s",H401)),ISNUMBER(SEARCH("t",H401)),ISNUMBER(SEARCH("u",H401)),ISNUMBER(SEARCH("v",H401)),ISNUMBER(SEARCH("w",H401)),ISNUMBER(SEARCH("x",H401)),ISNUMBER(SEARCH("y",H401)),ISNUMBER(SEARCH("z",H401))),"","R"&amp;D401)</f>
        <v>R2.3</v>
      </c>
      <c r="J401" s="246">
        <f t="shared" si="21"/>
      </c>
      <c r="K401" s="208">
        <f t="shared" si="19"/>
      </c>
      <c r="L401" s="208">
        <f ca="1" t="shared" si="20"/>
      </c>
      <c r="M401" s="273"/>
      <c r="T401" s="223"/>
      <c r="U401" s="223"/>
      <c r="V401" s="223"/>
      <c r="W401" s="223"/>
      <c r="X401" s="223"/>
      <c r="Y401" s="223"/>
      <c r="Z401" s="223"/>
      <c r="AA401" s="223"/>
      <c r="AB401" s="223"/>
    </row>
    <row r="402" spans="1:28" ht="15">
      <c r="A402" s="51"/>
      <c r="B402" s="51"/>
      <c r="C402" s="59"/>
      <c r="D402" s="10">
        <v>2.4</v>
      </c>
      <c r="E402" s="105"/>
      <c r="F402" s="105"/>
      <c r="G402" s="230" t="s">
        <v>305</v>
      </c>
      <c r="H402" s="40"/>
      <c r="I402" s="52" t="str">
        <f>IF(OR(ISNUMBER(SEARCH("a",H402)),ISNUMBER(SEARCH("b",H402)),ISNUMBER(SEARCH("c",H402)),ISNUMBER(SEARCH("d",H402)),ISNUMBER(SEARCH("e",H402)),ISNUMBER(SEARCH("f",H402)),ISNUMBER(SEARCH("g",H402)),ISNUMBER(SEARCH("h",H402)),ISNUMBER(SEARCH("i",H402)),ISNUMBER(SEARCH("j",H402)),ISNUMBER(SEARCH("k",H402)),ISNUMBER(SEARCH("l",H402)),ISNUMBER(SEARCH("m",H402)),ISNUMBER(SEARCH("n",H402)),ISNUMBER(SEARCH("o",H402)),ISNUMBER(SEARCH("p",H402)),ISNUMBER(SEARCH("q",H402)),ISNUMBER(SEARCH("r",H402)),ISNUMBER(SEARCH("s",H402)),ISNUMBER(SEARCH("t",H402)),ISNUMBER(SEARCH("u",H402)),ISNUMBER(SEARCH("v",H402)),ISNUMBER(SEARCH("w",H402)),ISNUMBER(SEARCH("x",H402)),ISNUMBER(SEARCH("y",H402)),ISNUMBER(SEARCH("z",H402))),"","R"&amp;D402)</f>
        <v>R2.4</v>
      </c>
      <c r="J402" s="246">
        <f t="shared" si="21"/>
      </c>
      <c r="K402" s="208">
        <f t="shared" si="19"/>
      </c>
      <c r="L402" s="208">
        <f ca="1" t="shared" si="20"/>
      </c>
      <c r="M402" s="273"/>
      <c r="T402" s="223"/>
      <c r="U402" s="223"/>
      <c r="V402" s="223"/>
      <c r="W402" s="223"/>
      <c r="X402" s="223"/>
      <c r="Y402" s="223"/>
      <c r="Z402" s="223"/>
      <c r="AA402" s="223"/>
      <c r="AB402" s="223"/>
    </row>
    <row r="403" spans="1:28" ht="15">
      <c r="A403" s="51"/>
      <c r="B403" s="51"/>
      <c r="C403" s="59"/>
      <c r="D403" s="10">
        <v>2.5</v>
      </c>
      <c r="E403" s="105"/>
      <c r="F403" s="105"/>
      <c r="G403" s="230" t="s">
        <v>306</v>
      </c>
      <c r="H403" s="40"/>
      <c r="I403" s="52" t="str">
        <f>IF(OR(ISNUMBER(SEARCH("0",H403)),ISNUMBER(SEARCH("1",H403)),ISNUMBER(SEARCH("2",H403)),ISNUMBER(SEARCH("3",H403)),ISNUMBER(SEARCH("4",H403)),ISNUMBER(SEARCH("4",H403)),ISNUMBER(SEARCH("5",H403)),ISNUMBER(SEARCH("6",H403)),ISNUMBER(SEARCH("7",H403)),ISNUMBER(SEARCH("8",H403)),ISNUMBER(SEARCH("9",H403))),"","R"&amp;D403)</f>
        <v>R2.5</v>
      </c>
      <c r="J403" s="246">
        <f t="shared" si="21"/>
      </c>
      <c r="K403" s="208">
        <f t="shared" si="19"/>
      </c>
      <c r="L403" s="208">
        <f ca="1" t="shared" si="20"/>
      </c>
      <c r="M403" s="273"/>
      <c r="T403" s="223"/>
      <c r="U403" s="223"/>
      <c r="V403" s="223"/>
      <c r="W403" s="223"/>
      <c r="X403" s="223"/>
      <c r="Y403" s="223"/>
      <c r="Z403" s="223"/>
      <c r="AA403" s="223"/>
      <c r="AB403" s="223"/>
    </row>
    <row r="404" spans="1:28" ht="15">
      <c r="A404" s="51"/>
      <c r="B404" s="51"/>
      <c r="C404" s="59"/>
      <c r="D404" s="10">
        <v>2.6</v>
      </c>
      <c r="E404" s="105"/>
      <c r="F404" s="105"/>
      <c r="G404" s="230" t="s">
        <v>307</v>
      </c>
      <c r="H404" s="40"/>
      <c r="I404" s="52" t="str">
        <f>IF(OR(ISNUMBER(SEARCH("a",H404)),ISNUMBER(SEARCH("b",H404)),ISNUMBER(SEARCH("c",H404)),ISNUMBER(SEARCH("d",H404)),ISNUMBER(SEARCH("e",H404)),ISNUMBER(SEARCH("f",H404)),ISNUMBER(SEARCH("g",H404)),ISNUMBER(SEARCH("h",H404)),ISNUMBER(SEARCH("i",H404)),ISNUMBER(SEARCH("j",H404)),ISNUMBER(SEARCH("k",H404)),ISNUMBER(SEARCH("l",H404)),ISNUMBER(SEARCH("m",H404)),ISNUMBER(SEARCH("n",H404)),ISNUMBER(SEARCH("o",H404)),ISNUMBER(SEARCH("p",H404)),ISNUMBER(SEARCH("q",H404)),ISNUMBER(SEARCH("r",H404)),ISNUMBER(SEARCH("s",H404)),ISNUMBER(SEARCH("t",H404)),ISNUMBER(SEARCH("u",H404)),ISNUMBER(SEARCH("v",H404)),ISNUMBER(SEARCH("w",H404)),ISNUMBER(SEARCH("x",H404)),ISNUMBER(SEARCH("y",H404)),ISNUMBER(SEARCH("z",H404))),"","R"&amp;D404)</f>
        <v>R2.6</v>
      </c>
      <c r="J404" s="246">
        <f t="shared" si="21"/>
      </c>
      <c r="L404" s="208">
        <f ca="1" t="shared" si="20"/>
      </c>
      <c r="M404" s="273"/>
      <c r="T404" s="223"/>
      <c r="U404" s="223"/>
      <c r="V404" s="223"/>
      <c r="W404" s="223"/>
      <c r="X404" s="223"/>
      <c r="Y404" s="223"/>
      <c r="Z404" s="223"/>
      <c r="AA404" s="223"/>
      <c r="AB404" s="223"/>
    </row>
    <row r="405" spans="1:28" ht="28.5">
      <c r="A405" s="51"/>
      <c r="B405" s="51"/>
      <c r="C405" s="59"/>
      <c r="D405" s="10">
        <v>2.7</v>
      </c>
      <c r="E405" s="105"/>
      <c r="F405" s="105"/>
      <c r="G405" s="230" t="s">
        <v>196</v>
      </c>
      <c r="H405" s="40"/>
      <c r="I405" s="52" t="str">
        <f>IF(OR(ISNUMBER(SEARCH("a",H405)),ISNUMBER(SEARCH("b",H405)),ISNUMBER(SEARCH("c",H405)),ISNUMBER(SEARCH("d",H405)),ISNUMBER(SEARCH("e",H405)),ISNUMBER(SEARCH("f",H405)),ISNUMBER(SEARCH("g",H405)),ISNUMBER(SEARCH("h",H405)),ISNUMBER(SEARCH("i",H405)),ISNUMBER(SEARCH("j",H405)),ISNUMBER(SEARCH("k",H405)),ISNUMBER(SEARCH("l",H405)),ISNUMBER(SEARCH("m",H405)),ISNUMBER(SEARCH("n",H405)),ISNUMBER(SEARCH("o",H405)),ISNUMBER(SEARCH("p",H405)),ISNUMBER(SEARCH("q",H405)),ISNUMBER(SEARCH("r",H405)),ISNUMBER(SEARCH("s",H405)),ISNUMBER(SEARCH("t",H405)),ISNUMBER(SEARCH("u",H405)),ISNUMBER(SEARCH("v",H405)),ISNUMBER(SEARCH("w",H405)),ISNUMBER(SEARCH("x",H405)),ISNUMBER(SEARCH("y",H405)),ISNUMBER(SEARCH("z",H405))),"","R"&amp;D405)</f>
        <v>R2.7</v>
      </c>
      <c r="J405" s="246">
        <f t="shared" si="21"/>
      </c>
      <c r="K405" s="208">
        <f t="shared" si="19"/>
      </c>
      <c r="L405" s="208">
        <f ca="1" t="shared" si="20"/>
      </c>
      <c r="M405" s="273"/>
      <c r="T405" s="223"/>
      <c r="U405" s="223"/>
      <c r="V405" s="223"/>
      <c r="W405" s="223"/>
      <c r="X405" s="223"/>
      <c r="Y405" s="223"/>
      <c r="Z405" s="223"/>
      <c r="AA405" s="223"/>
      <c r="AB405" s="223"/>
    </row>
    <row r="406" spans="1:28" ht="15">
      <c r="A406" s="51"/>
      <c r="B406" s="51"/>
      <c r="C406" s="59"/>
      <c r="D406" s="10"/>
      <c r="E406" s="105"/>
      <c r="F406" s="105"/>
      <c r="G406" s="231" t="s">
        <v>188</v>
      </c>
      <c r="H406" s="244"/>
      <c r="I406" s="52"/>
      <c r="J406" s="246"/>
      <c r="K406" s="208">
        <f t="shared" si="19"/>
      </c>
      <c r="L406" s="208">
        <f ca="1" t="shared" si="20"/>
      </c>
      <c r="M406" s="273"/>
      <c r="T406" s="223"/>
      <c r="U406" s="223"/>
      <c r="V406" s="223"/>
      <c r="W406" s="223"/>
      <c r="X406" s="223"/>
      <c r="Y406" s="223"/>
      <c r="Z406" s="223"/>
      <c r="AA406" s="223"/>
      <c r="AB406" s="223"/>
    </row>
    <row r="407" spans="1:28" ht="15">
      <c r="A407" s="51"/>
      <c r="B407" s="51"/>
      <c r="C407" s="59"/>
      <c r="D407" s="10">
        <v>2.8</v>
      </c>
      <c r="E407" s="105"/>
      <c r="F407" s="105"/>
      <c r="G407" s="230" t="s">
        <v>189</v>
      </c>
      <c r="H407" s="40"/>
      <c r="I407" s="52"/>
      <c r="J407" s="246">
        <f>IF(AND($H$399&lt;&gt;"",H407=""),"R"&amp;D407,"")</f>
      </c>
      <c r="K407" s="208">
        <f t="shared" si="19"/>
      </c>
      <c r="L407" s="208">
        <f ca="1" t="shared" si="20"/>
      </c>
      <c r="M407" s="273"/>
      <c r="T407" s="223"/>
      <c r="U407" s="223"/>
      <c r="V407" s="223"/>
      <c r="W407" s="223"/>
      <c r="X407" s="223"/>
      <c r="Y407" s="223"/>
      <c r="Z407" s="223"/>
      <c r="AA407" s="223"/>
      <c r="AB407" s="223"/>
    </row>
    <row r="408" spans="1:28" ht="15">
      <c r="A408" s="51"/>
      <c r="B408" s="51"/>
      <c r="C408" s="59"/>
      <c r="D408" s="10">
        <v>2.9</v>
      </c>
      <c r="E408" s="105"/>
      <c r="F408" s="105"/>
      <c r="G408" s="230" t="s">
        <v>190</v>
      </c>
      <c r="H408" s="40"/>
      <c r="I408" s="52"/>
      <c r="J408" s="246">
        <f aca="true" t="shared" si="22" ref="J408:J414">IF(AND($H$399&lt;&gt;"",H408=""),"R"&amp;D408,"")</f>
      </c>
      <c r="K408" s="208">
        <f t="shared" si="19"/>
      </c>
      <c r="L408" s="208">
        <f ca="1" t="shared" si="20"/>
      </c>
      <c r="M408" s="273"/>
      <c r="T408" s="223"/>
      <c r="U408" s="223"/>
      <c r="V408" s="223"/>
      <c r="W408" s="223"/>
      <c r="X408" s="223"/>
      <c r="Y408" s="223"/>
      <c r="Z408" s="223"/>
      <c r="AA408" s="223"/>
      <c r="AB408" s="223"/>
    </row>
    <row r="409" spans="1:28" ht="15">
      <c r="A409" s="51"/>
      <c r="B409" s="51"/>
      <c r="C409" s="59"/>
      <c r="D409" s="32" t="s">
        <v>8</v>
      </c>
      <c r="E409" s="105"/>
      <c r="F409" s="105"/>
      <c r="G409" s="230" t="s">
        <v>191</v>
      </c>
      <c r="H409" s="40"/>
      <c r="I409" s="111"/>
      <c r="J409" s="246">
        <f t="shared" si="22"/>
      </c>
      <c r="K409" s="208">
        <f t="shared" si="19"/>
      </c>
      <c r="L409" s="208">
        <f ca="1" t="shared" si="20"/>
      </c>
      <c r="T409" s="223"/>
      <c r="U409" s="223"/>
      <c r="V409" s="223"/>
      <c r="W409" s="223"/>
      <c r="X409" s="223"/>
      <c r="Y409" s="223"/>
      <c r="Z409" s="223"/>
      <c r="AA409" s="223"/>
      <c r="AB409" s="223"/>
    </row>
    <row r="410" spans="1:28" ht="15">
      <c r="A410" s="51"/>
      <c r="B410" s="51"/>
      <c r="C410" s="80"/>
      <c r="D410" s="10">
        <v>2.11</v>
      </c>
      <c r="E410" s="105"/>
      <c r="F410" s="105"/>
      <c r="G410" s="230" t="s">
        <v>192</v>
      </c>
      <c r="H410" s="40"/>
      <c r="I410" s="52"/>
      <c r="J410" s="246">
        <f t="shared" si="22"/>
      </c>
      <c r="K410" s="208">
        <f t="shared" si="19"/>
      </c>
      <c r="L410" s="208">
        <f ca="1" t="shared" si="20"/>
      </c>
      <c r="T410" s="223"/>
      <c r="U410" s="223"/>
      <c r="V410" s="223"/>
      <c r="W410" s="223"/>
      <c r="X410" s="223"/>
      <c r="Y410" s="223"/>
      <c r="Z410" s="223"/>
      <c r="AA410" s="223"/>
      <c r="AB410" s="223"/>
    </row>
    <row r="411" spans="1:28" ht="28.5">
      <c r="A411" s="51"/>
      <c r="B411" s="51"/>
      <c r="C411" s="80"/>
      <c r="D411" s="10">
        <v>2.12</v>
      </c>
      <c r="E411" s="105"/>
      <c r="F411" s="105"/>
      <c r="G411" s="230" t="s">
        <v>193</v>
      </c>
      <c r="H411" s="40"/>
      <c r="I411" s="52"/>
      <c r="J411" s="246">
        <f t="shared" si="22"/>
      </c>
      <c r="K411" s="208">
        <f t="shared" si="19"/>
      </c>
      <c r="L411" s="208">
        <f ca="1" t="shared" si="20"/>
      </c>
      <c r="T411" s="223"/>
      <c r="U411" s="223"/>
      <c r="V411" s="223"/>
      <c r="W411" s="223"/>
      <c r="X411" s="223"/>
      <c r="Y411" s="223"/>
      <c r="Z411" s="223"/>
      <c r="AA411" s="223"/>
      <c r="AB411" s="223"/>
    </row>
    <row r="412" spans="1:28" ht="15">
      <c r="A412" s="51"/>
      <c r="B412" s="51"/>
      <c r="C412" s="80"/>
      <c r="D412" s="10">
        <v>2.13</v>
      </c>
      <c r="E412" s="105"/>
      <c r="F412" s="105"/>
      <c r="G412" s="230" t="s">
        <v>194</v>
      </c>
      <c r="H412" s="40"/>
      <c r="I412" s="52"/>
      <c r="J412" s="246">
        <f t="shared" si="22"/>
      </c>
      <c r="K412" s="208">
        <f t="shared" si="19"/>
      </c>
      <c r="L412" s="208">
        <f ca="1" t="shared" si="20"/>
      </c>
      <c r="T412" s="223"/>
      <c r="U412" s="223"/>
      <c r="V412" s="223"/>
      <c r="W412" s="223"/>
      <c r="X412" s="223"/>
      <c r="Y412" s="223"/>
      <c r="Z412" s="223"/>
      <c r="AA412" s="223"/>
      <c r="AB412" s="223"/>
    </row>
    <row r="413" spans="1:28" ht="28.5">
      <c r="A413" s="51"/>
      <c r="B413" s="51"/>
      <c r="C413" s="59"/>
      <c r="D413" s="10">
        <v>2.14</v>
      </c>
      <c r="E413" s="105"/>
      <c r="F413" s="105"/>
      <c r="G413" s="230" t="s">
        <v>195</v>
      </c>
      <c r="H413" s="40"/>
      <c r="I413" s="52"/>
      <c r="J413" s="246">
        <f t="shared" si="22"/>
      </c>
      <c r="K413" s="208">
        <f t="shared" si="19"/>
      </c>
      <c r="L413" s="208">
        <f ca="1" t="shared" si="20"/>
      </c>
      <c r="T413" s="223"/>
      <c r="U413" s="223"/>
      <c r="V413" s="223"/>
      <c r="W413" s="223"/>
      <c r="X413" s="223"/>
      <c r="Y413" s="223"/>
      <c r="Z413" s="223"/>
      <c r="AA413" s="223"/>
      <c r="AB413" s="223"/>
    </row>
    <row r="414" spans="1:28" ht="71.25">
      <c r="A414" s="51"/>
      <c r="B414" s="51"/>
      <c r="C414" s="59"/>
      <c r="D414" s="10">
        <v>2.15</v>
      </c>
      <c r="E414" s="105"/>
      <c r="F414" s="105"/>
      <c r="G414" s="230" t="s">
        <v>451</v>
      </c>
      <c r="H414" s="40"/>
      <c r="I414" s="52"/>
      <c r="J414" s="246">
        <f t="shared" si="22"/>
      </c>
      <c r="K414" s="208">
        <f t="shared" si="19"/>
      </c>
      <c r="L414" s="208">
        <f ca="1" t="shared" si="20"/>
      </c>
      <c r="T414" s="223"/>
      <c r="U414" s="223"/>
      <c r="V414" s="223"/>
      <c r="W414" s="223"/>
      <c r="X414" s="223"/>
      <c r="Y414" s="223"/>
      <c r="Z414" s="223"/>
      <c r="AA414" s="223"/>
      <c r="AB414" s="223"/>
    </row>
    <row r="415" spans="1:28" ht="15" customHeight="1">
      <c r="A415" s="51"/>
      <c r="B415" s="51"/>
      <c r="C415" s="110">
        <v>3</v>
      </c>
      <c r="D415" s="300" t="s">
        <v>287</v>
      </c>
      <c r="E415" s="301"/>
      <c r="F415" s="301"/>
      <c r="G415" s="301"/>
      <c r="H415" s="302"/>
      <c r="I415" s="53"/>
      <c r="J415" s="248"/>
      <c r="K415" s="208">
        <f t="shared" si="19"/>
      </c>
      <c r="L415" s="208">
        <f ca="1" t="shared" si="20"/>
      </c>
      <c r="M415" s="273"/>
      <c r="T415" s="223"/>
      <c r="U415" s="223"/>
      <c r="V415" s="223"/>
      <c r="W415" s="223"/>
      <c r="X415" s="223"/>
      <c r="Y415" s="223"/>
      <c r="Z415" s="223"/>
      <c r="AA415" s="223"/>
      <c r="AB415" s="223"/>
    </row>
    <row r="416" spans="1:28" ht="15">
      <c r="A416" s="51"/>
      <c r="B416" s="51"/>
      <c r="C416" s="59"/>
      <c r="D416" s="10">
        <v>3.1</v>
      </c>
      <c r="E416" s="59"/>
      <c r="F416" s="59"/>
      <c r="G416" s="230" t="s">
        <v>378</v>
      </c>
      <c r="H416" s="40"/>
      <c r="I416" s="52" t="str">
        <f>IF(OR(ISNUMBER(SEARCH("a",H416)),ISNUMBER(SEARCH("b",H416)),ISNUMBER(SEARCH("c",H416)),ISNUMBER(SEARCH("d",H416)),ISNUMBER(SEARCH("e",H416)),ISNUMBER(SEARCH("f",H416)),ISNUMBER(SEARCH("g",H416)),ISNUMBER(SEARCH("h",H416)),ISNUMBER(SEARCH("i",H416)),ISNUMBER(SEARCH("j",H416)),ISNUMBER(SEARCH("k",H416)),ISNUMBER(SEARCH("l",H416)),ISNUMBER(SEARCH("m",H416)),ISNUMBER(SEARCH("n",H416)),ISNUMBER(SEARCH("o",H416)),ISNUMBER(SEARCH("p",H416)),ISNUMBER(SEARCH("q",H416)),ISNUMBER(SEARCH("r",H416)),ISNUMBER(SEARCH("s",H416)),ISNUMBER(SEARCH("t",H416)),ISNUMBER(SEARCH("u",H416)),ISNUMBER(SEARCH("v",H416)),ISNUMBER(SEARCH("w",H416)),ISNUMBER(SEARCH("x",H416)),ISNUMBER(SEARCH("y",H416)),ISNUMBER(SEARCH("z",H416))),"","R"&amp;D416)</f>
        <v>R3.1</v>
      </c>
      <c r="J416" s="246">
        <f>IF(AND(I416&lt;&gt;"",H416&lt;&gt;""),"R2.1","")</f>
      </c>
      <c r="K416" s="208">
        <f t="shared" si="19"/>
      </c>
      <c r="L416" s="208">
        <f ca="1" t="shared" si="20"/>
      </c>
      <c r="M416" s="273"/>
      <c r="T416" s="223"/>
      <c r="U416" s="223"/>
      <c r="V416" s="223"/>
      <c r="W416" s="223"/>
      <c r="X416" s="223"/>
      <c r="Y416" s="223"/>
      <c r="Z416" s="223"/>
      <c r="AA416" s="223"/>
      <c r="AB416" s="223"/>
    </row>
    <row r="417" spans="1:28" ht="15">
      <c r="A417" s="51"/>
      <c r="B417" s="51"/>
      <c r="C417" s="59"/>
      <c r="D417" s="10">
        <v>3.2</v>
      </c>
      <c r="E417" s="59"/>
      <c r="F417" s="59"/>
      <c r="G417" s="230" t="s">
        <v>353</v>
      </c>
      <c r="H417" s="40"/>
      <c r="I417" s="52" t="str">
        <f>IF(OR(ISNUMBER(SEARCH("a",H417)),ISNUMBER(SEARCH("b",H417)),ISNUMBER(SEARCH("c",H417)),ISNUMBER(SEARCH("d",H417)),ISNUMBER(SEARCH("e",H417)),ISNUMBER(SEARCH("f",H417)),ISNUMBER(SEARCH("g",H417)),ISNUMBER(SEARCH("h",H417)),ISNUMBER(SEARCH("i",H417)),ISNUMBER(SEARCH("j",H417)),ISNUMBER(SEARCH("k",H417)),ISNUMBER(SEARCH("l",H417)),ISNUMBER(SEARCH("m",H417)),ISNUMBER(SEARCH("n",H417)),ISNUMBER(SEARCH("o",H417)),ISNUMBER(SEARCH("p",H417)),ISNUMBER(SEARCH("q",H417)),ISNUMBER(SEARCH("r",H417)),ISNUMBER(SEARCH("s",H417)),ISNUMBER(SEARCH("t",H417)),ISNUMBER(SEARCH("u",H417)),ISNUMBER(SEARCH("v",H417)),ISNUMBER(SEARCH("w",H417)),ISNUMBER(SEARCH("x",H417)),ISNUMBER(SEARCH("y",H417)),ISNUMBER(SEARCH("z",H417))),"","R"&amp;D417)</f>
        <v>R3.2</v>
      </c>
      <c r="J417" s="246">
        <f aca="true" t="shared" si="23" ref="J417:J422">IF(AND($H$416&lt;&gt;"",I417&lt;&gt;""),I417,"")</f>
      </c>
      <c r="K417" s="208">
        <f t="shared" si="19"/>
      </c>
      <c r="L417" s="208">
        <f ca="1" t="shared" si="20"/>
      </c>
      <c r="M417" s="273"/>
      <c r="T417" s="223"/>
      <c r="U417" s="223"/>
      <c r="V417" s="223"/>
      <c r="W417" s="223"/>
      <c r="X417" s="223"/>
      <c r="Y417" s="223"/>
      <c r="Z417" s="223"/>
      <c r="AA417" s="223"/>
      <c r="AB417" s="223"/>
    </row>
    <row r="418" spans="1:28" ht="15">
      <c r="A418" s="51"/>
      <c r="B418" s="51"/>
      <c r="C418" s="59"/>
      <c r="D418" s="10">
        <v>3.3</v>
      </c>
      <c r="E418" s="59"/>
      <c r="F418" s="59"/>
      <c r="G418" s="230" t="s">
        <v>304</v>
      </c>
      <c r="H418" s="40"/>
      <c r="I418" s="52" t="str">
        <f>IF(OR(ISNUMBER(SEARCH("a",H418)),ISNUMBER(SEARCH("b",H418)),ISNUMBER(SEARCH("c",H418)),ISNUMBER(SEARCH("d",H418)),ISNUMBER(SEARCH("e",H418)),ISNUMBER(SEARCH("f",H418)),ISNUMBER(SEARCH("g",H418)),ISNUMBER(SEARCH("h",H418)),ISNUMBER(SEARCH("i",H418)),ISNUMBER(SEARCH("j",H418)),ISNUMBER(SEARCH("k",H418)),ISNUMBER(SEARCH("l",H418)),ISNUMBER(SEARCH("m",H418)),ISNUMBER(SEARCH("n",H418)),ISNUMBER(SEARCH("o",H418)),ISNUMBER(SEARCH("p",H418)),ISNUMBER(SEARCH("q",H418)),ISNUMBER(SEARCH("r",H418)),ISNUMBER(SEARCH("s",H418)),ISNUMBER(SEARCH("t",H418)),ISNUMBER(SEARCH("u",H418)),ISNUMBER(SEARCH("v",H418)),ISNUMBER(SEARCH("w",H418)),ISNUMBER(SEARCH("x",H418)),ISNUMBER(SEARCH("y",H418)),ISNUMBER(SEARCH("z",H418))),"","R"&amp;D418)</f>
        <v>R3.3</v>
      </c>
      <c r="J418" s="246">
        <f t="shared" si="23"/>
      </c>
      <c r="K418" s="208">
        <f t="shared" si="19"/>
      </c>
      <c r="L418" s="208">
        <f ca="1" t="shared" si="20"/>
      </c>
      <c r="M418" s="273"/>
      <c r="T418" s="223"/>
      <c r="U418" s="223"/>
      <c r="V418" s="223"/>
      <c r="W418" s="223"/>
      <c r="X418" s="223"/>
      <c r="Y418" s="223"/>
      <c r="Z418" s="223"/>
      <c r="AA418" s="223"/>
      <c r="AB418" s="223"/>
    </row>
    <row r="419" spans="1:28" ht="15">
      <c r="A419" s="51"/>
      <c r="B419" s="51"/>
      <c r="C419" s="59"/>
      <c r="D419" s="10">
        <v>3.4</v>
      </c>
      <c r="E419" s="59"/>
      <c r="F419" s="59"/>
      <c r="G419" s="230" t="s">
        <v>305</v>
      </c>
      <c r="H419" s="40"/>
      <c r="I419" s="52" t="str">
        <f>IF(OR(ISNUMBER(SEARCH("a",H419)),ISNUMBER(SEARCH("b",H419)),ISNUMBER(SEARCH("c",H419)),ISNUMBER(SEARCH("d",H419)),ISNUMBER(SEARCH("e",H419)),ISNUMBER(SEARCH("f",H419)),ISNUMBER(SEARCH("g",H419)),ISNUMBER(SEARCH("h",H419)),ISNUMBER(SEARCH("i",H419)),ISNUMBER(SEARCH("j",H419)),ISNUMBER(SEARCH("k",H419)),ISNUMBER(SEARCH("l",H419)),ISNUMBER(SEARCH("m",H419)),ISNUMBER(SEARCH("n",H419)),ISNUMBER(SEARCH("o",H419)),ISNUMBER(SEARCH("p",H419)),ISNUMBER(SEARCH("q",H419)),ISNUMBER(SEARCH("r",H419)),ISNUMBER(SEARCH("s",H419)),ISNUMBER(SEARCH("t",H419)),ISNUMBER(SEARCH("u",H419)),ISNUMBER(SEARCH("v",H419)),ISNUMBER(SEARCH("w",H419)),ISNUMBER(SEARCH("x",H419)),ISNUMBER(SEARCH("y",H419)),ISNUMBER(SEARCH("z",H419))),"","R"&amp;D419)</f>
        <v>R3.4</v>
      </c>
      <c r="J419" s="246">
        <f t="shared" si="23"/>
      </c>
      <c r="K419" s="208">
        <f t="shared" si="19"/>
      </c>
      <c r="L419" s="208">
        <f ca="1" t="shared" si="20"/>
      </c>
      <c r="M419" s="273"/>
      <c r="T419" s="223"/>
      <c r="U419" s="223"/>
      <c r="V419" s="223"/>
      <c r="W419" s="223"/>
      <c r="X419" s="223"/>
      <c r="Y419" s="223"/>
      <c r="Z419" s="223"/>
      <c r="AA419" s="223"/>
      <c r="AB419" s="223"/>
    </row>
    <row r="420" spans="1:28" ht="15">
      <c r="A420" s="51"/>
      <c r="B420" s="51"/>
      <c r="C420" s="59"/>
      <c r="D420" s="10">
        <v>3.5</v>
      </c>
      <c r="E420" s="59"/>
      <c r="F420" s="59"/>
      <c r="G420" s="230" t="s">
        <v>306</v>
      </c>
      <c r="H420" s="40"/>
      <c r="I420" s="52" t="str">
        <f>IF(OR(ISNUMBER(SEARCH("0",H420)),ISNUMBER(SEARCH("1",H420)),ISNUMBER(SEARCH("2",H420)),ISNUMBER(SEARCH("3",H420)),ISNUMBER(SEARCH("4",H420)),ISNUMBER(SEARCH("4",H420)),ISNUMBER(SEARCH("5",H420)),ISNUMBER(SEARCH("6",H420)),ISNUMBER(SEARCH("7",H420)),ISNUMBER(SEARCH("8",H420)),ISNUMBER(SEARCH("9",H420))),"","R"&amp;D420)</f>
        <v>R3.5</v>
      </c>
      <c r="J420" s="246">
        <f t="shared" si="23"/>
      </c>
      <c r="K420" s="208">
        <f t="shared" si="19"/>
      </c>
      <c r="L420" s="208">
        <f ca="1" t="shared" si="20"/>
      </c>
      <c r="M420" s="273"/>
      <c r="T420" s="223"/>
      <c r="U420" s="223"/>
      <c r="V420" s="223"/>
      <c r="W420" s="223"/>
      <c r="X420" s="223"/>
      <c r="Y420" s="223"/>
      <c r="Z420" s="223"/>
      <c r="AA420" s="223"/>
      <c r="AB420" s="223"/>
    </row>
    <row r="421" spans="1:28" ht="15">
      <c r="A421" s="51"/>
      <c r="B421" s="51"/>
      <c r="C421" s="59"/>
      <c r="D421" s="10">
        <v>3.6</v>
      </c>
      <c r="E421" s="59"/>
      <c r="F421" s="59"/>
      <c r="G421" s="230" t="s">
        <v>307</v>
      </c>
      <c r="H421" s="40"/>
      <c r="I421" s="52" t="str">
        <f>IF(OR(ISNUMBER(SEARCH("a",H421)),ISNUMBER(SEARCH("b",H421)),ISNUMBER(SEARCH("c",H421)),ISNUMBER(SEARCH("d",H421)),ISNUMBER(SEARCH("e",H421)),ISNUMBER(SEARCH("f",H421)),ISNUMBER(SEARCH("g",H421)),ISNUMBER(SEARCH("h",H421)),ISNUMBER(SEARCH("i",H421)),ISNUMBER(SEARCH("j",H421)),ISNUMBER(SEARCH("k",H421)),ISNUMBER(SEARCH("l",H421)),ISNUMBER(SEARCH("m",H421)),ISNUMBER(SEARCH("n",H421)),ISNUMBER(SEARCH("o",H421)),ISNUMBER(SEARCH("p",H421)),ISNUMBER(SEARCH("q",H421)),ISNUMBER(SEARCH("r",H421)),ISNUMBER(SEARCH("s",H421)),ISNUMBER(SEARCH("t",H421)),ISNUMBER(SEARCH("u",H421)),ISNUMBER(SEARCH("v",H421)),ISNUMBER(SEARCH("w",H421)),ISNUMBER(SEARCH("x",H421)),ISNUMBER(SEARCH("y",H421)),ISNUMBER(SEARCH("z",H421))),"","R"&amp;D421)</f>
        <v>R3.6</v>
      </c>
      <c r="J421" s="246"/>
      <c r="L421" s="208">
        <f ca="1" t="shared" si="20"/>
      </c>
      <c r="M421" s="273"/>
      <c r="T421" s="223"/>
      <c r="U421" s="223"/>
      <c r="V421" s="223"/>
      <c r="W421" s="223"/>
      <c r="X421" s="223"/>
      <c r="Y421" s="223"/>
      <c r="Z421" s="223"/>
      <c r="AA421" s="223"/>
      <c r="AB421" s="223"/>
    </row>
    <row r="422" spans="1:28" ht="28.5">
      <c r="A422" s="51"/>
      <c r="B422" s="51"/>
      <c r="C422" s="59"/>
      <c r="D422" s="10">
        <v>3.7</v>
      </c>
      <c r="E422" s="59"/>
      <c r="F422" s="59"/>
      <c r="G422" s="230" t="s">
        <v>196</v>
      </c>
      <c r="H422" s="40"/>
      <c r="I422" s="52" t="str">
        <f>IF(OR(ISNUMBER(SEARCH("a",H422)),ISNUMBER(SEARCH("b",H422)),ISNUMBER(SEARCH("c",H422)),ISNUMBER(SEARCH("d",H422)),ISNUMBER(SEARCH("e",H422)),ISNUMBER(SEARCH("f",H422)),ISNUMBER(SEARCH("g",H422)),ISNUMBER(SEARCH("h",H422)),ISNUMBER(SEARCH("i",H422)),ISNUMBER(SEARCH("j",H422)),ISNUMBER(SEARCH("k",H422)),ISNUMBER(SEARCH("l",H422)),ISNUMBER(SEARCH("m",H422)),ISNUMBER(SEARCH("n",H422)),ISNUMBER(SEARCH("o",H422)),ISNUMBER(SEARCH("p",H422)),ISNUMBER(SEARCH("q",H422)),ISNUMBER(SEARCH("r",H422)),ISNUMBER(SEARCH("s",H422)),ISNUMBER(SEARCH("t",H422)),ISNUMBER(SEARCH("u",H422)),ISNUMBER(SEARCH("v",H422)),ISNUMBER(SEARCH("w",H422)),ISNUMBER(SEARCH("x",H422)),ISNUMBER(SEARCH("y",H422)),ISNUMBER(SEARCH("z",H422))),"","R"&amp;D422)</f>
        <v>R3.7</v>
      </c>
      <c r="J422" s="246">
        <f t="shared" si="23"/>
      </c>
      <c r="K422" s="208">
        <f t="shared" si="19"/>
      </c>
      <c r="L422" s="208">
        <f ca="1" t="shared" si="20"/>
      </c>
      <c r="M422" s="273"/>
      <c r="T422" s="223"/>
      <c r="U422" s="223"/>
      <c r="V422" s="223"/>
      <c r="W422" s="223"/>
      <c r="X422" s="223"/>
      <c r="Y422" s="223"/>
      <c r="Z422" s="223"/>
      <c r="AA422" s="223"/>
      <c r="AB422" s="223"/>
    </row>
    <row r="423" spans="1:28" ht="15">
      <c r="A423" s="51"/>
      <c r="B423" s="51"/>
      <c r="C423" s="59"/>
      <c r="D423" s="10"/>
      <c r="E423" s="59"/>
      <c r="F423" s="59"/>
      <c r="G423" s="231" t="s">
        <v>188</v>
      </c>
      <c r="H423" s="244"/>
      <c r="I423" s="52"/>
      <c r="J423" s="246"/>
      <c r="K423" s="208">
        <f t="shared" si="19"/>
      </c>
      <c r="L423" s="208">
        <f ca="1" t="shared" si="20"/>
      </c>
      <c r="M423" s="273"/>
      <c r="T423" s="223"/>
      <c r="U423" s="223"/>
      <c r="V423" s="223"/>
      <c r="W423" s="223"/>
      <c r="X423" s="223"/>
      <c r="Y423" s="223"/>
      <c r="Z423" s="223"/>
      <c r="AA423" s="223"/>
      <c r="AB423" s="223"/>
    </row>
    <row r="424" spans="1:28" ht="15">
      <c r="A424" s="51"/>
      <c r="B424" s="51"/>
      <c r="C424" s="59"/>
      <c r="D424" s="10">
        <v>3.8</v>
      </c>
      <c r="E424" s="59"/>
      <c r="F424" s="59"/>
      <c r="G424" s="230" t="s">
        <v>189</v>
      </c>
      <c r="H424" s="40"/>
      <c r="I424" s="52"/>
      <c r="J424" s="246">
        <f>IF(AND($H$416&lt;&gt;"",H424=""),"R"&amp;D424,"")</f>
      </c>
      <c r="K424" s="208">
        <f t="shared" si="19"/>
      </c>
      <c r="L424" s="208">
        <f ca="1" t="shared" si="20"/>
      </c>
      <c r="M424" s="273"/>
      <c r="T424" s="223"/>
      <c r="U424" s="223"/>
      <c r="V424" s="223"/>
      <c r="W424" s="223"/>
      <c r="X424" s="223"/>
      <c r="Y424" s="223"/>
      <c r="Z424" s="223"/>
      <c r="AA424" s="223"/>
      <c r="AB424" s="223"/>
    </row>
    <row r="425" spans="1:28" ht="15">
      <c r="A425" s="51"/>
      <c r="B425" s="51"/>
      <c r="C425" s="59"/>
      <c r="D425" s="10">
        <v>3.9</v>
      </c>
      <c r="E425" s="59"/>
      <c r="F425" s="59"/>
      <c r="G425" s="230" t="s">
        <v>190</v>
      </c>
      <c r="H425" s="40"/>
      <c r="I425" s="52"/>
      <c r="J425" s="246">
        <f aca="true" t="shared" si="24" ref="J425:J431">IF(AND($H$416&lt;&gt;"",H425=""),"R"&amp;D425,"")</f>
      </c>
      <c r="K425" s="208">
        <f t="shared" si="19"/>
      </c>
      <c r="L425" s="208">
        <f ca="1" t="shared" si="20"/>
      </c>
      <c r="M425" s="273"/>
      <c r="T425" s="223"/>
      <c r="U425" s="223"/>
      <c r="V425" s="223"/>
      <c r="W425" s="223"/>
      <c r="X425" s="223"/>
      <c r="Y425" s="223"/>
      <c r="Z425" s="223"/>
      <c r="AA425" s="223"/>
      <c r="AB425" s="223"/>
    </row>
    <row r="426" spans="1:28" ht="15">
      <c r="A426" s="51"/>
      <c r="B426" s="51"/>
      <c r="C426" s="59"/>
      <c r="D426" s="32" t="s">
        <v>9</v>
      </c>
      <c r="E426" s="59"/>
      <c r="F426" s="59"/>
      <c r="G426" s="230" t="s">
        <v>191</v>
      </c>
      <c r="H426" s="40"/>
      <c r="I426" s="111"/>
      <c r="J426" s="246">
        <f t="shared" si="24"/>
      </c>
      <c r="K426" s="208">
        <f t="shared" si="19"/>
      </c>
      <c r="L426" s="208">
        <f ca="1" t="shared" si="20"/>
      </c>
      <c r="T426" s="223"/>
      <c r="U426" s="223"/>
      <c r="V426" s="223"/>
      <c r="W426" s="223"/>
      <c r="X426" s="223"/>
      <c r="Y426" s="223"/>
      <c r="Z426" s="223"/>
      <c r="AA426" s="223"/>
      <c r="AB426" s="223"/>
    </row>
    <row r="427" spans="1:28" ht="15">
      <c r="A427" s="51"/>
      <c r="B427" s="51"/>
      <c r="C427" s="80"/>
      <c r="D427" s="10">
        <v>3.11</v>
      </c>
      <c r="E427" s="59"/>
      <c r="F427" s="59"/>
      <c r="G427" s="230" t="s">
        <v>192</v>
      </c>
      <c r="H427" s="40"/>
      <c r="I427" s="52"/>
      <c r="J427" s="246">
        <f t="shared" si="24"/>
      </c>
      <c r="K427" s="208">
        <f t="shared" si="19"/>
      </c>
      <c r="L427" s="208">
        <f ca="1" t="shared" si="20"/>
      </c>
      <c r="T427" s="223"/>
      <c r="U427" s="223"/>
      <c r="V427" s="223"/>
      <c r="W427" s="223"/>
      <c r="X427" s="223"/>
      <c r="Y427" s="223"/>
      <c r="Z427" s="223"/>
      <c r="AA427" s="223"/>
      <c r="AB427" s="223"/>
    </row>
    <row r="428" spans="1:28" ht="28.5">
      <c r="A428" s="51"/>
      <c r="B428" s="51"/>
      <c r="C428" s="80"/>
      <c r="D428" s="10">
        <v>3.12</v>
      </c>
      <c r="E428" s="59"/>
      <c r="F428" s="59"/>
      <c r="G428" s="230" t="s">
        <v>193</v>
      </c>
      <c r="H428" s="40"/>
      <c r="I428" s="52"/>
      <c r="J428" s="246">
        <f t="shared" si="24"/>
      </c>
      <c r="K428" s="208">
        <f t="shared" si="19"/>
      </c>
      <c r="L428" s="208">
        <f ca="1" t="shared" si="20"/>
      </c>
      <c r="T428" s="223"/>
      <c r="U428" s="223"/>
      <c r="V428" s="223"/>
      <c r="W428" s="223"/>
      <c r="X428" s="223"/>
      <c r="Y428" s="223"/>
      <c r="Z428" s="223"/>
      <c r="AA428" s="223"/>
      <c r="AB428" s="223"/>
    </row>
    <row r="429" spans="1:28" ht="15">
      <c r="A429" s="51"/>
      <c r="B429" s="51"/>
      <c r="C429" s="80"/>
      <c r="D429" s="10">
        <v>3.13</v>
      </c>
      <c r="E429" s="59"/>
      <c r="F429" s="59"/>
      <c r="G429" s="230" t="s">
        <v>194</v>
      </c>
      <c r="H429" s="40"/>
      <c r="I429" s="52"/>
      <c r="J429" s="246">
        <f t="shared" si="24"/>
      </c>
      <c r="K429" s="208">
        <f t="shared" si="19"/>
      </c>
      <c r="L429" s="208">
        <f ca="1" t="shared" si="20"/>
      </c>
      <c r="T429" s="223"/>
      <c r="U429" s="223"/>
      <c r="V429" s="223"/>
      <c r="W429" s="223"/>
      <c r="X429" s="223"/>
      <c r="Y429" s="223"/>
      <c r="Z429" s="223"/>
      <c r="AA429" s="223"/>
      <c r="AB429" s="223"/>
    </row>
    <row r="430" spans="1:28" ht="28.5">
      <c r="A430" s="51"/>
      <c r="B430" s="51"/>
      <c r="C430" s="59"/>
      <c r="D430" s="10">
        <v>3.14</v>
      </c>
      <c r="E430" s="59"/>
      <c r="F430" s="59"/>
      <c r="G430" s="230" t="s">
        <v>195</v>
      </c>
      <c r="H430" s="40"/>
      <c r="I430" s="52"/>
      <c r="J430" s="246">
        <f t="shared" si="24"/>
      </c>
      <c r="K430" s="208">
        <f t="shared" si="19"/>
      </c>
      <c r="L430" s="208">
        <f ca="1" t="shared" si="20"/>
      </c>
      <c r="T430" s="223"/>
      <c r="U430" s="223"/>
      <c r="V430" s="223"/>
      <c r="W430" s="223"/>
      <c r="X430" s="223"/>
      <c r="Y430" s="223"/>
      <c r="Z430" s="223"/>
      <c r="AA430" s="223"/>
      <c r="AB430" s="223"/>
    </row>
    <row r="431" spans="1:28" ht="71.25">
      <c r="A431" s="51"/>
      <c r="B431" s="51"/>
      <c r="C431" s="59"/>
      <c r="D431" s="10">
        <v>3.15</v>
      </c>
      <c r="E431" s="59"/>
      <c r="F431" s="59"/>
      <c r="G431" s="230" t="s">
        <v>451</v>
      </c>
      <c r="H431" s="40"/>
      <c r="I431" s="52"/>
      <c r="J431" s="246">
        <f t="shared" si="24"/>
      </c>
      <c r="K431" s="208">
        <f t="shared" si="19"/>
      </c>
      <c r="L431" s="208">
        <f ca="1" t="shared" si="20"/>
      </c>
      <c r="T431" s="223"/>
      <c r="U431" s="223"/>
      <c r="V431" s="223"/>
      <c r="W431" s="223"/>
      <c r="X431" s="223"/>
      <c r="Y431" s="223"/>
      <c r="Z431" s="223"/>
      <c r="AA431" s="223"/>
      <c r="AB431" s="223"/>
    </row>
    <row r="432" spans="1:28" ht="15" customHeight="1">
      <c r="A432" s="51"/>
      <c r="B432" s="51"/>
      <c r="C432" s="110">
        <v>4</v>
      </c>
      <c r="D432" s="300" t="s">
        <v>260</v>
      </c>
      <c r="E432" s="301"/>
      <c r="F432" s="301"/>
      <c r="G432" s="301"/>
      <c r="H432" s="302"/>
      <c r="I432" s="53"/>
      <c r="J432" s="248"/>
      <c r="K432" s="208">
        <f t="shared" si="19"/>
      </c>
      <c r="L432" s="208">
        <f ca="1" t="shared" si="20"/>
      </c>
      <c r="M432" s="273"/>
      <c r="T432" s="223"/>
      <c r="U432" s="223"/>
      <c r="V432" s="223"/>
      <c r="W432" s="223"/>
      <c r="X432" s="223"/>
      <c r="Y432" s="223"/>
      <c r="Z432" s="223"/>
      <c r="AA432" s="223"/>
      <c r="AB432" s="223"/>
    </row>
    <row r="433" spans="1:28" ht="14.25">
      <c r="A433" s="51"/>
      <c r="B433" s="51"/>
      <c r="C433" s="59"/>
      <c r="D433" s="83">
        <v>4.1</v>
      </c>
      <c r="E433" s="59"/>
      <c r="F433" s="59"/>
      <c r="G433" s="230" t="s">
        <v>378</v>
      </c>
      <c r="H433" s="40"/>
      <c r="I433" s="52" t="str">
        <f>IF(OR(ISNUMBER(SEARCH("a",H433)),ISNUMBER(SEARCH("b",H433)),ISNUMBER(SEARCH("c",H433)),ISNUMBER(SEARCH("d",H433)),ISNUMBER(SEARCH("e",H433)),ISNUMBER(SEARCH("f",H433)),ISNUMBER(SEARCH("g",H433)),ISNUMBER(SEARCH("h",H433)),ISNUMBER(SEARCH("i",H433)),ISNUMBER(SEARCH("j",H433)),ISNUMBER(SEARCH("k",H433)),ISNUMBER(SEARCH("l",H433)),ISNUMBER(SEARCH("m",H433)),ISNUMBER(SEARCH("n",H433)),ISNUMBER(SEARCH("o",H433)),ISNUMBER(SEARCH("p",H433)),ISNUMBER(SEARCH("q",H433)),ISNUMBER(SEARCH("r",H433)),ISNUMBER(SEARCH("s",H433)),ISNUMBER(SEARCH("t",H433)),ISNUMBER(SEARCH("u",H433)),ISNUMBER(SEARCH("v",H433)),ISNUMBER(SEARCH("w",H433)),ISNUMBER(SEARCH("x",H433)),ISNUMBER(SEARCH("y",H433)),ISNUMBER(SEARCH("z",H433))),"","R"&amp;D433)</f>
        <v>R4.1</v>
      </c>
      <c r="J433" s="246">
        <f>IF(AND(I433&lt;&gt;"",H433&lt;&gt;""),"R2.1","")</f>
      </c>
      <c r="K433" s="208">
        <f t="shared" si="19"/>
      </c>
      <c r="L433" s="208">
        <f ca="1" t="shared" si="20"/>
      </c>
      <c r="M433" s="273"/>
      <c r="T433" s="223"/>
      <c r="U433" s="223"/>
      <c r="V433" s="223"/>
      <c r="W433" s="223"/>
      <c r="X433" s="223"/>
      <c r="Y433" s="223"/>
      <c r="Z433" s="223"/>
      <c r="AA433" s="223"/>
      <c r="AB433" s="223"/>
    </row>
    <row r="434" spans="1:28" ht="14.25">
      <c r="A434" s="51"/>
      <c r="B434" s="51"/>
      <c r="C434" s="59"/>
      <c r="D434" s="83">
        <v>4.2</v>
      </c>
      <c r="E434" s="59"/>
      <c r="F434" s="59"/>
      <c r="G434" s="230" t="s">
        <v>353</v>
      </c>
      <c r="H434" s="40"/>
      <c r="I434" s="52" t="str">
        <f>IF(OR(ISNUMBER(SEARCH("a",H434)),ISNUMBER(SEARCH("b",H434)),ISNUMBER(SEARCH("c",H434)),ISNUMBER(SEARCH("d",H434)),ISNUMBER(SEARCH("e",H434)),ISNUMBER(SEARCH("f",H434)),ISNUMBER(SEARCH("g",H434)),ISNUMBER(SEARCH("h",H434)),ISNUMBER(SEARCH("i",H434)),ISNUMBER(SEARCH("j",H434)),ISNUMBER(SEARCH("k",H434)),ISNUMBER(SEARCH("l",H434)),ISNUMBER(SEARCH("m",H434)),ISNUMBER(SEARCH("n",H434)),ISNUMBER(SEARCH("o",H434)),ISNUMBER(SEARCH("p",H434)),ISNUMBER(SEARCH("q",H434)),ISNUMBER(SEARCH("r",H434)),ISNUMBER(SEARCH("s",H434)),ISNUMBER(SEARCH("t",H434)),ISNUMBER(SEARCH("u",H434)),ISNUMBER(SEARCH("v",H434)),ISNUMBER(SEARCH("w",H434)),ISNUMBER(SEARCH("x",H434)),ISNUMBER(SEARCH("y",H434)),ISNUMBER(SEARCH("z",H434))),"","R"&amp;D434)</f>
        <v>R4.2</v>
      </c>
      <c r="J434" s="246">
        <f aca="true" t="shared" si="25" ref="J434:J439">IF(AND($H$433&lt;&gt;"",I434&lt;&gt;""),I434,"")</f>
      </c>
      <c r="K434" s="208">
        <f t="shared" si="19"/>
      </c>
      <c r="L434" s="208">
        <f ca="1" t="shared" si="20"/>
      </c>
      <c r="M434" s="273"/>
      <c r="T434" s="223"/>
      <c r="U434" s="223"/>
      <c r="V434" s="223"/>
      <c r="W434" s="223"/>
      <c r="X434" s="223"/>
      <c r="Y434" s="223"/>
      <c r="Z434" s="223"/>
      <c r="AA434" s="223"/>
      <c r="AB434" s="223"/>
    </row>
    <row r="435" spans="1:28" ht="14.25">
      <c r="A435" s="51"/>
      <c r="B435" s="51"/>
      <c r="C435" s="59"/>
      <c r="D435" s="83">
        <v>4.3</v>
      </c>
      <c r="E435" s="59"/>
      <c r="F435" s="59"/>
      <c r="G435" s="230" t="s">
        <v>304</v>
      </c>
      <c r="H435" s="40"/>
      <c r="I435" s="52" t="str">
        <f>IF(OR(ISNUMBER(SEARCH("a",H435)),ISNUMBER(SEARCH("b",H435)),ISNUMBER(SEARCH("c",H435)),ISNUMBER(SEARCH("d",H435)),ISNUMBER(SEARCH("e",H435)),ISNUMBER(SEARCH("f",H435)),ISNUMBER(SEARCH("g",H435)),ISNUMBER(SEARCH("h",H435)),ISNUMBER(SEARCH("i",H435)),ISNUMBER(SEARCH("j",H435)),ISNUMBER(SEARCH("k",H435)),ISNUMBER(SEARCH("l",H435)),ISNUMBER(SEARCH("m",H435)),ISNUMBER(SEARCH("n",H435)),ISNUMBER(SEARCH("o",H435)),ISNUMBER(SEARCH("p",H435)),ISNUMBER(SEARCH("q",H435)),ISNUMBER(SEARCH("r",H435)),ISNUMBER(SEARCH("s",H435)),ISNUMBER(SEARCH("t",H435)),ISNUMBER(SEARCH("u",H435)),ISNUMBER(SEARCH("v",H435)),ISNUMBER(SEARCH("w",H435)),ISNUMBER(SEARCH("x",H435)),ISNUMBER(SEARCH("y",H435)),ISNUMBER(SEARCH("z",H435))),"","R"&amp;D435)</f>
        <v>R4.3</v>
      </c>
      <c r="J435" s="246">
        <f t="shared" si="25"/>
      </c>
      <c r="K435" s="208">
        <f t="shared" si="19"/>
      </c>
      <c r="L435" s="208">
        <f ca="1" t="shared" si="20"/>
      </c>
      <c r="M435" s="273"/>
      <c r="T435" s="223"/>
      <c r="U435" s="223"/>
      <c r="V435" s="223"/>
      <c r="W435" s="223"/>
      <c r="X435" s="223"/>
      <c r="Y435" s="223"/>
      <c r="Z435" s="223"/>
      <c r="AA435" s="223"/>
      <c r="AB435" s="223"/>
    </row>
    <row r="436" spans="1:28" ht="14.25">
      <c r="A436" s="51"/>
      <c r="B436" s="51"/>
      <c r="C436" s="59"/>
      <c r="D436" s="83">
        <v>4.4</v>
      </c>
      <c r="E436" s="59"/>
      <c r="F436" s="59"/>
      <c r="G436" s="230" t="s">
        <v>305</v>
      </c>
      <c r="H436" s="40"/>
      <c r="I436" s="52" t="str">
        <f>IF(OR(ISNUMBER(SEARCH("a",H436)),ISNUMBER(SEARCH("b",H436)),ISNUMBER(SEARCH("c",H436)),ISNUMBER(SEARCH("d",H436)),ISNUMBER(SEARCH("e",H436)),ISNUMBER(SEARCH("f",H436)),ISNUMBER(SEARCH("g",H436)),ISNUMBER(SEARCH("h",H436)),ISNUMBER(SEARCH("i",H436)),ISNUMBER(SEARCH("j",H436)),ISNUMBER(SEARCH("k",H436)),ISNUMBER(SEARCH("l",H436)),ISNUMBER(SEARCH("m",H436)),ISNUMBER(SEARCH("n",H436)),ISNUMBER(SEARCH("o",H436)),ISNUMBER(SEARCH("p",H436)),ISNUMBER(SEARCH("q",H436)),ISNUMBER(SEARCH("r",H436)),ISNUMBER(SEARCH("s",H436)),ISNUMBER(SEARCH("t",H436)),ISNUMBER(SEARCH("u",H436)),ISNUMBER(SEARCH("v",H436)),ISNUMBER(SEARCH("w",H436)),ISNUMBER(SEARCH("x",H436)),ISNUMBER(SEARCH("y",H436)),ISNUMBER(SEARCH("z",H436))),"","R"&amp;D436)</f>
        <v>R4.4</v>
      </c>
      <c r="J436" s="246">
        <f t="shared" si="25"/>
      </c>
      <c r="K436" s="208">
        <f t="shared" si="19"/>
      </c>
      <c r="L436" s="208">
        <f ca="1" t="shared" si="20"/>
      </c>
      <c r="M436" s="273"/>
      <c r="T436" s="223"/>
      <c r="U436" s="223"/>
      <c r="V436" s="223"/>
      <c r="W436" s="223"/>
      <c r="X436" s="223"/>
      <c r="Y436" s="223"/>
      <c r="Z436" s="223"/>
      <c r="AA436" s="223"/>
      <c r="AB436" s="223"/>
    </row>
    <row r="437" spans="1:28" ht="14.25">
      <c r="A437" s="51"/>
      <c r="B437" s="51"/>
      <c r="C437" s="59"/>
      <c r="D437" s="83">
        <v>4.5</v>
      </c>
      <c r="E437" s="59"/>
      <c r="F437" s="59"/>
      <c r="G437" s="230" t="s">
        <v>306</v>
      </c>
      <c r="H437" s="40"/>
      <c r="I437" s="52" t="str">
        <f>IF(OR(ISNUMBER(SEARCH("0",H437)),ISNUMBER(SEARCH("1",H437)),ISNUMBER(SEARCH("2",H437)),ISNUMBER(SEARCH("3",H437)),ISNUMBER(SEARCH("4",H437)),ISNUMBER(SEARCH("4",H437)),ISNUMBER(SEARCH("5",H437)),ISNUMBER(SEARCH("6",H437)),ISNUMBER(SEARCH("7",H437)),ISNUMBER(SEARCH("8",H437)),ISNUMBER(SEARCH("9",H437))),"","R"&amp;D437)</f>
        <v>R4.5</v>
      </c>
      <c r="J437" s="246">
        <f t="shared" si="25"/>
      </c>
      <c r="K437" s="208">
        <f t="shared" si="19"/>
      </c>
      <c r="L437" s="208">
        <f ca="1" t="shared" si="20"/>
      </c>
      <c r="M437" s="273"/>
      <c r="T437" s="223"/>
      <c r="U437" s="223"/>
      <c r="V437" s="223"/>
      <c r="W437" s="223"/>
      <c r="X437" s="223"/>
      <c r="Y437" s="223"/>
      <c r="Z437" s="223"/>
      <c r="AA437" s="223"/>
      <c r="AB437" s="223"/>
    </row>
    <row r="438" spans="1:28" ht="14.25">
      <c r="A438" s="51"/>
      <c r="B438" s="51"/>
      <c r="C438" s="59"/>
      <c r="D438" s="83">
        <v>4.6</v>
      </c>
      <c r="E438" s="59"/>
      <c r="F438" s="59"/>
      <c r="G438" s="230" t="s">
        <v>307</v>
      </c>
      <c r="H438" s="40"/>
      <c r="I438" s="52" t="str">
        <f>IF(OR(ISNUMBER(SEARCH("a",H438)),ISNUMBER(SEARCH("b",H438)),ISNUMBER(SEARCH("c",H438)),ISNUMBER(SEARCH("d",H438)),ISNUMBER(SEARCH("e",H438)),ISNUMBER(SEARCH("f",H438)),ISNUMBER(SEARCH("g",H438)),ISNUMBER(SEARCH("h",H438)),ISNUMBER(SEARCH("i",H438)),ISNUMBER(SEARCH("j",H438)),ISNUMBER(SEARCH("k",H438)),ISNUMBER(SEARCH("l",H438)),ISNUMBER(SEARCH("m",H438)),ISNUMBER(SEARCH("n",H438)),ISNUMBER(SEARCH("o",H438)),ISNUMBER(SEARCH("p",H438)),ISNUMBER(SEARCH("q",H438)),ISNUMBER(SEARCH("r",H438)),ISNUMBER(SEARCH("s",H438)),ISNUMBER(SEARCH("t",H438)),ISNUMBER(SEARCH("u",H438)),ISNUMBER(SEARCH("v",H438)),ISNUMBER(SEARCH("w",H438)),ISNUMBER(SEARCH("x",H438)),ISNUMBER(SEARCH("y",H438)),ISNUMBER(SEARCH("z",H438))),"","R"&amp;D438)</f>
        <v>R4.6</v>
      </c>
      <c r="J438" s="246"/>
      <c r="L438" s="208">
        <f ca="1" t="shared" si="20"/>
      </c>
      <c r="M438" s="273"/>
      <c r="T438" s="223"/>
      <c r="U438" s="223"/>
      <c r="V438" s="223"/>
      <c r="W438" s="223"/>
      <c r="X438" s="223"/>
      <c r="Y438" s="223"/>
      <c r="Z438" s="223"/>
      <c r="AA438" s="223"/>
      <c r="AB438" s="223"/>
    </row>
    <row r="439" spans="1:28" ht="28.5">
      <c r="A439" s="51"/>
      <c r="B439" s="51"/>
      <c r="C439" s="59"/>
      <c r="D439" s="83">
        <v>4.7</v>
      </c>
      <c r="E439" s="59"/>
      <c r="F439" s="59"/>
      <c r="G439" s="230" t="s">
        <v>196</v>
      </c>
      <c r="H439" s="40"/>
      <c r="I439" s="52" t="str">
        <f>IF(OR(ISNUMBER(SEARCH("a",H439)),ISNUMBER(SEARCH("b",H439)),ISNUMBER(SEARCH("c",H439)),ISNUMBER(SEARCH("d",H439)),ISNUMBER(SEARCH("e",H439)),ISNUMBER(SEARCH("f",H439)),ISNUMBER(SEARCH("g",H439)),ISNUMBER(SEARCH("h",H439)),ISNUMBER(SEARCH("i",H439)),ISNUMBER(SEARCH("j",H439)),ISNUMBER(SEARCH("k",H439)),ISNUMBER(SEARCH("l",H439)),ISNUMBER(SEARCH("m",H439)),ISNUMBER(SEARCH("n",H439)),ISNUMBER(SEARCH("o",H439)),ISNUMBER(SEARCH("p",H439)),ISNUMBER(SEARCH("q",H439)),ISNUMBER(SEARCH("r",H439)),ISNUMBER(SEARCH("s",H439)),ISNUMBER(SEARCH("t",H439)),ISNUMBER(SEARCH("u",H439)),ISNUMBER(SEARCH("v",H439)),ISNUMBER(SEARCH("w",H439)),ISNUMBER(SEARCH("x",H439)),ISNUMBER(SEARCH("y",H439)),ISNUMBER(SEARCH("z",H439))),"","R"&amp;D439)</f>
        <v>R4.7</v>
      </c>
      <c r="J439" s="246">
        <f t="shared" si="25"/>
      </c>
      <c r="K439" s="208">
        <f t="shared" si="19"/>
      </c>
      <c r="L439" s="208">
        <f ca="1" t="shared" si="20"/>
      </c>
      <c r="M439" s="273"/>
      <c r="T439" s="223"/>
      <c r="U439" s="223"/>
      <c r="V439" s="223"/>
      <c r="W439" s="223"/>
      <c r="X439" s="223"/>
      <c r="Y439" s="223"/>
      <c r="Z439" s="223"/>
      <c r="AA439" s="223"/>
      <c r="AB439" s="223"/>
    </row>
    <row r="440" spans="1:28" ht="14.25">
      <c r="A440" s="51"/>
      <c r="B440" s="51"/>
      <c r="C440" s="59"/>
      <c r="D440" s="83"/>
      <c r="E440" s="59"/>
      <c r="F440" s="59"/>
      <c r="G440" s="231" t="s">
        <v>188</v>
      </c>
      <c r="H440" s="244"/>
      <c r="I440" s="52"/>
      <c r="J440" s="246"/>
      <c r="K440" s="208">
        <f t="shared" si="19"/>
      </c>
      <c r="L440" s="208">
        <f ca="1" t="shared" si="20"/>
      </c>
      <c r="M440" s="273"/>
      <c r="T440" s="223"/>
      <c r="U440" s="223"/>
      <c r="V440" s="223"/>
      <c r="W440" s="223"/>
      <c r="X440" s="223"/>
      <c r="Y440" s="223"/>
      <c r="Z440" s="223"/>
      <c r="AA440" s="223"/>
      <c r="AB440" s="223"/>
    </row>
    <row r="441" spans="1:28" ht="14.25">
      <c r="A441" s="51"/>
      <c r="B441" s="51"/>
      <c r="C441" s="59"/>
      <c r="D441" s="83">
        <v>4.8</v>
      </c>
      <c r="E441" s="59"/>
      <c r="F441" s="59"/>
      <c r="G441" s="230" t="s">
        <v>189</v>
      </c>
      <c r="H441" s="40"/>
      <c r="I441" s="52"/>
      <c r="J441" s="246">
        <f>IF(AND($H$433&lt;&gt;"",H441=""),"R"&amp;D441,"")</f>
      </c>
      <c r="K441" s="208">
        <f t="shared" si="19"/>
      </c>
      <c r="L441" s="208">
        <f ca="1" t="shared" si="20"/>
      </c>
      <c r="M441" s="273"/>
      <c r="T441" s="223"/>
      <c r="U441" s="223"/>
      <c r="V441" s="223"/>
      <c r="W441" s="223"/>
      <c r="X441" s="223"/>
      <c r="Y441" s="223"/>
      <c r="Z441" s="223"/>
      <c r="AA441" s="223"/>
      <c r="AB441" s="223"/>
    </row>
    <row r="442" spans="1:28" ht="14.25">
      <c r="A442" s="51"/>
      <c r="B442" s="51"/>
      <c r="C442" s="59"/>
      <c r="D442" s="83">
        <v>4.9</v>
      </c>
      <c r="E442" s="59"/>
      <c r="F442" s="59"/>
      <c r="G442" s="230" t="s">
        <v>190</v>
      </c>
      <c r="H442" s="40"/>
      <c r="I442" s="52"/>
      <c r="J442" s="246">
        <f aca="true" t="shared" si="26" ref="J442:J448">IF(AND($H$433&lt;&gt;"",H442=""),"R"&amp;D442,"")</f>
      </c>
      <c r="K442" s="208">
        <f t="shared" si="19"/>
      </c>
      <c r="L442" s="208">
        <f ca="1" t="shared" si="20"/>
      </c>
      <c r="M442" s="273"/>
      <c r="T442" s="223"/>
      <c r="U442" s="223"/>
      <c r="V442" s="223"/>
      <c r="W442" s="223"/>
      <c r="X442" s="223"/>
      <c r="Y442" s="223"/>
      <c r="Z442" s="223"/>
      <c r="AA442" s="223"/>
      <c r="AB442" s="223"/>
    </row>
    <row r="443" spans="1:28" ht="14.25">
      <c r="A443" s="51"/>
      <c r="B443" s="51"/>
      <c r="C443" s="59"/>
      <c r="D443" s="112" t="s">
        <v>10</v>
      </c>
      <c r="E443" s="59"/>
      <c r="F443" s="59"/>
      <c r="G443" s="230" t="s">
        <v>191</v>
      </c>
      <c r="H443" s="40"/>
      <c r="I443" s="111"/>
      <c r="J443" s="246">
        <f t="shared" si="26"/>
      </c>
      <c r="K443" s="208">
        <f t="shared" si="19"/>
      </c>
      <c r="L443" s="208">
        <f ca="1" t="shared" si="20"/>
      </c>
      <c r="T443" s="223"/>
      <c r="U443" s="223"/>
      <c r="V443" s="223"/>
      <c r="W443" s="223"/>
      <c r="X443" s="223"/>
      <c r="Y443" s="223"/>
      <c r="Z443" s="223"/>
      <c r="AA443" s="223"/>
      <c r="AB443" s="223"/>
    </row>
    <row r="444" spans="1:28" ht="14.25">
      <c r="A444" s="51"/>
      <c r="B444" s="51"/>
      <c r="C444" s="80"/>
      <c r="D444" s="83">
        <v>4.11</v>
      </c>
      <c r="E444" s="59"/>
      <c r="F444" s="59"/>
      <c r="G444" s="230" t="s">
        <v>192</v>
      </c>
      <c r="H444" s="40"/>
      <c r="I444" s="52"/>
      <c r="J444" s="246">
        <f t="shared" si="26"/>
      </c>
      <c r="K444" s="208">
        <f t="shared" si="19"/>
      </c>
      <c r="L444" s="208">
        <f ca="1" t="shared" si="20"/>
      </c>
      <c r="T444" s="223"/>
      <c r="U444" s="223"/>
      <c r="V444" s="223"/>
      <c r="W444" s="223"/>
      <c r="X444" s="223"/>
      <c r="Y444" s="223"/>
      <c r="Z444" s="223"/>
      <c r="AA444" s="223"/>
      <c r="AB444" s="223"/>
    </row>
    <row r="445" spans="1:28" ht="28.5">
      <c r="A445" s="51"/>
      <c r="B445" s="51"/>
      <c r="C445" s="80"/>
      <c r="D445" s="83">
        <v>4.12</v>
      </c>
      <c r="E445" s="59"/>
      <c r="F445" s="59"/>
      <c r="G445" s="230" t="s">
        <v>193</v>
      </c>
      <c r="H445" s="40"/>
      <c r="I445" s="52"/>
      <c r="J445" s="246">
        <f t="shared" si="26"/>
      </c>
      <c r="K445" s="208">
        <f t="shared" si="19"/>
      </c>
      <c r="L445" s="208">
        <f ca="1" t="shared" si="20"/>
      </c>
      <c r="T445" s="223"/>
      <c r="U445" s="223"/>
      <c r="V445" s="223"/>
      <c r="W445" s="223"/>
      <c r="X445" s="223"/>
      <c r="Y445" s="223"/>
      <c r="Z445" s="223"/>
      <c r="AA445" s="223"/>
      <c r="AB445" s="223"/>
    </row>
    <row r="446" spans="1:28" ht="14.25">
      <c r="A446" s="51"/>
      <c r="B446" s="51"/>
      <c r="C446" s="80"/>
      <c r="D446" s="83">
        <v>4.13</v>
      </c>
      <c r="E446" s="59"/>
      <c r="F446" s="59"/>
      <c r="G446" s="230" t="s">
        <v>194</v>
      </c>
      <c r="H446" s="40"/>
      <c r="I446" s="52"/>
      <c r="J446" s="246">
        <f t="shared" si="26"/>
      </c>
      <c r="K446" s="208">
        <f t="shared" si="19"/>
      </c>
      <c r="L446" s="208">
        <f ca="1" t="shared" si="20"/>
      </c>
      <c r="T446" s="223"/>
      <c r="U446" s="223"/>
      <c r="V446" s="223"/>
      <c r="W446" s="223"/>
      <c r="X446" s="223"/>
      <c r="Y446" s="223"/>
      <c r="Z446" s="223"/>
      <c r="AA446" s="223"/>
      <c r="AB446" s="223"/>
    </row>
    <row r="447" spans="1:28" ht="28.5">
      <c r="A447" s="51"/>
      <c r="B447" s="51"/>
      <c r="C447" s="59"/>
      <c r="D447" s="83">
        <v>4.14</v>
      </c>
      <c r="E447" s="59"/>
      <c r="F447" s="59"/>
      <c r="G447" s="230" t="s">
        <v>195</v>
      </c>
      <c r="H447" s="40"/>
      <c r="I447" s="52"/>
      <c r="J447" s="246">
        <f t="shared" si="26"/>
      </c>
      <c r="K447" s="208">
        <f t="shared" si="19"/>
      </c>
      <c r="L447" s="208">
        <f ca="1" t="shared" si="20"/>
      </c>
      <c r="T447" s="223"/>
      <c r="U447" s="223"/>
      <c r="V447" s="223"/>
      <c r="W447" s="223"/>
      <c r="X447" s="223"/>
      <c r="Y447" s="223"/>
      <c r="Z447" s="223"/>
      <c r="AA447" s="223"/>
      <c r="AB447" s="223"/>
    </row>
    <row r="448" spans="1:28" ht="71.25">
      <c r="A448" s="51"/>
      <c r="B448" s="51"/>
      <c r="C448" s="59"/>
      <c r="D448" s="83">
        <v>4.15</v>
      </c>
      <c r="E448" s="59"/>
      <c r="F448" s="59"/>
      <c r="G448" s="230" t="s">
        <v>451</v>
      </c>
      <c r="H448" s="40"/>
      <c r="I448" s="52"/>
      <c r="J448" s="246">
        <f t="shared" si="26"/>
      </c>
      <c r="K448" s="208">
        <f t="shared" si="19"/>
      </c>
      <c r="L448" s="208">
        <f ca="1" t="shared" si="20"/>
      </c>
      <c r="T448" s="223"/>
      <c r="U448" s="223"/>
      <c r="V448" s="223"/>
      <c r="W448" s="223"/>
      <c r="X448" s="223"/>
      <c r="Y448" s="223"/>
      <c r="Z448" s="223"/>
      <c r="AA448" s="223"/>
      <c r="AB448" s="223"/>
    </row>
    <row r="449" spans="1:28" ht="15" customHeight="1">
      <c r="A449" s="51"/>
      <c r="B449" s="51"/>
      <c r="C449" s="110">
        <v>5</v>
      </c>
      <c r="D449" s="300" t="s">
        <v>261</v>
      </c>
      <c r="E449" s="301"/>
      <c r="F449" s="301"/>
      <c r="G449" s="301"/>
      <c r="H449" s="302"/>
      <c r="I449" s="53"/>
      <c r="J449" s="248"/>
      <c r="K449" s="208">
        <f t="shared" si="19"/>
      </c>
      <c r="L449" s="208">
        <f ca="1" t="shared" si="20"/>
      </c>
      <c r="M449" s="273"/>
      <c r="T449" s="223"/>
      <c r="U449" s="223"/>
      <c r="V449" s="223"/>
      <c r="W449" s="223"/>
      <c r="X449" s="223"/>
      <c r="Y449" s="223"/>
      <c r="Z449" s="223"/>
      <c r="AA449" s="223"/>
      <c r="AB449" s="223"/>
    </row>
    <row r="450" spans="1:28" ht="15">
      <c r="A450" s="51"/>
      <c r="B450" s="51"/>
      <c r="C450" s="59"/>
      <c r="D450" s="10">
        <v>5.1</v>
      </c>
      <c r="E450" s="59"/>
      <c r="F450" s="59"/>
      <c r="G450" s="230" t="s">
        <v>378</v>
      </c>
      <c r="H450" s="40"/>
      <c r="I450" s="52" t="str">
        <f>IF(OR(ISNUMBER(SEARCH("a",H450)),ISNUMBER(SEARCH("b",H450)),ISNUMBER(SEARCH("c",H450)),ISNUMBER(SEARCH("d",H450)),ISNUMBER(SEARCH("e",H450)),ISNUMBER(SEARCH("f",H450)),ISNUMBER(SEARCH("g",H450)),ISNUMBER(SEARCH("h",H450)),ISNUMBER(SEARCH("i",H450)),ISNUMBER(SEARCH("j",H450)),ISNUMBER(SEARCH("k",H450)),ISNUMBER(SEARCH("l",H450)),ISNUMBER(SEARCH("m",H450)),ISNUMBER(SEARCH("n",H450)),ISNUMBER(SEARCH("o",H450)),ISNUMBER(SEARCH("p",H450)),ISNUMBER(SEARCH("q",H450)),ISNUMBER(SEARCH("r",H450)),ISNUMBER(SEARCH("s",H450)),ISNUMBER(SEARCH("t",H450)),ISNUMBER(SEARCH("u",H450)),ISNUMBER(SEARCH("v",H450)),ISNUMBER(SEARCH("w",H450)),ISNUMBER(SEARCH("x",H450)),ISNUMBER(SEARCH("y",H450)),ISNUMBER(SEARCH("z",H450))),"","R"&amp;D450)</f>
        <v>R5.1</v>
      </c>
      <c r="J450" s="246">
        <f>IF(AND(I450&lt;&gt;"",H450&lt;&gt;""),"R2.1","")</f>
      </c>
      <c r="K450" s="208">
        <f t="shared" si="19"/>
      </c>
      <c r="L450" s="208">
        <f ca="1" t="shared" si="20"/>
      </c>
      <c r="M450" s="273"/>
      <c r="T450" s="223"/>
      <c r="U450" s="223"/>
      <c r="V450" s="223"/>
      <c r="W450" s="223"/>
      <c r="X450" s="223"/>
      <c r="Y450" s="223"/>
      <c r="Z450" s="223"/>
      <c r="AA450" s="223"/>
      <c r="AB450" s="223"/>
    </row>
    <row r="451" spans="1:28" ht="15">
      <c r="A451" s="51"/>
      <c r="B451" s="51"/>
      <c r="C451" s="59"/>
      <c r="D451" s="10">
        <v>5.2</v>
      </c>
      <c r="E451" s="59"/>
      <c r="F451" s="59"/>
      <c r="G451" s="230" t="s">
        <v>353</v>
      </c>
      <c r="H451" s="40"/>
      <c r="I451" s="52" t="str">
        <f>IF(OR(ISNUMBER(SEARCH("a",H451)),ISNUMBER(SEARCH("b",H451)),ISNUMBER(SEARCH("c",H451)),ISNUMBER(SEARCH("d",H451)),ISNUMBER(SEARCH("e",H451)),ISNUMBER(SEARCH("f",H451)),ISNUMBER(SEARCH("g",H451)),ISNUMBER(SEARCH("h",H451)),ISNUMBER(SEARCH("i",H451)),ISNUMBER(SEARCH("j",H451)),ISNUMBER(SEARCH("k",H451)),ISNUMBER(SEARCH("l",H451)),ISNUMBER(SEARCH("m",H451)),ISNUMBER(SEARCH("n",H451)),ISNUMBER(SEARCH("o",H451)),ISNUMBER(SEARCH("p",H451)),ISNUMBER(SEARCH("q",H451)),ISNUMBER(SEARCH("r",H451)),ISNUMBER(SEARCH("s",H451)),ISNUMBER(SEARCH("t",H451)),ISNUMBER(SEARCH("u",H451)),ISNUMBER(SEARCH("v",H451)),ISNUMBER(SEARCH("w",H451)),ISNUMBER(SEARCH("x",H451)),ISNUMBER(SEARCH("y",H451)),ISNUMBER(SEARCH("z",H451))),"","R"&amp;D451)</f>
        <v>R5.2</v>
      </c>
      <c r="J451" s="246">
        <f aca="true" t="shared" si="27" ref="J451:J456">IF(AND($H$450&lt;&gt;"",I451&lt;&gt;""),I451,"")</f>
      </c>
      <c r="K451" s="208">
        <f t="shared" si="19"/>
      </c>
      <c r="L451" s="208">
        <f ca="1" t="shared" si="20"/>
      </c>
      <c r="M451" s="273"/>
      <c r="T451" s="223"/>
      <c r="U451" s="223"/>
      <c r="V451" s="223"/>
      <c r="W451" s="223"/>
      <c r="X451" s="223"/>
      <c r="Y451" s="223"/>
      <c r="Z451" s="223"/>
      <c r="AA451" s="223"/>
      <c r="AB451" s="223"/>
    </row>
    <row r="452" spans="1:28" ht="15">
      <c r="A452" s="51"/>
      <c r="B452" s="51"/>
      <c r="C452" s="59"/>
      <c r="D452" s="10">
        <v>5.3</v>
      </c>
      <c r="E452" s="59"/>
      <c r="F452" s="59"/>
      <c r="G452" s="230" t="s">
        <v>304</v>
      </c>
      <c r="H452" s="40"/>
      <c r="I452" s="52" t="str">
        <f>IF(OR(ISNUMBER(SEARCH("a",H452)),ISNUMBER(SEARCH("b",H452)),ISNUMBER(SEARCH("c",H452)),ISNUMBER(SEARCH("d",H452)),ISNUMBER(SEARCH("e",H452)),ISNUMBER(SEARCH("f",H452)),ISNUMBER(SEARCH("g",H452)),ISNUMBER(SEARCH("h",H452)),ISNUMBER(SEARCH("i",H452)),ISNUMBER(SEARCH("j",H452)),ISNUMBER(SEARCH("k",H452)),ISNUMBER(SEARCH("l",H452)),ISNUMBER(SEARCH("m",H452)),ISNUMBER(SEARCH("n",H452)),ISNUMBER(SEARCH("o",H452)),ISNUMBER(SEARCH("p",H452)),ISNUMBER(SEARCH("q",H452)),ISNUMBER(SEARCH("r",H452)),ISNUMBER(SEARCH("s",H452)),ISNUMBER(SEARCH("t",H452)),ISNUMBER(SEARCH("u",H452)),ISNUMBER(SEARCH("v",H452)),ISNUMBER(SEARCH("w",H452)),ISNUMBER(SEARCH("x",H452)),ISNUMBER(SEARCH("y",H452)),ISNUMBER(SEARCH("z",H452))),"","R"&amp;D452)</f>
        <v>R5.3</v>
      </c>
      <c r="J452" s="246">
        <f t="shared" si="27"/>
      </c>
      <c r="K452" s="208">
        <f t="shared" si="19"/>
      </c>
      <c r="L452" s="208">
        <f ca="1" t="shared" si="20"/>
      </c>
      <c r="M452" s="273"/>
      <c r="T452" s="223"/>
      <c r="U452" s="223"/>
      <c r="V452" s="223"/>
      <c r="W452" s="223"/>
      <c r="X452" s="223"/>
      <c r="Y452" s="223"/>
      <c r="Z452" s="223"/>
      <c r="AA452" s="223"/>
      <c r="AB452" s="223"/>
    </row>
    <row r="453" spans="1:28" ht="15">
      <c r="A453" s="51"/>
      <c r="B453" s="51"/>
      <c r="C453" s="59"/>
      <c r="D453" s="10">
        <v>5.4</v>
      </c>
      <c r="E453" s="59"/>
      <c r="F453" s="59"/>
      <c r="G453" s="230" t="s">
        <v>305</v>
      </c>
      <c r="H453" s="40"/>
      <c r="I453" s="52" t="str">
        <f>IF(OR(ISNUMBER(SEARCH("a",H453)),ISNUMBER(SEARCH("b",H453)),ISNUMBER(SEARCH("c",H453)),ISNUMBER(SEARCH("d",H453)),ISNUMBER(SEARCH("e",H453)),ISNUMBER(SEARCH("f",H453)),ISNUMBER(SEARCH("g",H453)),ISNUMBER(SEARCH("h",H453)),ISNUMBER(SEARCH("i",H453)),ISNUMBER(SEARCH("j",H453)),ISNUMBER(SEARCH("k",H453)),ISNUMBER(SEARCH("l",H453)),ISNUMBER(SEARCH("m",H453)),ISNUMBER(SEARCH("n",H453)),ISNUMBER(SEARCH("o",H453)),ISNUMBER(SEARCH("p",H453)),ISNUMBER(SEARCH("q",H453)),ISNUMBER(SEARCH("r",H453)),ISNUMBER(SEARCH("s",H453)),ISNUMBER(SEARCH("t",H453)),ISNUMBER(SEARCH("u",H453)),ISNUMBER(SEARCH("v",H453)),ISNUMBER(SEARCH("w",H453)),ISNUMBER(SEARCH("x",H453)),ISNUMBER(SEARCH("y",H453)),ISNUMBER(SEARCH("z",H453))),"","R"&amp;D453)</f>
        <v>R5.4</v>
      </c>
      <c r="J453" s="246">
        <f t="shared" si="27"/>
      </c>
      <c r="K453" s="208">
        <f t="shared" si="19"/>
      </c>
      <c r="L453" s="208">
        <f ca="1" t="shared" si="20"/>
      </c>
      <c r="M453" s="273"/>
      <c r="T453" s="223"/>
      <c r="U453" s="223"/>
      <c r="V453" s="223"/>
      <c r="W453" s="223"/>
      <c r="X453" s="223"/>
      <c r="Y453" s="223"/>
      <c r="Z453" s="223"/>
      <c r="AA453" s="223"/>
      <c r="AB453" s="223"/>
    </row>
    <row r="454" spans="1:28" ht="15">
      <c r="A454" s="51"/>
      <c r="B454" s="51"/>
      <c r="C454" s="59"/>
      <c r="D454" s="10">
        <v>5.5</v>
      </c>
      <c r="E454" s="59"/>
      <c r="F454" s="59"/>
      <c r="G454" s="230" t="s">
        <v>306</v>
      </c>
      <c r="H454" s="40"/>
      <c r="I454" s="52" t="str">
        <f>IF(OR(ISNUMBER(SEARCH("0",H454)),ISNUMBER(SEARCH("1",H454)),ISNUMBER(SEARCH("2",H454)),ISNUMBER(SEARCH("3",H454)),ISNUMBER(SEARCH("4",H454)),ISNUMBER(SEARCH("4",H454)),ISNUMBER(SEARCH("5",H454)),ISNUMBER(SEARCH("6",H454)),ISNUMBER(SEARCH("7",H454)),ISNUMBER(SEARCH("8",H454)),ISNUMBER(SEARCH("9",H454))),"","R"&amp;D454)</f>
        <v>R5.5</v>
      </c>
      <c r="J454" s="246">
        <f t="shared" si="27"/>
      </c>
      <c r="K454" s="208">
        <f t="shared" si="19"/>
      </c>
      <c r="L454" s="208">
        <f ca="1" t="shared" si="20"/>
      </c>
      <c r="M454" s="273"/>
      <c r="T454" s="223"/>
      <c r="U454" s="223"/>
      <c r="V454" s="223"/>
      <c r="W454" s="223"/>
      <c r="X454" s="223"/>
      <c r="Y454" s="223"/>
      <c r="Z454" s="223"/>
      <c r="AA454" s="223"/>
      <c r="AB454" s="223"/>
    </row>
    <row r="455" spans="1:28" ht="15">
      <c r="A455" s="51"/>
      <c r="B455" s="51"/>
      <c r="C455" s="59"/>
      <c r="D455" s="10">
        <v>5.6</v>
      </c>
      <c r="E455" s="59"/>
      <c r="F455" s="59"/>
      <c r="G455" s="230" t="s">
        <v>307</v>
      </c>
      <c r="H455" s="40"/>
      <c r="I455" s="52" t="str">
        <f>IF(OR(ISNUMBER(SEARCH("a",H455)),ISNUMBER(SEARCH("b",H455)),ISNUMBER(SEARCH("c",H455)),ISNUMBER(SEARCH("d",H455)),ISNUMBER(SEARCH("e",H455)),ISNUMBER(SEARCH("f",H455)),ISNUMBER(SEARCH("g",H455)),ISNUMBER(SEARCH("h",H455)),ISNUMBER(SEARCH("i",H455)),ISNUMBER(SEARCH("j",H455)),ISNUMBER(SEARCH("k",H455)),ISNUMBER(SEARCH("l",H455)),ISNUMBER(SEARCH("m",H455)),ISNUMBER(SEARCH("n",H455)),ISNUMBER(SEARCH("o",H455)),ISNUMBER(SEARCH("p",H455)),ISNUMBER(SEARCH("q",H455)),ISNUMBER(SEARCH("r",H455)),ISNUMBER(SEARCH("s",H455)),ISNUMBER(SEARCH("t",H455)),ISNUMBER(SEARCH("u",H455)),ISNUMBER(SEARCH("v",H455)),ISNUMBER(SEARCH("w",H455)),ISNUMBER(SEARCH("x",H455)),ISNUMBER(SEARCH("y",H455)),ISNUMBER(SEARCH("z",H455))),"","R"&amp;D455)</f>
        <v>R5.6</v>
      </c>
      <c r="J455" s="246"/>
      <c r="L455" s="208">
        <f ca="1" t="shared" si="20"/>
      </c>
      <c r="M455" s="273"/>
      <c r="T455" s="223"/>
      <c r="U455" s="223"/>
      <c r="V455" s="223"/>
      <c r="W455" s="223"/>
      <c r="X455" s="223"/>
      <c r="Y455" s="223"/>
      <c r="Z455" s="223"/>
      <c r="AA455" s="223"/>
      <c r="AB455" s="223"/>
    </row>
    <row r="456" spans="1:28" ht="28.5">
      <c r="A456" s="51"/>
      <c r="B456" s="51"/>
      <c r="C456" s="59"/>
      <c r="D456" s="10">
        <v>5.7</v>
      </c>
      <c r="E456" s="59"/>
      <c r="F456" s="59"/>
      <c r="G456" s="230" t="s">
        <v>196</v>
      </c>
      <c r="H456" s="40"/>
      <c r="I456" s="52" t="str">
        <f>IF(OR(ISNUMBER(SEARCH("a",H456)),ISNUMBER(SEARCH("b",H456)),ISNUMBER(SEARCH("c",H456)),ISNUMBER(SEARCH("d",H456)),ISNUMBER(SEARCH("e",H456)),ISNUMBER(SEARCH("f",H456)),ISNUMBER(SEARCH("g",H456)),ISNUMBER(SEARCH("h",H456)),ISNUMBER(SEARCH("i",H456)),ISNUMBER(SEARCH("j",H456)),ISNUMBER(SEARCH("k",H456)),ISNUMBER(SEARCH("l",H456)),ISNUMBER(SEARCH("m",H456)),ISNUMBER(SEARCH("n",H456)),ISNUMBER(SEARCH("o",H456)),ISNUMBER(SEARCH("p",H456)),ISNUMBER(SEARCH("q",H456)),ISNUMBER(SEARCH("r",H456)),ISNUMBER(SEARCH("s",H456)),ISNUMBER(SEARCH("t",H456)),ISNUMBER(SEARCH("u",H456)),ISNUMBER(SEARCH("v",H456)),ISNUMBER(SEARCH("w",H456)),ISNUMBER(SEARCH("x",H456)),ISNUMBER(SEARCH("y",H456)),ISNUMBER(SEARCH("z",H456))),"","R"&amp;D456)</f>
        <v>R5.7</v>
      </c>
      <c r="J456" s="246">
        <f t="shared" si="27"/>
      </c>
      <c r="K456" s="208">
        <f t="shared" si="19"/>
      </c>
      <c r="L456" s="208">
        <f ca="1" t="shared" si="20"/>
      </c>
      <c r="M456" s="273"/>
      <c r="T456" s="223"/>
      <c r="U456" s="223"/>
      <c r="V456" s="223"/>
      <c r="W456" s="223"/>
      <c r="X456" s="223"/>
      <c r="Y456" s="223"/>
      <c r="Z456" s="223"/>
      <c r="AA456" s="223"/>
      <c r="AB456" s="223"/>
    </row>
    <row r="457" spans="1:28" ht="15">
      <c r="A457" s="51"/>
      <c r="B457" s="51"/>
      <c r="C457" s="59"/>
      <c r="D457" s="10"/>
      <c r="E457" s="59"/>
      <c r="F457" s="59"/>
      <c r="G457" s="231" t="s">
        <v>188</v>
      </c>
      <c r="H457" s="244"/>
      <c r="I457" s="52"/>
      <c r="J457" s="246"/>
      <c r="K457" s="208">
        <f t="shared" si="19"/>
      </c>
      <c r="L457" s="208">
        <f ca="1" t="shared" si="20"/>
      </c>
      <c r="M457" s="273"/>
      <c r="T457" s="223"/>
      <c r="U457" s="223"/>
      <c r="V457" s="223"/>
      <c r="W457" s="223"/>
      <c r="X457" s="223"/>
      <c r="Y457" s="223"/>
      <c r="Z457" s="223"/>
      <c r="AA457" s="223"/>
      <c r="AB457" s="223"/>
    </row>
    <row r="458" spans="1:28" ht="15">
      <c r="A458" s="51"/>
      <c r="B458" s="51"/>
      <c r="C458" s="59"/>
      <c r="D458" s="10">
        <v>5.8</v>
      </c>
      <c r="E458" s="59"/>
      <c r="F458" s="59"/>
      <c r="G458" s="230" t="s">
        <v>189</v>
      </c>
      <c r="H458" s="40"/>
      <c r="I458" s="52"/>
      <c r="J458" s="246">
        <f>IF(AND($H$450&lt;&gt;"",H458=""),"R"&amp;D458,"")</f>
      </c>
      <c r="K458" s="208">
        <f t="shared" si="19"/>
      </c>
      <c r="L458" s="208">
        <f ca="1" t="shared" si="20"/>
      </c>
      <c r="M458" s="273"/>
      <c r="T458" s="223"/>
      <c r="U458" s="223"/>
      <c r="V458" s="223"/>
      <c r="W458" s="223"/>
      <c r="X458" s="223"/>
      <c r="Y458" s="223"/>
      <c r="Z458" s="223"/>
      <c r="AA458" s="223"/>
      <c r="AB458" s="223"/>
    </row>
    <row r="459" spans="1:28" ht="15">
      <c r="A459" s="51"/>
      <c r="B459" s="51"/>
      <c r="C459" s="59"/>
      <c r="D459" s="10">
        <v>5.9</v>
      </c>
      <c r="E459" s="59"/>
      <c r="F459" s="59"/>
      <c r="G459" s="230" t="s">
        <v>190</v>
      </c>
      <c r="H459" s="40"/>
      <c r="I459" s="52"/>
      <c r="J459" s="246">
        <f aca="true" t="shared" si="28" ref="J459:J465">IF(AND($H$450&lt;&gt;"",H459=""),"R"&amp;D459,"")</f>
      </c>
      <c r="K459" s="208">
        <f aca="true" t="shared" si="29" ref="K459:K465">IF(J459&lt;&gt;"",J459&amp;", ","")</f>
      </c>
      <c r="L459" s="208">
        <f aca="true" ca="1" t="shared" si="30" ref="L459:L522">IF(K459&lt;&gt;"",CELL("address",K459),"")</f>
      </c>
      <c r="M459" s="273"/>
      <c r="T459" s="223"/>
      <c r="U459" s="223"/>
      <c r="V459" s="223"/>
      <c r="W459" s="223"/>
      <c r="X459" s="223"/>
      <c r="Y459" s="223"/>
      <c r="Z459" s="223"/>
      <c r="AA459" s="223"/>
      <c r="AB459" s="223"/>
    </row>
    <row r="460" spans="1:28" ht="15">
      <c r="A460" s="51"/>
      <c r="B460" s="51"/>
      <c r="C460" s="59"/>
      <c r="D460" s="32" t="s">
        <v>16</v>
      </c>
      <c r="E460" s="59"/>
      <c r="F460" s="59"/>
      <c r="G460" s="230" t="s">
        <v>191</v>
      </c>
      <c r="H460" s="40"/>
      <c r="I460" s="111"/>
      <c r="J460" s="246">
        <f t="shared" si="28"/>
      </c>
      <c r="K460" s="208">
        <f t="shared" si="29"/>
      </c>
      <c r="L460" s="208">
        <f ca="1" t="shared" si="30"/>
      </c>
      <c r="T460" s="223"/>
      <c r="U460" s="223"/>
      <c r="V460" s="223"/>
      <c r="W460" s="223"/>
      <c r="X460" s="223"/>
      <c r="Y460" s="223"/>
      <c r="Z460" s="223"/>
      <c r="AA460" s="223"/>
      <c r="AB460" s="223"/>
    </row>
    <row r="461" spans="1:28" ht="15">
      <c r="A461" s="51"/>
      <c r="B461" s="51"/>
      <c r="C461" s="80"/>
      <c r="D461" s="10">
        <v>5.11</v>
      </c>
      <c r="E461" s="59"/>
      <c r="F461" s="59"/>
      <c r="G461" s="230" t="s">
        <v>192</v>
      </c>
      <c r="H461" s="40"/>
      <c r="I461" s="52"/>
      <c r="J461" s="246">
        <f t="shared" si="28"/>
      </c>
      <c r="K461" s="208">
        <f t="shared" si="29"/>
      </c>
      <c r="L461" s="208">
        <f ca="1" t="shared" si="30"/>
      </c>
      <c r="T461" s="223"/>
      <c r="U461" s="223"/>
      <c r="V461" s="223"/>
      <c r="W461" s="223"/>
      <c r="X461" s="223"/>
      <c r="Y461" s="223"/>
      <c r="Z461" s="223"/>
      <c r="AA461" s="223"/>
      <c r="AB461" s="223"/>
    </row>
    <row r="462" spans="1:28" ht="28.5">
      <c r="A462" s="51"/>
      <c r="B462" s="51"/>
      <c r="C462" s="80"/>
      <c r="D462" s="10">
        <v>5.12</v>
      </c>
      <c r="E462" s="59"/>
      <c r="F462" s="59"/>
      <c r="G462" s="230" t="s">
        <v>193</v>
      </c>
      <c r="H462" s="40"/>
      <c r="I462" s="52"/>
      <c r="J462" s="246">
        <f t="shared" si="28"/>
      </c>
      <c r="K462" s="208">
        <f t="shared" si="29"/>
      </c>
      <c r="L462" s="208">
        <f ca="1" t="shared" si="30"/>
      </c>
      <c r="T462" s="223"/>
      <c r="U462" s="223"/>
      <c r="V462" s="223"/>
      <c r="W462" s="223"/>
      <c r="X462" s="223"/>
      <c r="Y462" s="223"/>
      <c r="Z462" s="223"/>
      <c r="AA462" s="223"/>
      <c r="AB462" s="223"/>
    </row>
    <row r="463" spans="1:28" ht="15">
      <c r="A463" s="51"/>
      <c r="B463" s="51"/>
      <c r="C463" s="80"/>
      <c r="D463" s="10">
        <v>5.13</v>
      </c>
      <c r="E463" s="59"/>
      <c r="F463" s="59"/>
      <c r="G463" s="230" t="s">
        <v>194</v>
      </c>
      <c r="H463" s="40"/>
      <c r="I463" s="52"/>
      <c r="J463" s="246">
        <f t="shared" si="28"/>
      </c>
      <c r="K463" s="208">
        <f t="shared" si="29"/>
      </c>
      <c r="L463" s="208">
        <f ca="1" t="shared" si="30"/>
      </c>
      <c r="T463" s="223"/>
      <c r="U463" s="223"/>
      <c r="V463" s="223"/>
      <c r="W463" s="223"/>
      <c r="X463" s="223"/>
      <c r="Y463" s="223"/>
      <c r="Z463" s="223"/>
      <c r="AA463" s="223"/>
      <c r="AB463" s="223"/>
    </row>
    <row r="464" spans="1:28" ht="28.5">
      <c r="A464" s="51"/>
      <c r="B464" s="51"/>
      <c r="C464" s="59"/>
      <c r="D464" s="10">
        <v>5.14</v>
      </c>
      <c r="E464" s="59"/>
      <c r="F464" s="59"/>
      <c r="G464" s="230" t="s">
        <v>195</v>
      </c>
      <c r="H464" s="40"/>
      <c r="I464" s="52"/>
      <c r="J464" s="246">
        <f t="shared" si="28"/>
      </c>
      <c r="K464" s="208">
        <f t="shared" si="29"/>
      </c>
      <c r="L464" s="208">
        <f ca="1" t="shared" si="30"/>
      </c>
      <c r="T464" s="223"/>
      <c r="U464" s="223"/>
      <c r="V464" s="223"/>
      <c r="W464" s="223"/>
      <c r="X464" s="223"/>
      <c r="Y464" s="223"/>
      <c r="Z464" s="223"/>
      <c r="AA464" s="223"/>
      <c r="AB464" s="223"/>
    </row>
    <row r="465" spans="1:28" ht="71.25">
      <c r="A465" s="51"/>
      <c r="B465" s="51"/>
      <c r="C465" s="59"/>
      <c r="D465" s="10">
        <v>5.15</v>
      </c>
      <c r="E465" s="59"/>
      <c r="F465" s="59"/>
      <c r="G465" s="230" t="s">
        <v>451</v>
      </c>
      <c r="H465" s="40"/>
      <c r="I465" s="52"/>
      <c r="J465" s="246">
        <f t="shared" si="28"/>
      </c>
      <c r="K465" s="208">
        <f t="shared" si="29"/>
      </c>
      <c r="L465" s="208">
        <f ca="1" t="shared" si="30"/>
      </c>
      <c r="T465" s="223"/>
      <c r="U465" s="223"/>
      <c r="V465" s="223"/>
      <c r="W465" s="223"/>
      <c r="X465" s="223"/>
      <c r="Y465" s="223"/>
      <c r="Z465" s="223"/>
      <c r="AA465" s="223"/>
      <c r="AB465" s="223"/>
    </row>
    <row r="466" spans="1:28" ht="15" customHeight="1">
      <c r="A466" s="51"/>
      <c r="B466" s="51"/>
      <c r="C466" s="110">
        <v>6</v>
      </c>
      <c r="D466" s="300" t="s">
        <v>288</v>
      </c>
      <c r="E466" s="301"/>
      <c r="F466" s="301"/>
      <c r="G466" s="301"/>
      <c r="H466" s="302"/>
      <c r="I466" s="53"/>
      <c r="J466" s="248"/>
      <c r="K466" s="208">
        <f aca="true" t="shared" si="31" ref="K466:K522">IF(J466&lt;&gt;"",J466&amp;", ","")</f>
      </c>
      <c r="L466" s="208">
        <f ca="1" t="shared" si="30"/>
      </c>
      <c r="M466" s="273"/>
      <c r="T466" s="223"/>
      <c r="U466" s="223"/>
      <c r="V466" s="223"/>
      <c r="W466" s="223"/>
      <c r="X466" s="223"/>
      <c r="Y466" s="223"/>
      <c r="Z466" s="223"/>
      <c r="AA466" s="223"/>
      <c r="AB466" s="223"/>
    </row>
    <row r="467" spans="1:28" ht="15">
      <c r="A467" s="51"/>
      <c r="B467" s="51"/>
      <c r="C467" s="59"/>
      <c r="D467" s="10">
        <v>6.1</v>
      </c>
      <c r="E467" s="59"/>
      <c r="F467" s="59"/>
      <c r="G467" s="230" t="s">
        <v>378</v>
      </c>
      <c r="H467" s="40"/>
      <c r="I467" s="52" t="str">
        <f>IF(OR(ISNUMBER(SEARCH("a",H467)),ISNUMBER(SEARCH("b",H467)),ISNUMBER(SEARCH("c",H467)),ISNUMBER(SEARCH("d",H467)),ISNUMBER(SEARCH("e",H467)),ISNUMBER(SEARCH("f",H467)),ISNUMBER(SEARCH("g",H467)),ISNUMBER(SEARCH("h",H467)),ISNUMBER(SEARCH("i",H467)),ISNUMBER(SEARCH("j",H467)),ISNUMBER(SEARCH("k",H467)),ISNUMBER(SEARCH("l",H467)),ISNUMBER(SEARCH("m",H467)),ISNUMBER(SEARCH("n",H467)),ISNUMBER(SEARCH("o",H467)),ISNUMBER(SEARCH("p",H467)),ISNUMBER(SEARCH("q",H467)),ISNUMBER(SEARCH("r",H467)),ISNUMBER(SEARCH("s",H467)),ISNUMBER(SEARCH("t",H467)),ISNUMBER(SEARCH("u",H467)),ISNUMBER(SEARCH("v",H467)),ISNUMBER(SEARCH("w",H467)),ISNUMBER(SEARCH("x",H467)),ISNUMBER(SEARCH("y",H467)),ISNUMBER(SEARCH("z",H467))),"","R"&amp;D467)</f>
        <v>R6.1</v>
      </c>
      <c r="J467" s="246">
        <f>IF(AND(I467&lt;&gt;"",H467&lt;&gt;""),"R2.1","")</f>
      </c>
      <c r="K467" s="208">
        <f t="shared" si="31"/>
      </c>
      <c r="L467" s="208">
        <f ca="1" t="shared" si="30"/>
      </c>
      <c r="M467" s="273"/>
      <c r="T467" s="223"/>
      <c r="U467" s="223"/>
      <c r="V467" s="223"/>
      <c r="W467" s="223"/>
      <c r="X467" s="223"/>
      <c r="Y467" s="223"/>
      <c r="Z467" s="223"/>
      <c r="AA467" s="223"/>
      <c r="AB467" s="223"/>
    </row>
    <row r="468" spans="1:28" ht="15">
      <c r="A468" s="51"/>
      <c r="B468" s="51"/>
      <c r="C468" s="59"/>
      <c r="D468" s="10">
        <v>6.2</v>
      </c>
      <c r="E468" s="59"/>
      <c r="F468" s="59"/>
      <c r="G468" s="230" t="s">
        <v>353</v>
      </c>
      <c r="H468" s="40"/>
      <c r="I468" s="52" t="str">
        <f>IF(OR(ISNUMBER(SEARCH("a",H468)),ISNUMBER(SEARCH("b",H468)),ISNUMBER(SEARCH("c",H468)),ISNUMBER(SEARCH("d",H468)),ISNUMBER(SEARCH("e",H468)),ISNUMBER(SEARCH("f",H468)),ISNUMBER(SEARCH("g",H468)),ISNUMBER(SEARCH("h",H468)),ISNUMBER(SEARCH("i",H468)),ISNUMBER(SEARCH("j",H468)),ISNUMBER(SEARCH("k",H468)),ISNUMBER(SEARCH("l",H468)),ISNUMBER(SEARCH("m",H468)),ISNUMBER(SEARCH("n",H468)),ISNUMBER(SEARCH("o",H468)),ISNUMBER(SEARCH("p",H468)),ISNUMBER(SEARCH("q",H468)),ISNUMBER(SEARCH("r",H468)),ISNUMBER(SEARCH("s",H468)),ISNUMBER(SEARCH("t",H468)),ISNUMBER(SEARCH("u",H468)),ISNUMBER(SEARCH("v",H468)),ISNUMBER(SEARCH("w",H468)),ISNUMBER(SEARCH("x",H468)),ISNUMBER(SEARCH("y",H468)),ISNUMBER(SEARCH("z",H468))),"","R"&amp;D468)</f>
        <v>R6.2</v>
      </c>
      <c r="J468" s="246">
        <f aca="true" t="shared" si="32" ref="J468:J473">IF(AND($H$467&lt;&gt;"",I468&lt;&gt;""),I468,"")</f>
      </c>
      <c r="K468" s="208">
        <f t="shared" si="31"/>
      </c>
      <c r="L468" s="208">
        <f ca="1" t="shared" si="30"/>
      </c>
      <c r="M468" s="273"/>
      <c r="T468" s="223"/>
      <c r="U468" s="223"/>
      <c r="V468" s="223"/>
      <c r="W468" s="223"/>
      <c r="X468" s="223"/>
      <c r="Y468" s="223"/>
      <c r="Z468" s="223"/>
      <c r="AA468" s="223"/>
      <c r="AB468" s="223"/>
    </row>
    <row r="469" spans="1:28" ht="15">
      <c r="A469" s="51"/>
      <c r="B469" s="51"/>
      <c r="C469" s="59"/>
      <c r="D469" s="10">
        <v>6.3</v>
      </c>
      <c r="E469" s="59"/>
      <c r="F469" s="59"/>
      <c r="G469" s="230" t="s">
        <v>304</v>
      </c>
      <c r="H469" s="40"/>
      <c r="I469" s="52" t="str">
        <f>IF(OR(ISNUMBER(SEARCH("a",H469)),ISNUMBER(SEARCH("b",H469)),ISNUMBER(SEARCH("c",H469)),ISNUMBER(SEARCH("d",H469)),ISNUMBER(SEARCH("e",H469)),ISNUMBER(SEARCH("f",H469)),ISNUMBER(SEARCH("g",H469)),ISNUMBER(SEARCH("h",H469)),ISNUMBER(SEARCH("i",H469)),ISNUMBER(SEARCH("j",H469)),ISNUMBER(SEARCH("k",H469)),ISNUMBER(SEARCH("l",H469)),ISNUMBER(SEARCH("m",H469)),ISNUMBER(SEARCH("n",H469)),ISNUMBER(SEARCH("o",H469)),ISNUMBER(SEARCH("p",H469)),ISNUMBER(SEARCH("q",H469)),ISNUMBER(SEARCH("r",H469)),ISNUMBER(SEARCH("s",H469)),ISNUMBER(SEARCH("t",H469)),ISNUMBER(SEARCH("u",H469)),ISNUMBER(SEARCH("v",H469)),ISNUMBER(SEARCH("w",H469)),ISNUMBER(SEARCH("x",H469)),ISNUMBER(SEARCH("y",H469)),ISNUMBER(SEARCH("z",H469))),"","R"&amp;D469)</f>
        <v>R6.3</v>
      </c>
      <c r="J469" s="246">
        <f t="shared" si="32"/>
      </c>
      <c r="K469" s="208">
        <f t="shared" si="31"/>
      </c>
      <c r="L469" s="208">
        <f ca="1" t="shared" si="30"/>
      </c>
      <c r="M469" s="273"/>
      <c r="T469" s="223"/>
      <c r="U469" s="223"/>
      <c r="V469" s="223"/>
      <c r="W469" s="223"/>
      <c r="X469" s="223"/>
      <c r="Y469" s="223"/>
      <c r="Z469" s="223"/>
      <c r="AA469" s="223"/>
      <c r="AB469" s="223"/>
    </row>
    <row r="470" spans="1:28" ht="15">
      <c r="A470" s="51"/>
      <c r="B470" s="51"/>
      <c r="C470" s="59"/>
      <c r="D470" s="10">
        <v>6.4</v>
      </c>
      <c r="E470" s="59"/>
      <c r="F470" s="59"/>
      <c r="G470" s="230" t="s">
        <v>305</v>
      </c>
      <c r="H470" s="40"/>
      <c r="I470" s="52" t="str">
        <f>IF(OR(ISNUMBER(SEARCH("a",H470)),ISNUMBER(SEARCH("b",H470)),ISNUMBER(SEARCH("c",H470)),ISNUMBER(SEARCH("d",H470)),ISNUMBER(SEARCH("e",H470)),ISNUMBER(SEARCH("f",H470)),ISNUMBER(SEARCH("g",H470)),ISNUMBER(SEARCH("h",H470)),ISNUMBER(SEARCH("i",H470)),ISNUMBER(SEARCH("j",H470)),ISNUMBER(SEARCH("k",H470)),ISNUMBER(SEARCH("l",H470)),ISNUMBER(SEARCH("m",H470)),ISNUMBER(SEARCH("n",H470)),ISNUMBER(SEARCH("o",H470)),ISNUMBER(SEARCH("p",H470)),ISNUMBER(SEARCH("q",H470)),ISNUMBER(SEARCH("r",H470)),ISNUMBER(SEARCH("s",H470)),ISNUMBER(SEARCH("t",H470)),ISNUMBER(SEARCH("u",H470)),ISNUMBER(SEARCH("v",H470)),ISNUMBER(SEARCH("w",H470)),ISNUMBER(SEARCH("x",H470)),ISNUMBER(SEARCH("y",H470)),ISNUMBER(SEARCH("z",H470))),"","R"&amp;D470)</f>
        <v>R6.4</v>
      </c>
      <c r="J470" s="246">
        <f t="shared" si="32"/>
      </c>
      <c r="K470" s="208">
        <f t="shared" si="31"/>
      </c>
      <c r="L470" s="208">
        <f ca="1" t="shared" si="30"/>
      </c>
      <c r="M470" s="273"/>
      <c r="T470" s="223"/>
      <c r="U470" s="223"/>
      <c r="V470" s="223"/>
      <c r="W470" s="223"/>
      <c r="X470" s="223"/>
      <c r="Y470" s="223"/>
      <c r="Z470" s="223"/>
      <c r="AA470" s="223"/>
      <c r="AB470" s="223"/>
    </row>
    <row r="471" spans="1:28" ht="15">
      <c r="A471" s="51"/>
      <c r="B471" s="51"/>
      <c r="C471" s="59"/>
      <c r="D471" s="10">
        <v>6.5</v>
      </c>
      <c r="E471" s="59"/>
      <c r="F471" s="59"/>
      <c r="G471" s="230" t="s">
        <v>306</v>
      </c>
      <c r="H471" s="40"/>
      <c r="I471" s="52" t="str">
        <f>IF(OR(ISNUMBER(SEARCH("0",H471)),ISNUMBER(SEARCH("1",H471)),ISNUMBER(SEARCH("2",H471)),ISNUMBER(SEARCH("3",H471)),ISNUMBER(SEARCH("4",H471)),ISNUMBER(SEARCH("4",H471)),ISNUMBER(SEARCH("5",H471)),ISNUMBER(SEARCH("6",H471)),ISNUMBER(SEARCH("7",H471)),ISNUMBER(SEARCH("8",H471)),ISNUMBER(SEARCH("9",H471))),"","R"&amp;D471)</f>
        <v>R6.5</v>
      </c>
      <c r="J471" s="246">
        <f t="shared" si="32"/>
      </c>
      <c r="K471" s="208">
        <f t="shared" si="31"/>
      </c>
      <c r="L471" s="208">
        <f ca="1" t="shared" si="30"/>
      </c>
      <c r="M471" s="273"/>
      <c r="T471" s="223"/>
      <c r="U471" s="223"/>
      <c r="V471" s="223"/>
      <c r="W471" s="223"/>
      <c r="X471" s="223"/>
      <c r="Y471" s="223"/>
      <c r="Z471" s="223"/>
      <c r="AA471" s="223"/>
      <c r="AB471" s="223"/>
    </row>
    <row r="472" spans="1:28" ht="15">
      <c r="A472" s="51"/>
      <c r="B472" s="51"/>
      <c r="C472" s="59"/>
      <c r="D472" s="10">
        <v>6.6</v>
      </c>
      <c r="E472" s="59"/>
      <c r="F472" s="59"/>
      <c r="G472" s="230" t="s">
        <v>307</v>
      </c>
      <c r="H472" s="40"/>
      <c r="I472" s="52" t="str">
        <f>IF(OR(ISNUMBER(SEARCH("a",H472)),ISNUMBER(SEARCH("b",H472)),ISNUMBER(SEARCH("c",H472)),ISNUMBER(SEARCH("d",H472)),ISNUMBER(SEARCH("e",H472)),ISNUMBER(SEARCH("f",H472)),ISNUMBER(SEARCH("g",H472)),ISNUMBER(SEARCH("h",H472)),ISNUMBER(SEARCH("i",H472)),ISNUMBER(SEARCH("j",H472)),ISNUMBER(SEARCH("k",H472)),ISNUMBER(SEARCH("l",H472)),ISNUMBER(SEARCH("m",H472)),ISNUMBER(SEARCH("n",H472)),ISNUMBER(SEARCH("o",H472)),ISNUMBER(SEARCH("p",H472)),ISNUMBER(SEARCH("q",H472)),ISNUMBER(SEARCH("r",H472)),ISNUMBER(SEARCH("s",H472)),ISNUMBER(SEARCH("t",H472)),ISNUMBER(SEARCH("u",H472)),ISNUMBER(SEARCH("v",H472)),ISNUMBER(SEARCH("w",H472)),ISNUMBER(SEARCH("x",H472)),ISNUMBER(SEARCH("y",H472)),ISNUMBER(SEARCH("z",H472))),"","R"&amp;D472)</f>
        <v>R6.6</v>
      </c>
      <c r="J472" s="246"/>
      <c r="L472" s="208">
        <f ca="1" t="shared" si="30"/>
      </c>
      <c r="M472" s="273"/>
      <c r="T472" s="223"/>
      <c r="U472" s="223"/>
      <c r="V472" s="223"/>
      <c r="W472" s="223"/>
      <c r="X472" s="223"/>
      <c r="Y472" s="223"/>
      <c r="Z472" s="223"/>
      <c r="AA472" s="223"/>
      <c r="AB472" s="223"/>
    </row>
    <row r="473" spans="1:28" ht="28.5">
      <c r="A473" s="51"/>
      <c r="B473" s="51"/>
      <c r="C473" s="59"/>
      <c r="D473" s="10">
        <v>6.7</v>
      </c>
      <c r="E473" s="59"/>
      <c r="F473" s="59"/>
      <c r="G473" s="230" t="s">
        <v>196</v>
      </c>
      <c r="H473" s="40"/>
      <c r="I473" s="52" t="str">
        <f>IF(OR(ISNUMBER(SEARCH("a",H473)),ISNUMBER(SEARCH("b",H473)),ISNUMBER(SEARCH("c",H473)),ISNUMBER(SEARCH("d",H473)),ISNUMBER(SEARCH("e",H473)),ISNUMBER(SEARCH("f",H473)),ISNUMBER(SEARCH("g",H473)),ISNUMBER(SEARCH("h",H473)),ISNUMBER(SEARCH("i",H473)),ISNUMBER(SEARCH("j",H473)),ISNUMBER(SEARCH("k",H473)),ISNUMBER(SEARCH("l",H473)),ISNUMBER(SEARCH("m",H473)),ISNUMBER(SEARCH("n",H473)),ISNUMBER(SEARCH("o",H473)),ISNUMBER(SEARCH("p",H473)),ISNUMBER(SEARCH("q",H473)),ISNUMBER(SEARCH("r",H473)),ISNUMBER(SEARCH("s",H473)),ISNUMBER(SEARCH("t",H473)),ISNUMBER(SEARCH("u",H473)),ISNUMBER(SEARCH("v",H473)),ISNUMBER(SEARCH("w",H473)),ISNUMBER(SEARCH("x",H473)),ISNUMBER(SEARCH("y",H473)),ISNUMBER(SEARCH("z",H473))),"","R"&amp;D473)</f>
        <v>R6.7</v>
      </c>
      <c r="J473" s="246">
        <f t="shared" si="32"/>
      </c>
      <c r="K473" s="208">
        <f t="shared" si="31"/>
      </c>
      <c r="L473" s="208">
        <f ca="1" t="shared" si="30"/>
      </c>
      <c r="M473" s="273"/>
      <c r="T473" s="223"/>
      <c r="U473" s="223"/>
      <c r="V473" s="223"/>
      <c r="W473" s="223"/>
      <c r="X473" s="223"/>
      <c r="Y473" s="223"/>
      <c r="Z473" s="223"/>
      <c r="AA473" s="223"/>
      <c r="AB473" s="223"/>
    </row>
    <row r="474" spans="1:28" ht="15">
      <c r="A474" s="51"/>
      <c r="B474" s="51"/>
      <c r="C474" s="59"/>
      <c r="D474" s="10"/>
      <c r="E474" s="59"/>
      <c r="F474" s="59"/>
      <c r="G474" s="231" t="s">
        <v>188</v>
      </c>
      <c r="H474" s="244"/>
      <c r="I474" s="52"/>
      <c r="J474" s="246"/>
      <c r="K474" s="208">
        <f t="shared" si="31"/>
      </c>
      <c r="L474" s="208">
        <f ca="1" t="shared" si="30"/>
      </c>
      <c r="M474" s="273"/>
      <c r="T474" s="223"/>
      <c r="U474" s="223"/>
      <c r="V474" s="223"/>
      <c r="W474" s="223"/>
      <c r="X474" s="223"/>
      <c r="Y474" s="223"/>
      <c r="Z474" s="223"/>
      <c r="AA474" s="223"/>
      <c r="AB474" s="223"/>
    </row>
    <row r="475" spans="1:28" ht="15">
      <c r="A475" s="51"/>
      <c r="B475" s="51"/>
      <c r="C475" s="59"/>
      <c r="D475" s="10">
        <v>6.8</v>
      </c>
      <c r="E475" s="59"/>
      <c r="F475" s="59"/>
      <c r="G475" s="230" t="s">
        <v>189</v>
      </c>
      <c r="H475" s="40"/>
      <c r="I475" s="52"/>
      <c r="J475" s="246">
        <f>IF(AND($H$467&lt;&gt;"",H475=""),"R"&amp;D475,"")</f>
      </c>
      <c r="K475" s="208">
        <f t="shared" si="31"/>
      </c>
      <c r="L475" s="208">
        <f ca="1" t="shared" si="30"/>
      </c>
      <c r="M475" s="273"/>
      <c r="T475" s="223"/>
      <c r="U475" s="223"/>
      <c r="V475" s="223"/>
      <c r="W475" s="223"/>
      <c r="X475" s="223"/>
      <c r="Y475" s="223"/>
      <c r="Z475" s="223"/>
      <c r="AA475" s="223"/>
      <c r="AB475" s="223"/>
    </row>
    <row r="476" spans="1:28" ht="15">
      <c r="A476" s="51"/>
      <c r="B476" s="51"/>
      <c r="C476" s="59"/>
      <c r="D476" s="10">
        <v>6.9</v>
      </c>
      <c r="E476" s="59"/>
      <c r="F476" s="59"/>
      <c r="G476" s="230" t="s">
        <v>190</v>
      </c>
      <c r="H476" s="40"/>
      <c r="I476" s="52"/>
      <c r="J476" s="246">
        <f aca="true" t="shared" si="33" ref="J476:J482">IF(AND($H$467&lt;&gt;"",H476=""),"R"&amp;D476,"")</f>
      </c>
      <c r="K476" s="208">
        <f t="shared" si="31"/>
      </c>
      <c r="L476" s="208">
        <f ca="1" t="shared" si="30"/>
      </c>
      <c r="M476" s="273"/>
      <c r="T476" s="223"/>
      <c r="U476" s="223"/>
      <c r="V476" s="223"/>
      <c r="W476" s="223"/>
      <c r="X476" s="223"/>
      <c r="Y476" s="223"/>
      <c r="Z476" s="223"/>
      <c r="AA476" s="223"/>
      <c r="AB476" s="223"/>
    </row>
    <row r="477" spans="1:28" ht="15">
      <c r="A477" s="51"/>
      <c r="B477" s="51"/>
      <c r="C477" s="59"/>
      <c r="D477" s="32" t="s">
        <v>15</v>
      </c>
      <c r="E477" s="59"/>
      <c r="F477" s="59"/>
      <c r="G477" s="230" t="s">
        <v>191</v>
      </c>
      <c r="H477" s="40"/>
      <c r="I477" s="111"/>
      <c r="J477" s="246">
        <f t="shared" si="33"/>
      </c>
      <c r="K477" s="208">
        <f t="shared" si="31"/>
      </c>
      <c r="L477" s="208">
        <f ca="1" t="shared" si="30"/>
      </c>
      <c r="T477" s="223"/>
      <c r="U477" s="223"/>
      <c r="V477" s="223"/>
      <c r="W477" s="223"/>
      <c r="X477" s="223"/>
      <c r="Y477" s="223"/>
      <c r="Z477" s="223"/>
      <c r="AA477" s="223"/>
      <c r="AB477" s="223"/>
    </row>
    <row r="478" spans="1:28" ht="15">
      <c r="A478" s="51"/>
      <c r="B478" s="51"/>
      <c r="C478" s="80"/>
      <c r="D478" s="10">
        <v>6.11</v>
      </c>
      <c r="E478" s="59"/>
      <c r="F478" s="59"/>
      <c r="G478" s="230" t="s">
        <v>192</v>
      </c>
      <c r="H478" s="40"/>
      <c r="I478" s="52"/>
      <c r="J478" s="246">
        <f t="shared" si="33"/>
      </c>
      <c r="K478" s="208">
        <f t="shared" si="31"/>
      </c>
      <c r="L478" s="208">
        <f ca="1" t="shared" si="30"/>
      </c>
      <c r="T478" s="223"/>
      <c r="U478" s="223"/>
      <c r="V478" s="223"/>
      <c r="W478" s="223"/>
      <c r="X478" s="223"/>
      <c r="Y478" s="223"/>
      <c r="Z478" s="223"/>
      <c r="AA478" s="223"/>
      <c r="AB478" s="223"/>
    </row>
    <row r="479" spans="1:28" ht="28.5">
      <c r="A479" s="51"/>
      <c r="B479" s="51"/>
      <c r="C479" s="80"/>
      <c r="D479" s="10">
        <v>6.12</v>
      </c>
      <c r="E479" s="59"/>
      <c r="F479" s="59"/>
      <c r="G479" s="230" t="s">
        <v>193</v>
      </c>
      <c r="H479" s="40"/>
      <c r="I479" s="52"/>
      <c r="J479" s="246">
        <f t="shared" si="33"/>
      </c>
      <c r="K479" s="208">
        <f t="shared" si="31"/>
      </c>
      <c r="L479" s="208">
        <f ca="1" t="shared" si="30"/>
      </c>
      <c r="T479" s="223"/>
      <c r="U479" s="223"/>
      <c r="V479" s="223"/>
      <c r="W479" s="223"/>
      <c r="X479" s="223"/>
      <c r="Y479" s="223"/>
      <c r="Z479" s="223"/>
      <c r="AA479" s="223"/>
      <c r="AB479" s="223"/>
    </row>
    <row r="480" spans="1:28" ht="15">
      <c r="A480" s="51"/>
      <c r="B480" s="51"/>
      <c r="C480" s="80"/>
      <c r="D480" s="10">
        <v>6.13</v>
      </c>
      <c r="E480" s="59"/>
      <c r="F480" s="59"/>
      <c r="G480" s="230" t="s">
        <v>194</v>
      </c>
      <c r="H480" s="40"/>
      <c r="I480" s="52"/>
      <c r="J480" s="246">
        <f t="shared" si="33"/>
      </c>
      <c r="K480" s="208">
        <f t="shared" si="31"/>
      </c>
      <c r="L480" s="208">
        <f ca="1" t="shared" si="30"/>
      </c>
      <c r="T480" s="223"/>
      <c r="U480" s="223"/>
      <c r="V480" s="223"/>
      <c r="W480" s="223"/>
      <c r="X480" s="223"/>
      <c r="Y480" s="223"/>
      <c r="Z480" s="223"/>
      <c r="AA480" s="223"/>
      <c r="AB480" s="223"/>
    </row>
    <row r="481" spans="1:28" ht="28.5">
      <c r="A481" s="51"/>
      <c r="B481" s="51"/>
      <c r="C481" s="59"/>
      <c r="D481" s="10">
        <v>6.14</v>
      </c>
      <c r="E481" s="59"/>
      <c r="F481" s="59"/>
      <c r="G481" s="230" t="s">
        <v>195</v>
      </c>
      <c r="H481" s="40"/>
      <c r="I481" s="52"/>
      <c r="J481" s="246">
        <f t="shared" si="33"/>
      </c>
      <c r="K481" s="208">
        <f t="shared" si="31"/>
      </c>
      <c r="L481" s="208">
        <f ca="1" t="shared" si="30"/>
      </c>
      <c r="T481" s="223"/>
      <c r="U481" s="223"/>
      <c r="V481" s="223"/>
      <c r="W481" s="223"/>
      <c r="X481" s="223"/>
      <c r="Y481" s="223"/>
      <c r="Z481" s="223"/>
      <c r="AA481" s="223"/>
      <c r="AB481" s="223"/>
    </row>
    <row r="482" spans="1:28" ht="71.25">
      <c r="A482" s="51"/>
      <c r="B482" s="51"/>
      <c r="C482" s="59"/>
      <c r="D482" s="10">
        <v>6.15</v>
      </c>
      <c r="E482" s="59"/>
      <c r="F482" s="59"/>
      <c r="G482" s="230" t="s">
        <v>451</v>
      </c>
      <c r="H482" s="40"/>
      <c r="I482" s="52"/>
      <c r="J482" s="246">
        <f t="shared" si="33"/>
      </c>
      <c r="K482" s="208">
        <f t="shared" si="31"/>
      </c>
      <c r="L482" s="208">
        <f ca="1" t="shared" si="30"/>
      </c>
      <c r="T482" s="223"/>
      <c r="U482" s="223"/>
      <c r="V482" s="223"/>
      <c r="W482" s="223"/>
      <c r="X482" s="223"/>
      <c r="Y482" s="223"/>
      <c r="Z482" s="223"/>
      <c r="AA482" s="223"/>
      <c r="AB482" s="223"/>
    </row>
    <row r="483" spans="1:28" ht="15" customHeight="1">
      <c r="A483" s="51"/>
      <c r="B483" s="51"/>
      <c r="C483" s="110">
        <v>7</v>
      </c>
      <c r="D483" s="300" t="s">
        <v>262</v>
      </c>
      <c r="E483" s="301"/>
      <c r="F483" s="301"/>
      <c r="G483" s="301"/>
      <c r="H483" s="302"/>
      <c r="I483" s="53"/>
      <c r="J483" s="248"/>
      <c r="K483" s="208">
        <f t="shared" si="31"/>
      </c>
      <c r="L483" s="208">
        <f ca="1" t="shared" si="30"/>
      </c>
      <c r="M483" s="273"/>
      <c r="T483" s="223"/>
      <c r="U483" s="223"/>
      <c r="V483" s="223"/>
      <c r="W483" s="223"/>
      <c r="X483" s="223"/>
      <c r="Y483" s="223"/>
      <c r="Z483" s="223"/>
      <c r="AA483" s="223"/>
      <c r="AB483" s="223"/>
    </row>
    <row r="484" spans="1:28" ht="15">
      <c r="A484" s="51"/>
      <c r="B484" s="51"/>
      <c r="C484" s="59"/>
      <c r="D484" s="10">
        <v>7.1</v>
      </c>
      <c r="E484" s="59"/>
      <c r="F484" s="59"/>
      <c r="G484" s="230" t="s">
        <v>378</v>
      </c>
      <c r="H484" s="40"/>
      <c r="I484" s="52" t="str">
        <f>IF(OR(ISNUMBER(SEARCH("a",H484)),ISNUMBER(SEARCH("b",H484)),ISNUMBER(SEARCH("c",H484)),ISNUMBER(SEARCH("d",H484)),ISNUMBER(SEARCH("e",H484)),ISNUMBER(SEARCH("f",H484)),ISNUMBER(SEARCH("g",H484)),ISNUMBER(SEARCH("h",H484)),ISNUMBER(SEARCH("i",H484)),ISNUMBER(SEARCH("j",H484)),ISNUMBER(SEARCH("k",H484)),ISNUMBER(SEARCH("l",H484)),ISNUMBER(SEARCH("m",H484)),ISNUMBER(SEARCH("n",H484)),ISNUMBER(SEARCH("o",H484)),ISNUMBER(SEARCH("p",H484)),ISNUMBER(SEARCH("q",H484)),ISNUMBER(SEARCH("r",H484)),ISNUMBER(SEARCH("s",H484)),ISNUMBER(SEARCH("t",H484)),ISNUMBER(SEARCH("u",H484)),ISNUMBER(SEARCH("v",H484)),ISNUMBER(SEARCH("w",H484)),ISNUMBER(SEARCH("x",H484)),ISNUMBER(SEARCH("y",H484)),ISNUMBER(SEARCH("z",H484))),"","R"&amp;D484)</f>
        <v>R7.1</v>
      </c>
      <c r="J484" s="246">
        <f>IF(AND(I484&lt;&gt;"",H484&lt;&gt;""),"R2.1","")</f>
      </c>
      <c r="K484" s="208">
        <f t="shared" si="31"/>
      </c>
      <c r="L484" s="208">
        <f ca="1" t="shared" si="30"/>
      </c>
      <c r="M484" s="273"/>
      <c r="T484" s="223"/>
      <c r="U484" s="223"/>
      <c r="V484" s="223"/>
      <c r="W484" s="223"/>
      <c r="X484" s="223"/>
      <c r="Y484" s="223"/>
      <c r="Z484" s="223"/>
      <c r="AA484" s="223"/>
      <c r="AB484" s="223"/>
    </row>
    <row r="485" spans="1:28" ht="15">
      <c r="A485" s="51"/>
      <c r="B485" s="51"/>
      <c r="C485" s="59"/>
      <c r="D485" s="10">
        <v>7.2</v>
      </c>
      <c r="E485" s="59"/>
      <c r="F485" s="59"/>
      <c r="G485" s="230" t="s">
        <v>353</v>
      </c>
      <c r="H485" s="40"/>
      <c r="I485" s="52" t="str">
        <f>IF(OR(ISNUMBER(SEARCH("a",H485)),ISNUMBER(SEARCH("b",H485)),ISNUMBER(SEARCH("c",H485)),ISNUMBER(SEARCH("d",H485)),ISNUMBER(SEARCH("e",H485)),ISNUMBER(SEARCH("f",H485)),ISNUMBER(SEARCH("g",H485)),ISNUMBER(SEARCH("h",H485)),ISNUMBER(SEARCH("i",H485)),ISNUMBER(SEARCH("j",H485)),ISNUMBER(SEARCH("k",H485)),ISNUMBER(SEARCH("l",H485)),ISNUMBER(SEARCH("m",H485)),ISNUMBER(SEARCH("n",H485)),ISNUMBER(SEARCH("o",H485)),ISNUMBER(SEARCH("p",H485)),ISNUMBER(SEARCH("q",H485)),ISNUMBER(SEARCH("r",H485)),ISNUMBER(SEARCH("s",H485)),ISNUMBER(SEARCH("t",H485)),ISNUMBER(SEARCH("u",H485)),ISNUMBER(SEARCH("v",H485)),ISNUMBER(SEARCH("w",H485)),ISNUMBER(SEARCH("x",H485)),ISNUMBER(SEARCH("y",H485)),ISNUMBER(SEARCH("z",H485))),"","R"&amp;D485)</f>
        <v>R7.2</v>
      </c>
      <c r="J485" s="246">
        <f aca="true" t="shared" si="34" ref="J485:J490">IF(AND($H$484&lt;&gt;"",I485&lt;&gt;""),I485,"")</f>
      </c>
      <c r="K485" s="208">
        <f t="shared" si="31"/>
      </c>
      <c r="L485" s="208">
        <f ca="1" t="shared" si="30"/>
      </c>
      <c r="M485" s="273"/>
      <c r="T485" s="223"/>
      <c r="U485" s="223"/>
      <c r="V485" s="223"/>
      <c r="W485" s="223"/>
      <c r="X485" s="223"/>
      <c r="Y485" s="223"/>
      <c r="Z485" s="223"/>
      <c r="AA485" s="223"/>
      <c r="AB485" s="223"/>
    </row>
    <row r="486" spans="1:28" ht="15">
      <c r="A486" s="51"/>
      <c r="B486" s="51"/>
      <c r="C486" s="59"/>
      <c r="D486" s="10">
        <v>7.3</v>
      </c>
      <c r="E486" s="59"/>
      <c r="F486" s="59"/>
      <c r="G486" s="230" t="s">
        <v>304</v>
      </c>
      <c r="H486" s="40"/>
      <c r="I486" s="52" t="str">
        <f>IF(OR(ISNUMBER(SEARCH("a",H486)),ISNUMBER(SEARCH("b",H486)),ISNUMBER(SEARCH("c",H486)),ISNUMBER(SEARCH("d",H486)),ISNUMBER(SEARCH("e",H486)),ISNUMBER(SEARCH("f",H486)),ISNUMBER(SEARCH("g",H486)),ISNUMBER(SEARCH("h",H486)),ISNUMBER(SEARCH("i",H486)),ISNUMBER(SEARCH("j",H486)),ISNUMBER(SEARCH("k",H486)),ISNUMBER(SEARCH("l",H486)),ISNUMBER(SEARCH("m",H486)),ISNUMBER(SEARCH("n",H486)),ISNUMBER(SEARCH("o",H486)),ISNUMBER(SEARCH("p",H486)),ISNUMBER(SEARCH("q",H486)),ISNUMBER(SEARCH("r",H486)),ISNUMBER(SEARCH("s",H486)),ISNUMBER(SEARCH("t",H486)),ISNUMBER(SEARCH("u",H486)),ISNUMBER(SEARCH("v",H486)),ISNUMBER(SEARCH("w",H486)),ISNUMBER(SEARCH("x",H486)),ISNUMBER(SEARCH("y",H486)),ISNUMBER(SEARCH("z",H486))),"","R"&amp;D486)</f>
        <v>R7.3</v>
      </c>
      <c r="J486" s="246">
        <f t="shared" si="34"/>
      </c>
      <c r="K486" s="208">
        <f t="shared" si="31"/>
      </c>
      <c r="L486" s="208">
        <f ca="1" t="shared" si="30"/>
      </c>
      <c r="M486" s="273"/>
      <c r="T486" s="223"/>
      <c r="U486" s="223"/>
      <c r="V486" s="223"/>
      <c r="W486" s="223"/>
      <c r="X486" s="223"/>
      <c r="Y486" s="223"/>
      <c r="Z486" s="223"/>
      <c r="AA486" s="223"/>
      <c r="AB486" s="223"/>
    </row>
    <row r="487" spans="1:28" ht="15">
      <c r="A487" s="51"/>
      <c r="B487" s="51"/>
      <c r="C487" s="59"/>
      <c r="D487" s="10">
        <v>7.4</v>
      </c>
      <c r="E487" s="59"/>
      <c r="F487" s="59"/>
      <c r="G487" s="230" t="s">
        <v>305</v>
      </c>
      <c r="H487" s="40"/>
      <c r="I487" s="52" t="str">
        <f>IF(OR(ISNUMBER(SEARCH("a",H487)),ISNUMBER(SEARCH("b",H487)),ISNUMBER(SEARCH("c",H487)),ISNUMBER(SEARCH("d",H487)),ISNUMBER(SEARCH("e",H487)),ISNUMBER(SEARCH("f",H487)),ISNUMBER(SEARCH("g",H487)),ISNUMBER(SEARCH("h",H487)),ISNUMBER(SEARCH("i",H487)),ISNUMBER(SEARCH("j",H487)),ISNUMBER(SEARCH("k",H487)),ISNUMBER(SEARCH("l",H487)),ISNUMBER(SEARCH("m",H487)),ISNUMBER(SEARCH("n",H487)),ISNUMBER(SEARCH("o",H487)),ISNUMBER(SEARCH("p",H487)),ISNUMBER(SEARCH("q",H487)),ISNUMBER(SEARCH("r",H487)),ISNUMBER(SEARCH("s",H487)),ISNUMBER(SEARCH("t",H487)),ISNUMBER(SEARCH("u",H487)),ISNUMBER(SEARCH("v",H487)),ISNUMBER(SEARCH("w",H487)),ISNUMBER(SEARCH("x",H487)),ISNUMBER(SEARCH("y",H487)),ISNUMBER(SEARCH("z",H487))),"","R"&amp;D487)</f>
        <v>R7.4</v>
      </c>
      <c r="J487" s="246">
        <f t="shared" si="34"/>
      </c>
      <c r="K487" s="208">
        <f t="shared" si="31"/>
      </c>
      <c r="L487" s="208">
        <f ca="1" t="shared" si="30"/>
      </c>
      <c r="M487" s="273"/>
      <c r="T487" s="223"/>
      <c r="U487" s="223"/>
      <c r="V487" s="223"/>
      <c r="W487" s="223"/>
      <c r="X487" s="223"/>
      <c r="Y487" s="223"/>
      <c r="Z487" s="223"/>
      <c r="AA487" s="223"/>
      <c r="AB487" s="223"/>
    </row>
    <row r="488" spans="1:28" ht="15">
      <c r="A488" s="51"/>
      <c r="B488" s="51"/>
      <c r="C488" s="59"/>
      <c r="D488" s="10">
        <v>7.5</v>
      </c>
      <c r="E488" s="59"/>
      <c r="F488" s="59"/>
      <c r="G488" s="230" t="s">
        <v>306</v>
      </c>
      <c r="H488" s="40"/>
      <c r="I488" s="52" t="str">
        <f>IF(OR(ISNUMBER(SEARCH("0",H488)),ISNUMBER(SEARCH("1",H488)),ISNUMBER(SEARCH("2",H488)),ISNUMBER(SEARCH("3",H488)),ISNUMBER(SEARCH("4",H488)),ISNUMBER(SEARCH("4",H488)),ISNUMBER(SEARCH("5",H488)),ISNUMBER(SEARCH("6",H488)),ISNUMBER(SEARCH("7",H488)),ISNUMBER(SEARCH("8",H488)),ISNUMBER(SEARCH("9",H488))),"","R"&amp;D488)</f>
        <v>R7.5</v>
      </c>
      <c r="J488" s="246">
        <f t="shared" si="34"/>
      </c>
      <c r="K488" s="208">
        <f t="shared" si="31"/>
      </c>
      <c r="L488" s="208">
        <f ca="1" t="shared" si="30"/>
      </c>
      <c r="M488" s="273"/>
      <c r="T488" s="223"/>
      <c r="U488" s="223"/>
      <c r="V488" s="223"/>
      <c r="W488" s="223"/>
      <c r="X488" s="223"/>
      <c r="Y488" s="223"/>
      <c r="Z488" s="223"/>
      <c r="AA488" s="223"/>
      <c r="AB488" s="223"/>
    </row>
    <row r="489" spans="1:28" ht="15">
      <c r="A489" s="51"/>
      <c r="B489" s="51"/>
      <c r="C489" s="59"/>
      <c r="D489" s="10">
        <v>7.6</v>
      </c>
      <c r="E489" s="59"/>
      <c r="F489" s="59"/>
      <c r="G489" s="230" t="s">
        <v>307</v>
      </c>
      <c r="H489" s="40"/>
      <c r="I489" s="52" t="str">
        <f>IF(OR(ISNUMBER(SEARCH("a",H489)),ISNUMBER(SEARCH("b",H489)),ISNUMBER(SEARCH("c",H489)),ISNUMBER(SEARCH("d",H489)),ISNUMBER(SEARCH("e",H489)),ISNUMBER(SEARCH("f",H489)),ISNUMBER(SEARCH("g",H489)),ISNUMBER(SEARCH("h",H489)),ISNUMBER(SEARCH("i",H489)),ISNUMBER(SEARCH("j",H489)),ISNUMBER(SEARCH("k",H489)),ISNUMBER(SEARCH("l",H489)),ISNUMBER(SEARCH("m",H489)),ISNUMBER(SEARCH("n",H489)),ISNUMBER(SEARCH("o",H489)),ISNUMBER(SEARCH("p",H489)),ISNUMBER(SEARCH("q",H489)),ISNUMBER(SEARCH("r",H489)),ISNUMBER(SEARCH("s",H489)),ISNUMBER(SEARCH("t",H489)),ISNUMBER(SEARCH("u",H489)),ISNUMBER(SEARCH("v",H489)),ISNUMBER(SEARCH("w",H489)),ISNUMBER(SEARCH("x",H489)),ISNUMBER(SEARCH("y",H489)),ISNUMBER(SEARCH("z",H489))),"","R"&amp;D489)</f>
        <v>R7.6</v>
      </c>
      <c r="J489" s="246"/>
      <c r="L489" s="208">
        <f ca="1" t="shared" si="30"/>
      </c>
      <c r="M489" s="273"/>
      <c r="T489" s="223"/>
      <c r="U489" s="223"/>
      <c r="V489" s="223"/>
      <c r="W489" s="223"/>
      <c r="X489" s="223"/>
      <c r="Y489" s="223"/>
      <c r="Z489" s="223"/>
      <c r="AA489" s="223"/>
      <c r="AB489" s="223"/>
    </row>
    <row r="490" spans="1:28" ht="28.5">
      <c r="A490" s="51"/>
      <c r="B490" s="51"/>
      <c r="C490" s="59"/>
      <c r="D490" s="10">
        <v>7.7</v>
      </c>
      <c r="E490" s="59"/>
      <c r="F490" s="59"/>
      <c r="G490" s="230" t="s">
        <v>196</v>
      </c>
      <c r="H490" s="40"/>
      <c r="I490" s="52" t="str">
        <f>IF(OR(ISNUMBER(SEARCH("a",H490)),ISNUMBER(SEARCH("b",H490)),ISNUMBER(SEARCH("c",H490)),ISNUMBER(SEARCH("d",H490)),ISNUMBER(SEARCH("e",H490)),ISNUMBER(SEARCH("f",H490)),ISNUMBER(SEARCH("g",H490)),ISNUMBER(SEARCH("h",H490)),ISNUMBER(SEARCH("i",H490)),ISNUMBER(SEARCH("j",H490)),ISNUMBER(SEARCH("k",H490)),ISNUMBER(SEARCH("l",H490)),ISNUMBER(SEARCH("m",H490)),ISNUMBER(SEARCH("n",H490)),ISNUMBER(SEARCH("o",H490)),ISNUMBER(SEARCH("p",H490)),ISNUMBER(SEARCH("q",H490)),ISNUMBER(SEARCH("r",H490)),ISNUMBER(SEARCH("s",H490)),ISNUMBER(SEARCH("t",H490)),ISNUMBER(SEARCH("u",H490)),ISNUMBER(SEARCH("v",H490)),ISNUMBER(SEARCH("w",H490)),ISNUMBER(SEARCH("x",H490)),ISNUMBER(SEARCH("y",H490)),ISNUMBER(SEARCH("z",H490))),"","R"&amp;D490)</f>
        <v>R7.7</v>
      </c>
      <c r="J490" s="246">
        <f t="shared" si="34"/>
      </c>
      <c r="K490" s="208">
        <f t="shared" si="31"/>
      </c>
      <c r="L490" s="208">
        <f ca="1" t="shared" si="30"/>
      </c>
      <c r="M490" s="273"/>
      <c r="T490" s="223"/>
      <c r="U490" s="223"/>
      <c r="V490" s="223"/>
      <c r="W490" s="223"/>
      <c r="X490" s="223"/>
      <c r="Y490" s="223"/>
      <c r="Z490" s="223"/>
      <c r="AA490" s="223"/>
      <c r="AB490" s="223"/>
    </row>
    <row r="491" spans="1:28" ht="15">
      <c r="A491" s="51"/>
      <c r="B491" s="51"/>
      <c r="C491" s="59"/>
      <c r="D491" s="10"/>
      <c r="E491" s="59"/>
      <c r="F491" s="59"/>
      <c r="G491" s="231" t="s">
        <v>188</v>
      </c>
      <c r="H491" s="244"/>
      <c r="I491" s="52"/>
      <c r="J491" s="246"/>
      <c r="K491" s="208">
        <f t="shared" si="31"/>
      </c>
      <c r="L491" s="208">
        <f ca="1" t="shared" si="30"/>
      </c>
      <c r="M491" s="273"/>
      <c r="T491" s="223"/>
      <c r="U491" s="223"/>
      <c r="V491" s="223"/>
      <c r="W491" s="223"/>
      <c r="X491" s="223"/>
      <c r="Y491" s="223"/>
      <c r="Z491" s="223"/>
      <c r="AA491" s="223"/>
      <c r="AB491" s="223"/>
    </row>
    <row r="492" spans="1:28" ht="15">
      <c r="A492" s="51"/>
      <c r="B492" s="51"/>
      <c r="C492" s="59"/>
      <c r="D492" s="10">
        <v>7.8</v>
      </c>
      <c r="E492" s="59"/>
      <c r="F492" s="59"/>
      <c r="G492" s="230" t="s">
        <v>189</v>
      </c>
      <c r="H492" s="40"/>
      <c r="I492" s="52"/>
      <c r="J492" s="246">
        <f>IF(AND($H$484&lt;&gt;"",H492=""),"R"&amp;D492,"")</f>
      </c>
      <c r="K492" s="208">
        <f t="shared" si="31"/>
      </c>
      <c r="L492" s="208">
        <f ca="1" t="shared" si="30"/>
      </c>
      <c r="M492" s="273"/>
      <c r="T492" s="223"/>
      <c r="U492" s="223"/>
      <c r="V492" s="223"/>
      <c r="W492" s="223"/>
      <c r="X492" s="223"/>
      <c r="Y492" s="223"/>
      <c r="Z492" s="223"/>
      <c r="AA492" s="223"/>
      <c r="AB492" s="223"/>
    </row>
    <row r="493" spans="1:28" ht="15">
      <c r="A493" s="51"/>
      <c r="B493" s="51"/>
      <c r="C493" s="59"/>
      <c r="D493" s="10">
        <v>7.9</v>
      </c>
      <c r="E493" s="59"/>
      <c r="F493" s="59"/>
      <c r="G493" s="230" t="s">
        <v>190</v>
      </c>
      <c r="H493" s="40"/>
      <c r="I493" s="52"/>
      <c r="J493" s="246">
        <f aca="true" t="shared" si="35" ref="J493:J499">IF(AND($H$484&lt;&gt;"",H493=""),"R"&amp;D493,"")</f>
      </c>
      <c r="K493" s="208">
        <f t="shared" si="31"/>
      </c>
      <c r="L493" s="208">
        <f ca="1" t="shared" si="30"/>
      </c>
      <c r="M493" s="273"/>
      <c r="T493" s="223"/>
      <c r="U493" s="223"/>
      <c r="V493" s="223"/>
      <c r="W493" s="223"/>
      <c r="X493" s="223"/>
      <c r="Y493" s="223"/>
      <c r="Z493" s="223"/>
      <c r="AA493" s="223"/>
      <c r="AB493" s="223"/>
    </row>
    <row r="494" spans="1:28" ht="15">
      <c r="A494" s="51"/>
      <c r="B494" s="51"/>
      <c r="C494" s="59"/>
      <c r="D494" s="32" t="s">
        <v>14</v>
      </c>
      <c r="E494" s="59"/>
      <c r="F494" s="59"/>
      <c r="G494" s="230" t="s">
        <v>191</v>
      </c>
      <c r="H494" s="40"/>
      <c r="I494" s="111"/>
      <c r="J494" s="246">
        <f t="shared" si="35"/>
      </c>
      <c r="K494" s="208">
        <f t="shared" si="31"/>
      </c>
      <c r="L494" s="208">
        <f ca="1" t="shared" si="30"/>
      </c>
      <c r="T494" s="223"/>
      <c r="U494" s="223"/>
      <c r="V494" s="223"/>
      <c r="W494" s="223"/>
      <c r="X494" s="223"/>
      <c r="Y494" s="223"/>
      <c r="Z494" s="223"/>
      <c r="AA494" s="223"/>
      <c r="AB494" s="223"/>
    </row>
    <row r="495" spans="1:28" ht="15">
      <c r="A495" s="51"/>
      <c r="B495" s="51"/>
      <c r="C495" s="80"/>
      <c r="D495" s="10">
        <v>7.11</v>
      </c>
      <c r="E495" s="59"/>
      <c r="F495" s="59"/>
      <c r="G495" s="230" t="s">
        <v>192</v>
      </c>
      <c r="H495" s="40"/>
      <c r="I495" s="52"/>
      <c r="J495" s="246">
        <f t="shared" si="35"/>
      </c>
      <c r="K495" s="208">
        <f t="shared" si="31"/>
      </c>
      <c r="L495" s="208">
        <f ca="1" t="shared" si="30"/>
      </c>
      <c r="T495" s="223"/>
      <c r="U495" s="223"/>
      <c r="V495" s="223"/>
      <c r="W495" s="223"/>
      <c r="X495" s="223"/>
      <c r="Y495" s="223"/>
      <c r="Z495" s="223"/>
      <c r="AA495" s="223"/>
      <c r="AB495" s="223"/>
    </row>
    <row r="496" spans="1:28" ht="28.5">
      <c r="A496" s="51"/>
      <c r="B496" s="51"/>
      <c r="C496" s="80"/>
      <c r="D496" s="10">
        <v>7.12</v>
      </c>
      <c r="E496" s="59"/>
      <c r="F496" s="59"/>
      <c r="G496" s="230" t="s">
        <v>193</v>
      </c>
      <c r="H496" s="40"/>
      <c r="I496" s="52"/>
      <c r="J496" s="246">
        <f t="shared" si="35"/>
      </c>
      <c r="K496" s="208">
        <f t="shared" si="31"/>
      </c>
      <c r="L496" s="208">
        <f ca="1" t="shared" si="30"/>
      </c>
      <c r="T496" s="223"/>
      <c r="U496" s="223"/>
      <c r="V496" s="223"/>
      <c r="W496" s="223"/>
      <c r="X496" s="223"/>
      <c r="Y496" s="223"/>
      <c r="Z496" s="223"/>
      <c r="AA496" s="223"/>
      <c r="AB496" s="223"/>
    </row>
    <row r="497" spans="1:28" ht="15">
      <c r="A497" s="51"/>
      <c r="B497" s="51"/>
      <c r="C497" s="80"/>
      <c r="D497" s="10">
        <v>7.13</v>
      </c>
      <c r="E497" s="59"/>
      <c r="F497" s="59"/>
      <c r="G497" s="230" t="s">
        <v>194</v>
      </c>
      <c r="H497" s="40"/>
      <c r="I497" s="52"/>
      <c r="J497" s="246">
        <f t="shared" si="35"/>
      </c>
      <c r="K497" s="208">
        <f t="shared" si="31"/>
      </c>
      <c r="L497" s="208">
        <f ca="1" t="shared" si="30"/>
      </c>
      <c r="T497" s="223"/>
      <c r="U497" s="223"/>
      <c r="V497" s="223"/>
      <c r="W497" s="223"/>
      <c r="X497" s="223"/>
      <c r="Y497" s="223"/>
      <c r="Z497" s="223"/>
      <c r="AA497" s="223"/>
      <c r="AB497" s="223"/>
    </row>
    <row r="498" spans="1:28" ht="28.5">
      <c r="A498" s="51"/>
      <c r="B498" s="51"/>
      <c r="C498" s="59"/>
      <c r="D498" s="10">
        <v>7.14</v>
      </c>
      <c r="E498" s="59"/>
      <c r="F498" s="59"/>
      <c r="G498" s="230" t="s">
        <v>195</v>
      </c>
      <c r="H498" s="40"/>
      <c r="I498" s="52"/>
      <c r="J498" s="246">
        <f t="shared" si="35"/>
      </c>
      <c r="K498" s="208">
        <f t="shared" si="31"/>
      </c>
      <c r="L498" s="208">
        <f ca="1" t="shared" si="30"/>
      </c>
      <c r="T498" s="223"/>
      <c r="U498" s="223"/>
      <c r="V498" s="223"/>
      <c r="W498" s="223"/>
      <c r="X498" s="223"/>
      <c r="Y498" s="223"/>
      <c r="Z498" s="223"/>
      <c r="AA498" s="223"/>
      <c r="AB498" s="223"/>
    </row>
    <row r="499" spans="1:28" ht="71.25">
      <c r="A499" s="51"/>
      <c r="B499" s="51"/>
      <c r="C499" s="59"/>
      <c r="D499" s="10">
        <v>7.15</v>
      </c>
      <c r="E499" s="59"/>
      <c r="F499" s="59"/>
      <c r="G499" s="230" t="s">
        <v>451</v>
      </c>
      <c r="H499" s="40"/>
      <c r="I499" s="52"/>
      <c r="J499" s="246">
        <f t="shared" si="35"/>
      </c>
      <c r="K499" s="208">
        <f t="shared" si="31"/>
      </c>
      <c r="L499" s="208">
        <f ca="1" t="shared" si="30"/>
      </c>
      <c r="T499" s="223"/>
      <c r="U499" s="223"/>
      <c r="V499" s="223"/>
      <c r="W499" s="223"/>
      <c r="X499" s="223"/>
      <c r="Y499" s="223"/>
      <c r="Z499" s="223"/>
      <c r="AA499" s="223"/>
      <c r="AB499" s="223"/>
    </row>
    <row r="500" spans="1:28" ht="15" customHeight="1">
      <c r="A500" s="51"/>
      <c r="B500" s="51"/>
      <c r="C500" s="110">
        <v>8</v>
      </c>
      <c r="D500" s="300" t="s">
        <v>289</v>
      </c>
      <c r="E500" s="301"/>
      <c r="F500" s="301"/>
      <c r="G500" s="301"/>
      <c r="H500" s="302"/>
      <c r="I500" s="53"/>
      <c r="J500" s="248"/>
      <c r="K500" s="208">
        <f t="shared" si="31"/>
      </c>
      <c r="L500" s="208">
        <f ca="1" t="shared" si="30"/>
      </c>
      <c r="M500" s="273"/>
      <c r="T500" s="223"/>
      <c r="U500" s="223"/>
      <c r="V500" s="223"/>
      <c r="W500" s="223"/>
      <c r="X500" s="223"/>
      <c r="Y500" s="223"/>
      <c r="Z500" s="223"/>
      <c r="AA500" s="223"/>
      <c r="AB500" s="223"/>
    </row>
    <row r="501" spans="1:28" ht="15">
      <c r="A501" s="51"/>
      <c r="B501" s="51"/>
      <c r="C501" s="59"/>
      <c r="D501" s="10">
        <v>8.1</v>
      </c>
      <c r="E501" s="59"/>
      <c r="F501" s="59"/>
      <c r="G501" s="230" t="s">
        <v>378</v>
      </c>
      <c r="H501" s="40"/>
      <c r="I501" s="52" t="str">
        <f>IF(OR(ISNUMBER(SEARCH("a",H501)),ISNUMBER(SEARCH("b",H501)),ISNUMBER(SEARCH("c",H501)),ISNUMBER(SEARCH("d",H501)),ISNUMBER(SEARCH("e",H501)),ISNUMBER(SEARCH("f",H501)),ISNUMBER(SEARCH("g",H501)),ISNUMBER(SEARCH("h",H501)),ISNUMBER(SEARCH("i",H501)),ISNUMBER(SEARCH("j",H501)),ISNUMBER(SEARCH("k",H501)),ISNUMBER(SEARCH("l",H501)),ISNUMBER(SEARCH("m",H501)),ISNUMBER(SEARCH("n",H501)),ISNUMBER(SEARCH("o",H501)),ISNUMBER(SEARCH("p",H501)),ISNUMBER(SEARCH("q",H501)),ISNUMBER(SEARCH("r",H501)),ISNUMBER(SEARCH("s",H501)),ISNUMBER(SEARCH("t",H501)),ISNUMBER(SEARCH("u",H501)),ISNUMBER(SEARCH("v",H501)),ISNUMBER(SEARCH("w",H501)),ISNUMBER(SEARCH("x",H501)),ISNUMBER(SEARCH("y",H501)),ISNUMBER(SEARCH("z",H501))),"","R"&amp;D501)</f>
        <v>R8.1</v>
      </c>
      <c r="J501" s="246">
        <f>IF(AND(I501&lt;&gt;"",H501&lt;&gt;""),"R2.1","")</f>
      </c>
      <c r="K501" s="208">
        <f t="shared" si="31"/>
      </c>
      <c r="L501" s="208">
        <f ca="1" t="shared" si="30"/>
      </c>
      <c r="M501" s="273"/>
      <c r="T501" s="223"/>
      <c r="U501" s="223"/>
      <c r="V501" s="223"/>
      <c r="W501" s="223"/>
      <c r="X501" s="223"/>
      <c r="Y501" s="223"/>
      <c r="Z501" s="223"/>
      <c r="AA501" s="223"/>
      <c r="AB501" s="223"/>
    </row>
    <row r="502" spans="1:28" ht="15">
      <c r="A502" s="51"/>
      <c r="B502" s="51"/>
      <c r="C502" s="59"/>
      <c r="D502" s="10">
        <v>8.2</v>
      </c>
      <c r="E502" s="59"/>
      <c r="F502" s="59"/>
      <c r="G502" s="230" t="s">
        <v>353</v>
      </c>
      <c r="H502" s="40"/>
      <c r="I502" s="52" t="str">
        <f>IF(OR(ISNUMBER(SEARCH("a",H502)),ISNUMBER(SEARCH("b",H502)),ISNUMBER(SEARCH("c",H502)),ISNUMBER(SEARCH("d",H502)),ISNUMBER(SEARCH("e",H502)),ISNUMBER(SEARCH("f",H502)),ISNUMBER(SEARCH("g",H502)),ISNUMBER(SEARCH("h",H502)),ISNUMBER(SEARCH("i",H502)),ISNUMBER(SEARCH("j",H502)),ISNUMBER(SEARCH("k",H502)),ISNUMBER(SEARCH("l",H502)),ISNUMBER(SEARCH("m",H502)),ISNUMBER(SEARCH("n",H502)),ISNUMBER(SEARCH("o",H502)),ISNUMBER(SEARCH("p",H502)),ISNUMBER(SEARCH("q",H502)),ISNUMBER(SEARCH("r",H502)),ISNUMBER(SEARCH("s",H502)),ISNUMBER(SEARCH("t",H502)),ISNUMBER(SEARCH("u",H502)),ISNUMBER(SEARCH("v",H502)),ISNUMBER(SEARCH("w",H502)),ISNUMBER(SEARCH("x",H502)),ISNUMBER(SEARCH("y",H502)),ISNUMBER(SEARCH("z",H502))),"","R"&amp;D502)</f>
        <v>R8.2</v>
      </c>
      <c r="J502" s="246">
        <f aca="true" t="shared" si="36" ref="J502:J507">IF(AND($H$501&lt;&gt;"",I502&lt;&gt;""),I502,"")</f>
      </c>
      <c r="K502" s="208">
        <f t="shared" si="31"/>
      </c>
      <c r="L502" s="208">
        <f ca="1" t="shared" si="30"/>
      </c>
      <c r="M502" s="273"/>
      <c r="T502" s="223"/>
      <c r="U502" s="223"/>
      <c r="V502" s="223"/>
      <c r="W502" s="223"/>
      <c r="X502" s="223"/>
      <c r="Y502" s="223"/>
      <c r="Z502" s="223"/>
      <c r="AA502" s="223"/>
      <c r="AB502" s="223"/>
    </row>
    <row r="503" spans="1:28" ht="15">
      <c r="A503" s="51"/>
      <c r="B503" s="51"/>
      <c r="C503" s="59"/>
      <c r="D503" s="10">
        <v>8.3</v>
      </c>
      <c r="E503" s="59"/>
      <c r="F503" s="59"/>
      <c r="G503" s="230" t="s">
        <v>304</v>
      </c>
      <c r="H503" s="40"/>
      <c r="I503" s="52" t="str">
        <f>IF(OR(ISNUMBER(SEARCH("a",H503)),ISNUMBER(SEARCH("b",H503)),ISNUMBER(SEARCH("c",H503)),ISNUMBER(SEARCH("d",H503)),ISNUMBER(SEARCH("e",H503)),ISNUMBER(SEARCH("f",H503)),ISNUMBER(SEARCH("g",H503)),ISNUMBER(SEARCH("h",H503)),ISNUMBER(SEARCH("i",H503)),ISNUMBER(SEARCH("j",H503)),ISNUMBER(SEARCH("k",H503)),ISNUMBER(SEARCH("l",H503)),ISNUMBER(SEARCH("m",H503)),ISNUMBER(SEARCH("n",H503)),ISNUMBER(SEARCH("o",H503)),ISNUMBER(SEARCH("p",H503)),ISNUMBER(SEARCH("q",H503)),ISNUMBER(SEARCH("r",H503)),ISNUMBER(SEARCH("s",H503)),ISNUMBER(SEARCH("t",H503)),ISNUMBER(SEARCH("u",H503)),ISNUMBER(SEARCH("v",H503)),ISNUMBER(SEARCH("w",H503)),ISNUMBER(SEARCH("x",H503)),ISNUMBER(SEARCH("y",H503)),ISNUMBER(SEARCH("z",H503))),"","R"&amp;D503)</f>
        <v>R8.3</v>
      </c>
      <c r="J503" s="246">
        <f t="shared" si="36"/>
      </c>
      <c r="K503" s="208">
        <f t="shared" si="31"/>
      </c>
      <c r="L503" s="208">
        <f ca="1" t="shared" si="30"/>
      </c>
      <c r="M503" s="273"/>
      <c r="T503" s="223"/>
      <c r="U503" s="223"/>
      <c r="V503" s="223"/>
      <c r="W503" s="223"/>
      <c r="X503" s="223"/>
      <c r="Y503" s="223"/>
      <c r="Z503" s="223"/>
      <c r="AA503" s="223"/>
      <c r="AB503" s="223"/>
    </row>
    <row r="504" spans="1:28" ht="15">
      <c r="A504" s="51"/>
      <c r="B504" s="51"/>
      <c r="C504" s="59"/>
      <c r="D504" s="10">
        <v>8.4</v>
      </c>
      <c r="E504" s="59"/>
      <c r="F504" s="59"/>
      <c r="G504" s="230" t="s">
        <v>305</v>
      </c>
      <c r="H504" s="40"/>
      <c r="I504" s="52" t="str">
        <f>IF(OR(ISNUMBER(SEARCH("a",H504)),ISNUMBER(SEARCH("b",H504)),ISNUMBER(SEARCH("c",H504)),ISNUMBER(SEARCH("d",H504)),ISNUMBER(SEARCH("e",H504)),ISNUMBER(SEARCH("f",H504)),ISNUMBER(SEARCH("g",H504)),ISNUMBER(SEARCH("h",H504)),ISNUMBER(SEARCH("i",H504)),ISNUMBER(SEARCH("j",H504)),ISNUMBER(SEARCH("k",H504)),ISNUMBER(SEARCH("l",H504)),ISNUMBER(SEARCH("m",H504)),ISNUMBER(SEARCH("n",H504)),ISNUMBER(SEARCH("o",H504)),ISNUMBER(SEARCH("p",H504)),ISNUMBER(SEARCH("q",H504)),ISNUMBER(SEARCH("r",H504)),ISNUMBER(SEARCH("s",H504)),ISNUMBER(SEARCH("t",H504)),ISNUMBER(SEARCH("u",H504)),ISNUMBER(SEARCH("v",H504)),ISNUMBER(SEARCH("w",H504)),ISNUMBER(SEARCH("x",H504)),ISNUMBER(SEARCH("y",H504)),ISNUMBER(SEARCH("z",H504))),"","R"&amp;D504)</f>
        <v>R8.4</v>
      </c>
      <c r="J504" s="246">
        <f t="shared" si="36"/>
      </c>
      <c r="K504" s="208">
        <f t="shared" si="31"/>
      </c>
      <c r="L504" s="208">
        <f ca="1" t="shared" si="30"/>
      </c>
      <c r="M504" s="273"/>
      <c r="T504" s="223"/>
      <c r="U504" s="223"/>
      <c r="V504" s="223"/>
      <c r="W504" s="223"/>
      <c r="X504" s="223"/>
      <c r="Y504" s="223"/>
      <c r="Z504" s="223"/>
      <c r="AA504" s="223"/>
      <c r="AB504" s="223"/>
    </row>
    <row r="505" spans="1:28" ht="15">
      <c r="A505" s="51"/>
      <c r="B505" s="51"/>
      <c r="C505" s="59"/>
      <c r="D505" s="10">
        <v>8.5</v>
      </c>
      <c r="E505" s="59"/>
      <c r="F505" s="59"/>
      <c r="G505" s="230" t="s">
        <v>306</v>
      </c>
      <c r="H505" s="40"/>
      <c r="I505" s="52" t="str">
        <f>IF(OR(ISNUMBER(SEARCH("0",H505)),ISNUMBER(SEARCH("1",H505)),ISNUMBER(SEARCH("2",H505)),ISNUMBER(SEARCH("3",H505)),ISNUMBER(SEARCH("4",H505)),ISNUMBER(SEARCH("4",H505)),ISNUMBER(SEARCH("5",H505)),ISNUMBER(SEARCH("6",H505)),ISNUMBER(SEARCH("7",H505)),ISNUMBER(SEARCH("8",H505)),ISNUMBER(SEARCH("9",H505))),"","R"&amp;D505)</f>
        <v>R8.5</v>
      </c>
      <c r="J505" s="246">
        <f t="shared" si="36"/>
      </c>
      <c r="K505" s="208">
        <f t="shared" si="31"/>
      </c>
      <c r="L505" s="208">
        <f ca="1" t="shared" si="30"/>
      </c>
      <c r="M505" s="273"/>
      <c r="T505" s="223"/>
      <c r="U505" s="223"/>
      <c r="V505" s="223"/>
      <c r="W505" s="223"/>
      <c r="X505" s="223"/>
      <c r="Y505" s="223"/>
      <c r="Z505" s="223"/>
      <c r="AA505" s="223"/>
      <c r="AB505" s="223"/>
    </row>
    <row r="506" spans="1:28" ht="15">
      <c r="A506" s="51"/>
      <c r="B506" s="51"/>
      <c r="C506" s="59"/>
      <c r="D506" s="10">
        <v>8.6</v>
      </c>
      <c r="E506" s="59"/>
      <c r="F506" s="59"/>
      <c r="G506" s="230" t="s">
        <v>307</v>
      </c>
      <c r="H506" s="40"/>
      <c r="I506" s="52" t="str">
        <f>IF(OR(ISNUMBER(SEARCH("a",H506)),ISNUMBER(SEARCH("b",H506)),ISNUMBER(SEARCH("c",H506)),ISNUMBER(SEARCH("d",H506)),ISNUMBER(SEARCH("e",H506)),ISNUMBER(SEARCH("f",H506)),ISNUMBER(SEARCH("g",H506)),ISNUMBER(SEARCH("h",H506)),ISNUMBER(SEARCH("i",H506)),ISNUMBER(SEARCH("j",H506)),ISNUMBER(SEARCH("k",H506)),ISNUMBER(SEARCH("l",H506)),ISNUMBER(SEARCH("m",H506)),ISNUMBER(SEARCH("n",H506)),ISNUMBER(SEARCH("o",H506)),ISNUMBER(SEARCH("p",H506)),ISNUMBER(SEARCH("q",H506)),ISNUMBER(SEARCH("r",H506)),ISNUMBER(SEARCH("s",H506)),ISNUMBER(SEARCH("t",H506)),ISNUMBER(SEARCH("u",H506)),ISNUMBER(SEARCH("v",H506)),ISNUMBER(SEARCH("w",H506)),ISNUMBER(SEARCH("x",H506)),ISNUMBER(SEARCH("y",H506)),ISNUMBER(SEARCH("z",H506))),"","R"&amp;D506)</f>
        <v>R8.6</v>
      </c>
      <c r="J506" s="246"/>
      <c r="L506" s="208">
        <f ca="1" t="shared" si="30"/>
      </c>
      <c r="M506" s="273"/>
      <c r="T506" s="223"/>
      <c r="U506" s="223"/>
      <c r="V506" s="223"/>
      <c r="W506" s="223"/>
      <c r="X506" s="223"/>
      <c r="Y506" s="223"/>
      <c r="Z506" s="223"/>
      <c r="AA506" s="223"/>
      <c r="AB506" s="223"/>
    </row>
    <row r="507" spans="1:28" ht="28.5">
      <c r="A507" s="51"/>
      <c r="B507" s="51"/>
      <c r="C507" s="59"/>
      <c r="D507" s="10">
        <v>8.7</v>
      </c>
      <c r="E507" s="59"/>
      <c r="F507" s="59"/>
      <c r="G507" s="230" t="s">
        <v>196</v>
      </c>
      <c r="H507" s="40"/>
      <c r="I507" s="52" t="str">
        <f>IF(OR(ISNUMBER(SEARCH("a",H507)),ISNUMBER(SEARCH("b",H507)),ISNUMBER(SEARCH("c",H507)),ISNUMBER(SEARCH("d",H507)),ISNUMBER(SEARCH("e",H507)),ISNUMBER(SEARCH("f",H507)),ISNUMBER(SEARCH("g",H507)),ISNUMBER(SEARCH("h",H507)),ISNUMBER(SEARCH("i",H507)),ISNUMBER(SEARCH("j",H507)),ISNUMBER(SEARCH("k",H507)),ISNUMBER(SEARCH("l",H507)),ISNUMBER(SEARCH("m",H507)),ISNUMBER(SEARCH("n",H507)),ISNUMBER(SEARCH("o",H507)),ISNUMBER(SEARCH("p",H507)),ISNUMBER(SEARCH("q",H507)),ISNUMBER(SEARCH("r",H507)),ISNUMBER(SEARCH("s",H507)),ISNUMBER(SEARCH("t",H507)),ISNUMBER(SEARCH("u",H507)),ISNUMBER(SEARCH("v",H507)),ISNUMBER(SEARCH("w",H507)),ISNUMBER(SEARCH("x",H507)),ISNUMBER(SEARCH("y",H507)),ISNUMBER(SEARCH("z",H507))),"","R"&amp;D507)</f>
        <v>R8.7</v>
      </c>
      <c r="J507" s="246">
        <f t="shared" si="36"/>
      </c>
      <c r="K507" s="208">
        <f t="shared" si="31"/>
      </c>
      <c r="L507" s="208">
        <f ca="1" t="shared" si="30"/>
      </c>
      <c r="M507" s="273"/>
      <c r="T507" s="223"/>
      <c r="U507" s="223"/>
      <c r="V507" s="223"/>
      <c r="W507" s="223"/>
      <c r="X507" s="223"/>
      <c r="Y507" s="223"/>
      <c r="Z507" s="223"/>
      <c r="AA507" s="223"/>
      <c r="AB507" s="223"/>
    </row>
    <row r="508" spans="1:28" ht="15">
      <c r="A508" s="51"/>
      <c r="B508" s="51"/>
      <c r="C508" s="59"/>
      <c r="D508" s="10"/>
      <c r="E508" s="59"/>
      <c r="F508" s="59"/>
      <c r="G508" s="231" t="s">
        <v>188</v>
      </c>
      <c r="H508" s="244"/>
      <c r="I508" s="52"/>
      <c r="J508" s="246"/>
      <c r="K508" s="208">
        <f t="shared" si="31"/>
      </c>
      <c r="L508" s="208">
        <f ca="1" t="shared" si="30"/>
      </c>
      <c r="M508" s="273"/>
      <c r="T508" s="223"/>
      <c r="U508" s="223"/>
      <c r="V508" s="223"/>
      <c r="W508" s="223"/>
      <c r="X508" s="223"/>
      <c r="Y508" s="223"/>
      <c r="Z508" s="223"/>
      <c r="AA508" s="223"/>
      <c r="AB508" s="223"/>
    </row>
    <row r="509" spans="1:28" ht="15">
      <c r="A509" s="51"/>
      <c r="B509" s="51"/>
      <c r="C509" s="59"/>
      <c r="D509" s="10">
        <v>8.8</v>
      </c>
      <c r="E509" s="59"/>
      <c r="F509" s="59"/>
      <c r="G509" s="230" t="s">
        <v>189</v>
      </c>
      <c r="H509" s="40"/>
      <c r="I509" s="52"/>
      <c r="J509" s="246">
        <f>IF(AND($H$501&lt;&gt;"",H509=""),"R"&amp;D509,"")</f>
      </c>
      <c r="K509" s="208">
        <f t="shared" si="31"/>
      </c>
      <c r="L509" s="208">
        <f ca="1" t="shared" si="30"/>
      </c>
      <c r="M509" s="273"/>
      <c r="T509" s="223"/>
      <c r="U509" s="223"/>
      <c r="V509" s="223"/>
      <c r="W509" s="223"/>
      <c r="X509" s="223"/>
      <c r="Y509" s="223"/>
      <c r="Z509" s="223"/>
      <c r="AA509" s="223"/>
      <c r="AB509" s="223"/>
    </row>
    <row r="510" spans="1:28" ht="15">
      <c r="A510" s="51"/>
      <c r="B510" s="51"/>
      <c r="C510" s="59"/>
      <c r="D510" s="10">
        <v>8.9</v>
      </c>
      <c r="E510" s="59"/>
      <c r="F510" s="59"/>
      <c r="G510" s="230" t="s">
        <v>190</v>
      </c>
      <c r="H510" s="40"/>
      <c r="I510" s="52"/>
      <c r="J510" s="246">
        <f aca="true" t="shared" si="37" ref="J510:J516">IF(AND($H$501&lt;&gt;"",H510=""),"R"&amp;D510,"")</f>
      </c>
      <c r="K510" s="208">
        <f t="shared" si="31"/>
      </c>
      <c r="L510" s="208">
        <f ca="1" t="shared" si="30"/>
      </c>
      <c r="M510" s="273"/>
      <c r="T510" s="223"/>
      <c r="U510" s="223"/>
      <c r="V510" s="223"/>
      <c r="W510" s="223"/>
      <c r="X510" s="223"/>
      <c r="Y510" s="223"/>
      <c r="Z510" s="223"/>
      <c r="AA510" s="223"/>
      <c r="AB510" s="223"/>
    </row>
    <row r="511" spans="1:28" ht="15">
      <c r="A511" s="51"/>
      <c r="B511" s="51"/>
      <c r="C511" s="59"/>
      <c r="D511" s="32" t="s">
        <v>13</v>
      </c>
      <c r="E511" s="59"/>
      <c r="F511" s="59"/>
      <c r="G511" s="230" t="s">
        <v>191</v>
      </c>
      <c r="H511" s="40"/>
      <c r="I511" s="111"/>
      <c r="J511" s="246">
        <f t="shared" si="37"/>
      </c>
      <c r="K511" s="208">
        <f t="shared" si="31"/>
      </c>
      <c r="L511" s="208">
        <f ca="1" t="shared" si="30"/>
      </c>
      <c r="T511" s="223"/>
      <c r="U511" s="223"/>
      <c r="V511" s="223"/>
      <c r="W511" s="223"/>
      <c r="X511" s="223"/>
      <c r="Y511" s="223"/>
      <c r="Z511" s="223"/>
      <c r="AA511" s="223"/>
      <c r="AB511" s="223"/>
    </row>
    <row r="512" spans="1:28" ht="15">
      <c r="A512" s="51"/>
      <c r="B512" s="51"/>
      <c r="C512" s="80"/>
      <c r="D512" s="10">
        <v>8.11</v>
      </c>
      <c r="E512" s="59"/>
      <c r="F512" s="59"/>
      <c r="G512" s="230" t="s">
        <v>192</v>
      </c>
      <c r="H512" s="40"/>
      <c r="I512" s="52"/>
      <c r="J512" s="246">
        <f t="shared" si="37"/>
      </c>
      <c r="K512" s="208">
        <f t="shared" si="31"/>
      </c>
      <c r="L512" s="208">
        <f ca="1" t="shared" si="30"/>
      </c>
      <c r="T512" s="223"/>
      <c r="U512" s="223"/>
      <c r="V512" s="223"/>
      <c r="W512" s="223"/>
      <c r="X512" s="223"/>
      <c r="Y512" s="223"/>
      <c r="Z512" s="223"/>
      <c r="AA512" s="223"/>
      <c r="AB512" s="223"/>
    </row>
    <row r="513" spans="1:28" ht="28.5">
      <c r="A513" s="51"/>
      <c r="B513" s="51"/>
      <c r="C513" s="80"/>
      <c r="D513" s="10">
        <v>8.12</v>
      </c>
      <c r="E513" s="59"/>
      <c r="F513" s="59"/>
      <c r="G513" s="230" t="s">
        <v>193</v>
      </c>
      <c r="H513" s="40"/>
      <c r="I513" s="52"/>
      <c r="J513" s="246">
        <f t="shared" si="37"/>
      </c>
      <c r="K513" s="208">
        <f t="shared" si="31"/>
      </c>
      <c r="L513" s="208">
        <f ca="1" t="shared" si="30"/>
      </c>
      <c r="T513" s="223"/>
      <c r="U513" s="223"/>
      <c r="V513" s="223"/>
      <c r="W513" s="223"/>
      <c r="X513" s="223"/>
      <c r="Y513" s="223"/>
      <c r="Z513" s="223"/>
      <c r="AA513" s="223"/>
      <c r="AB513" s="223"/>
    </row>
    <row r="514" spans="1:28" ht="15">
      <c r="A514" s="51"/>
      <c r="B514" s="51"/>
      <c r="C514" s="80"/>
      <c r="D514" s="10">
        <v>8.13</v>
      </c>
      <c r="E514" s="59"/>
      <c r="F514" s="59"/>
      <c r="G514" s="230" t="s">
        <v>194</v>
      </c>
      <c r="H514" s="40"/>
      <c r="I514" s="52"/>
      <c r="J514" s="246">
        <f t="shared" si="37"/>
      </c>
      <c r="K514" s="208">
        <f t="shared" si="31"/>
      </c>
      <c r="L514" s="208">
        <f ca="1" t="shared" si="30"/>
      </c>
      <c r="T514" s="223"/>
      <c r="U514" s="223"/>
      <c r="V514" s="223"/>
      <c r="W514" s="223"/>
      <c r="X514" s="223"/>
      <c r="Y514" s="223"/>
      <c r="Z514" s="223"/>
      <c r="AA514" s="223"/>
      <c r="AB514" s="223"/>
    </row>
    <row r="515" spans="1:28" ht="28.5">
      <c r="A515" s="51"/>
      <c r="B515" s="51"/>
      <c r="C515" s="59"/>
      <c r="D515" s="10">
        <v>8.14</v>
      </c>
      <c r="E515" s="59"/>
      <c r="F515" s="59"/>
      <c r="G515" s="230" t="s">
        <v>195</v>
      </c>
      <c r="H515" s="40"/>
      <c r="I515" s="52"/>
      <c r="J515" s="246">
        <f t="shared" si="37"/>
      </c>
      <c r="K515" s="208">
        <f t="shared" si="31"/>
      </c>
      <c r="L515" s="208">
        <f ca="1" t="shared" si="30"/>
      </c>
      <c r="T515" s="223"/>
      <c r="U515" s="223"/>
      <c r="V515" s="223"/>
      <c r="W515" s="223"/>
      <c r="X515" s="223"/>
      <c r="Y515" s="223"/>
      <c r="Z515" s="223"/>
      <c r="AA515" s="223"/>
      <c r="AB515" s="223"/>
    </row>
    <row r="516" spans="1:28" ht="71.25">
      <c r="A516" s="51"/>
      <c r="B516" s="51"/>
      <c r="C516" s="59"/>
      <c r="D516" s="10">
        <v>8.15</v>
      </c>
      <c r="E516" s="59"/>
      <c r="F516" s="59"/>
      <c r="G516" s="230" t="s">
        <v>451</v>
      </c>
      <c r="H516" s="40"/>
      <c r="I516" s="52"/>
      <c r="J516" s="246">
        <f t="shared" si="37"/>
      </c>
      <c r="K516" s="208">
        <f t="shared" si="31"/>
      </c>
      <c r="L516" s="208">
        <f ca="1" t="shared" si="30"/>
      </c>
      <c r="T516" s="223"/>
      <c r="U516" s="223"/>
      <c r="V516" s="223"/>
      <c r="W516" s="223"/>
      <c r="X516" s="223"/>
      <c r="Y516" s="223"/>
      <c r="Z516" s="223"/>
      <c r="AA516" s="223"/>
      <c r="AB516" s="223"/>
    </row>
    <row r="517" spans="1:28" ht="15" customHeight="1">
      <c r="A517" s="51"/>
      <c r="B517" s="51"/>
      <c r="C517" s="110">
        <v>9</v>
      </c>
      <c r="D517" s="300" t="s">
        <v>263</v>
      </c>
      <c r="E517" s="301"/>
      <c r="F517" s="301"/>
      <c r="G517" s="301"/>
      <c r="H517" s="302"/>
      <c r="I517" s="53"/>
      <c r="J517" s="248"/>
      <c r="K517" s="208">
        <f t="shared" si="31"/>
      </c>
      <c r="L517" s="208">
        <f ca="1" t="shared" si="30"/>
      </c>
      <c r="M517" s="273"/>
      <c r="T517" s="223"/>
      <c r="U517" s="223"/>
      <c r="V517" s="223"/>
      <c r="W517" s="223"/>
      <c r="X517" s="223"/>
      <c r="Y517" s="223"/>
      <c r="Z517" s="223"/>
      <c r="AA517" s="223"/>
      <c r="AB517" s="223"/>
    </row>
    <row r="518" spans="1:28" ht="15">
      <c r="A518" s="51"/>
      <c r="B518" s="51"/>
      <c r="C518" s="59"/>
      <c r="D518" s="10">
        <v>9.1</v>
      </c>
      <c r="E518" s="59"/>
      <c r="F518" s="59"/>
      <c r="G518" s="230" t="s">
        <v>378</v>
      </c>
      <c r="H518" s="40"/>
      <c r="I518" s="52" t="str">
        <f>IF(OR(ISNUMBER(SEARCH("a",H518)),ISNUMBER(SEARCH("b",H518)),ISNUMBER(SEARCH("c",H518)),ISNUMBER(SEARCH("d",H518)),ISNUMBER(SEARCH("e",H518)),ISNUMBER(SEARCH("f",H518)),ISNUMBER(SEARCH("g",H518)),ISNUMBER(SEARCH("h",H518)),ISNUMBER(SEARCH("i",H518)),ISNUMBER(SEARCH("j",H518)),ISNUMBER(SEARCH("k",H518)),ISNUMBER(SEARCH("l",H518)),ISNUMBER(SEARCH("m",H518)),ISNUMBER(SEARCH("n",H518)),ISNUMBER(SEARCH("o",H518)),ISNUMBER(SEARCH("p",H518)),ISNUMBER(SEARCH("q",H518)),ISNUMBER(SEARCH("r",H518)),ISNUMBER(SEARCH("s",H518)),ISNUMBER(SEARCH("t",H518)),ISNUMBER(SEARCH("u",H518)),ISNUMBER(SEARCH("v",H518)),ISNUMBER(SEARCH("w",H518)),ISNUMBER(SEARCH("x",H518)),ISNUMBER(SEARCH("y",H518)),ISNUMBER(SEARCH("z",H518))),"","R"&amp;D518)</f>
        <v>R9.1</v>
      </c>
      <c r="J518" s="246">
        <f>IF(AND(I518&lt;&gt;"",H518&lt;&gt;""),"R2.1","")</f>
      </c>
      <c r="K518" s="208">
        <f t="shared" si="31"/>
      </c>
      <c r="L518" s="208">
        <f ca="1" t="shared" si="30"/>
      </c>
      <c r="M518" s="273"/>
      <c r="T518" s="223"/>
      <c r="U518" s="223"/>
      <c r="V518" s="223"/>
      <c r="W518" s="223"/>
      <c r="X518" s="223"/>
      <c r="Y518" s="223"/>
      <c r="Z518" s="223"/>
      <c r="AA518" s="223"/>
      <c r="AB518" s="223"/>
    </row>
    <row r="519" spans="1:28" ht="15">
      <c r="A519" s="51"/>
      <c r="B519" s="51"/>
      <c r="C519" s="59"/>
      <c r="D519" s="10">
        <v>9.2</v>
      </c>
      <c r="E519" s="59"/>
      <c r="F519" s="59"/>
      <c r="G519" s="230" t="s">
        <v>353</v>
      </c>
      <c r="H519" s="40"/>
      <c r="I519" s="52" t="str">
        <f>IF(OR(ISNUMBER(SEARCH("a",H519)),ISNUMBER(SEARCH("b",H519)),ISNUMBER(SEARCH("c",H519)),ISNUMBER(SEARCH("d",H519)),ISNUMBER(SEARCH("e",H519)),ISNUMBER(SEARCH("f",H519)),ISNUMBER(SEARCH("g",H519)),ISNUMBER(SEARCH("h",H519)),ISNUMBER(SEARCH("i",H519)),ISNUMBER(SEARCH("j",H519)),ISNUMBER(SEARCH("k",H519)),ISNUMBER(SEARCH("l",H519)),ISNUMBER(SEARCH("m",H519)),ISNUMBER(SEARCH("n",H519)),ISNUMBER(SEARCH("o",H519)),ISNUMBER(SEARCH("p",H519)),ISNUMBER(SEARCH("q",H519)),ISNUMBER(SEARCH("r",H519)),ISNUMBER(SEARCH("s",H519)),ISNUMBER(SEARCH("t",H519)),ISNUMBER(SEARCH("u",H519)),ISNUMBER(SEARCH("v",H519)),ISNUMBER(SEARCH("w",H519)),ISNUMBER(SEARCH("x",H519)),ISNUMBER(SEARCH("y",H519)),ISNUMBER(SEARCH("z",H519))),"","R"&amp;D519)</f>
        <v>R9.2</v>
      </c>
      <c r="J519" s="246">
        <f aca="true" t="shared" si="38" ref="J519:J524">IF(AND($H$518&lt;&gt;"",I519&lt;&gt;""),I519,"")</f>
      </c>
      <c r="K519" s="208">
        <f t="shared" si="31"/>
      </c>
      <c r="L519" s="208">
        <f ca="1" t="shared" si="30"/>
      </c>
      <c r="M519" s="273"/>
      <c r="T519" s="223"/>
      <c r="U519" s="223"/>
      <c r="V519" s="223"/>
      <c r="W519" s="223"/>
      <c r="X519" s="223"/>
      <c r="Y519" s="223"/>
      <c r="Z519" s="223"/>
      <c r="AA519" s="223"/>
      <c r="AB519" s="223"/>
    </row>
    <row r="520" spans="1:28" ht="15">
      <c r="A520" s="51"/>
      <c r="B520" s="51"/>
      <c r="C520" s="59"/>
      <c r="D520" s="10">
        <v>9.3</v>
      </c>
      <c r="E520" s="59"/>
      <c r="F520" s="59"/>
      <c r="G520" s="230" t="s">
        <v>304</v>
      </c>
      <c r="H520" s="40"/>
      <c r="I520" s="52" t="str">
        <f>IF(OR(ISNUMBER(SEARCH("a",H520)),ISNUMBER(SEARCH("b",H520)),ISNUMBER(SEARCH("c",H520)),ISNUMBER(SEARCH("d",H520)),ISNUMBER(SEARCH("e",H520)),ISNUMBER(SEARCH("f",H520)),ISNUMBER(SEARCH("g",H520)),ISNUMBER(SEARCH("h",H520)),ISNUMBER(SEARCH("i",H520)),ISNUMBER(SEARCH("j",H520)),ISNUMBER(SEARCH("k",H520)),ISNUMBER(SEARCH("l",H520)),ISNUMBER(SEARCH("m",H520)),ISNUMBER(SEARCH("n",H520)),ISNUMBER(SEARCH("o",H520)),ISNUMBER(SEARCH("p",H520)),ISNUMBER(SEARCH("q",H520)),ISNUMBER(SEARCH("r",H520)),ISNUMBER(SEARCH("s",H520)),ISNUMBER(SEARCH("t",H520)),ISNUMBER(SEARCH("u",H520)),ISNUMBER(SEARCH("v",H520)),ISNUMBER(SEARCH("w",H520)),ISNUMBER(SEARCH("x",H520)),ISNUMBER(SEARCH("y",H520)),ISNUMBER(SEARCH("z",H520))),"","R"&amp;D520)</f>
        <v>R9.3</v>
      </c>
      <c r="J520" s="246">
        <f t="shared" si="38"/>
      </c>
      <c r="K520" s="208">
        <f t="shared" si="31"/>
      </c>
      <c r="L520" s="208">
        <f ca="1" t="shared" si="30"/>
      </c>
      <c r="M520" s="273"/>
      <c r="T520" s="223"/>
      <c r="U520" s="223"/>
      <c r="V520" s="223"/>
      <c r="W520" s="223"/>
      <c r="X520" s="223"/>
      <c r="Y520" s="223"/>
      <c r="Z520" s="223"/>
      <c r="AA520" s="223"/>
      <c r="AB520" s="223"/>
    </row>
    <row r="521" spans="1:28" ht="15">
      <c r="A521" s="51"/>
      <c r="B521" s="51"/>
      <c r="C521" s="59"/>
      <c r="D521" s="10">
        <v>9.4</v>
      </c>
      <c r="E521" s="59"/>
      <c r="F521" s="59"/>
      <c r="G521" s="230" t="s">
        <v>305</v>
      </c>
      <c r="H521" s="40"/>
      <c r="I521" s="52" t="str">
        <f>IF(OR(ISNUMBER(SEARCH("a",H521)),ISNUMBER(SEARCH("b",H521)),ISNUMBER(SEARCH("c",H521)),ISNUMBER(SEARCH("d",H521)),ISNUMBER(SEARCH("e",H521)),ISNUMBER(SEARCH("f",H521)),ISNUMBER(SEARCH("g",H521)),ISNUMBER(SEARCH("h",H521)),ISNUMBER(SEARCH("i",H521)),ISNUMBER(SEARCH("j",H521)),ISNUMBER(SEARCH("k",H521)),ISNUMBER(SEARCH("l",H521)),ISNUMBER(SEARCH("m",H521)),ISNUMBER(SEARCH("n",H521)),ISNUMBER(SEARCH("o",H521)),ISNUMBER(SEARCH("p",H521)),ISNUMBER(SEARCH("q",H521)),ISNUMBER(SEARCH("r",H521)),ISNUMBER(SEARCH("s",H521)),ISNUMBER(SEARCH("t",H521)),ISNUMBER(SEARCH("u",H521)),ISNUMBER(SEARCH("v",H521)),ISNUMBER(SEARCH("w",H521)),ISNUMBER(SEARCH("x",H521)),ISNUMBER(SEARCH("y",H521)),ISNUMBER(SEARCH("z",H521))),"","R"&amp;D521)</f>
        <v>R9.4</v>
      </c>
      <c r="J521" s="246">
        <f t="shared" si="38"/>
      </c>
      <c r="K521" s="208">
        <f t="shared" si="31"/>
      </c>
      <c r="L521" s="208">
        <f ca="1" t="shared" si="30"/>
      </c>
      <c r="M521" s="273"/>
      <c r="T521" s="223"/>
      <c r="U521" s="223"/>
      <c r="V521" s="223"/>
      <c r="W521" s="223"/>
      <c r="X521" s="223"/>
      <c r="Y521" s="223"/>
      <c r="Z521" s="223"/>
      <c r="AA521" s="223"/>
      <c r="AB521" s="223"/>
    </row>
    <row r="522" spans="1:28" ht="15">
      <c r="A522" s="51"/>
      <c r="B522" s="51"/>
      <c r="C522" s="59"/>
      <c r="D522" s="10">
        <v>9.5</v>
      </c>
      <c r="E522" s="59"/>
      <c r="F522" s="59"/>
      <c r="G522" s="230" t="s">
        <v>306</v>
      </c>
      <c r="H522" s="40"/>
      <c r="I522" s="52" t="str">
        <f>IF(OR(ISNUMBER(SEARCH("0",H522)),ISNUMBER(SEARCH("1",H522)),ISNUMBER(SEARCH("2",H522)),ISNUMBER(SEARCH("3",H522)),ISNUMBER(SEARCH("4",H522)),ISNUMBER(SEARCH("4",H522)),ISNUMBER(SEARCH("5",H522)),ISNUMBER(SEARCH("6",H522)),ISNUMBER(SEARCH("7",H522)),ISNUMBER(SEARCH("8",H522)),ISNUMBER(SEARCH("9",H522))),"","R"&amp;D522)</f>
        <v>R9.5</v>
      </c>
      <c r="J522" s="246">
        <f t="shared" si="38"/>
      </c>
      <c r="K522" s="208">
        <f t="shared" si="31"/>
      </c>
      <c r="L522" s="208">
        <f ca="1" t="shared" si="30"/>
      </c>
      <c r="M522" s="273"/>
      <c r="T522" s="223"/>
      <c r="U522" s="223"/>
      <c r="V522" s="223"/>
      <c r="W522" s="223"/>
      <c r="X522" s="223"/>
      <c r="Y522" s="223"/>
      <c r="Z522" s="223"/>
      <c r="AA522" s="223"/>
      <c r="AB522" s="223"/>
    </row>
    <row r="523" spans="1:28" ht="15">
      <c r="A523" s="51"/>
      <c r="B523" s="51"/>
      <c r="C523" s="59"/>
      <c r="D523" s="10">
        <v>9.6</v>
      </c>
      <c r="E523" s="59"/>
      <c r="F523" s="59"/>
      <c r="G523" s="230" t="s">
        <v>307</v>
      </c>
      <c r="H523" s="40"/>
      <c r="I523" s="52" t="str">
        <f>IF(OR(ISNUMBER(SEARCH("a",H523)),ISNUMBER(SEARCH("b",H523)),ISNUMBER(SEARCH("c",H523)),ISNUMBER(SEARCH("d",H523)),ISNUMBER(SEARCH("e",H523)),ISNUMBER(SEARCH("f",H523)),ISNUMBER(SEARCH("g",H523)),ISNUMBER(SEARCH("h",H523)),ISNUMBER(SEARCH("i",H523)),ISNUMBER(SEARCH("j",H523)),ISNUMBER(SEARCH("k",H523)),ISNUMBER(SEARCH("l",H523)),ISNUMBER(SEARCH("m",H523)),ISNUMBER(SEARCH("n",H523)),ISNUMBER(SEARCH("o",H523)),ISNUMBER(SEARCH("p",H523)),ISNUMBER(SEARCH("q",H523)),ISNUMBER(SEARCH("r",H523)),ISNUMBER(SEARCH("s",H523)),ISNUMBER(SEARCH("t",H523)),ISNUMBER(SEARCH("u",H523)),ISNUMBER(SEARCH("v",H523)),ISNUMBER(SEARCH("w",H523)),ISNUMBER(SEARCH("x",H523)),ISNUMBER(SEARCH("y",H523)),ISNUMBER(SEARCH("z",H523))),"","R"&amp;D523)</f>
        <v>R9.6</v>
      </c>
      <c r="J523" s="246"/>
      <c r="L523" s="208">
        <f aca="true" ca="1" t="shared" si="39" ref="L523:L567">IF(K523&lt;&gt;"",CELL("address",K523),"")</f>
      </c>
      <c r="M523" s="273"/>
      <c r="T523" s="223"/>
      <c r="U523" s="223"/>
      <c r="V523" s="223"/>
      <c r="W523" s="223"/>
      <c r="X523" s="223"/>
      <c r="Y523" s="223"/>
      <c r="Z523" s="223"/>
      <c r="AA523" s="223"/>
      <c r="AB523" s="223"/>
    </row>
    <row r="524" spans="1:28" ht="28.5">
      <c r="A524" s="51"/>
      <c r="B524" s="51"/>
      <c r="C524" s="59"/>
      <c r="D524" s="10">
        <v>9.7</v>
      </c>
      <c r="E524" s="59"/>
      <c r="F524" s="59"/>
      <c r="G524" s="230" t="s">
        <v>196</v>
      </c>
      <c r="H524" s="40"/>
      <c r="I524" s="52" t="str">
        <f>IF(OR(ISNUMBER(SEARCH("a",H524)),ISNUMBER(SEARCH("b",H524)),ISNUMBER(SEARCH("c",H524)),ISNUMBER(SEARCH("d",H524)),ISNUMBER(SEARCH("e",H524)),ISNUMBER(SEARCH("f",H524)),ISNUMBER(SEARCH("g",H524)),ISNUMBER(SEARCH("h",H524)),ISNUMBER(SEARCH("i",H524)),ISNUMBER(SEARCH("j",H524)),ISNUMBER(SEARCH("k",H524)),ISNUMBER(SEARCH("l",H524)),ISNUMBER(SEARCH("m",H524)),ISNUMBER(SEARCH("n",H524)),ISNUMBER(SEARCH("o",H524)),ISNUMBER(SEARCH("p",H524)),ISNUMBER(SEARCH("q",H524)),ISNUMBER(SEARCH("r",H524)),ISNUMBER(SEARCH("s",H524)),ISNUMBER(SEARCH("t",H524)),ISNUMBER(SEARCH("u",H524)),ISNUMBER(SEARCH("v",H524)),ISNUMBER(SEARCH("w",H524)),ISNUMBER(SEARCH("x",H524)),ISNUMBER(SEARCH("y",H524)),ISNUMBER(SEARCH("z",H524))),"","R"&amp;D524)</f>
        <v>R9.7</v>
      </c>
      <c r="J524" s="246">
        <f t="shared" si="38"/>
      </c>
      <c r="K524" s="208">
        <f aca="true" t="shared" si="40" ref="K524:K533">IF(J524&lt;&gt;"",J524&amp;", ","")</f>
      </c>
      <c r="L524" s="208">
        <f ca="1" t="shared" si="39"/>
      </c>
      <c r="M524" s="273"/>
      <c r="T524" s="223"/>
      <c r="U524" s="223"/>
      <c r="V524" s="223"/>
      <c r="W524" s="223"/>
      <c r="X524" s="223"/>
      <c r="Y524" s="223"/>
      <c r="Z524" s="223"/>
      <c r="AA524" s="223"/>
      <c r="AB524" s="223"/>
    </row>
    <row r="525" spans="1:28" ht="15">
      <c r="A525" s="51"/>
      <c r="B525" s="51"/>
      <c r="C525" s="59"/>
      <c r="D525" s="10"/>
      <c r="E525" s="59"/>
      <c r="F525" s="59"/>
      <c r="G525" s="231" t="s">
        <v>188</v>
      </c>
      <c r="H525" s="244"/>
      <c r="I525" s="52"/>
      <c r="J525" s="246"/>
      <c r="K525" s="208">
        <f t="shared" si="40"/>
      </c>
      <c r="L525" s="208">
        <f ca="1" t="shared" si="39"/>
      </c>
      <c r="M525" s="273"/>
      <c r="T525" s="223"/>
      <c r="U525" s="223"/>
      <c r="V525" s="223"/>
      <c r="W525" s="223"/>
      <c r="X525" s="223"/>
      <c r="Y525" s="223"/>
      <c r="Z525" s="223"/>
      <c r="AA525" s="223"/>
      <c r="AB525" s="223"/>
    </row>
    <row r="526" spans="1:28" ht="15">
      <c r="A526" s="51"/>
      <c r="B526" s="51"/>
      <c r="C526" s="59"/>
      <c r="D526" s="10">
        <v>9.8</v>
      </c>
      <c r="E526" s="59"/>
      <c r="F526" s="59"/>
      <c r="G526" s="230" t="s">
        <v>189</v>
      </c>
      <c r="H526" s="40"/>
      <c r="I526" s="52"/>
      <c r="J526" s="246">
        <f>IF(AND($H$518&lt;&gt;"",H526=""),"R"&amp;D526,"")</f>
      </c>
      <c r="K526" s="208">
        <f t="shared" si="40"/>
      </c>
      <c r="L526" s="208">
        <f ca="1" t="shared" si="39"/>
      </c>
      <c r="M526" s="273"/>
      <c r="T526" s="223"/>
      <c r="U526" s="223"/>
      <c r="V526" s="223"/>
      <c r="W526" s="223"/>
      <c r="X526" s="223"/>
      <c r="Y526" s="223"/>
      <c r="Z526" s="223"/>
      <c r="AA526" s="223"/>
      <c r="AB526" s="223"/>
    </row>
    <row r="527" spans="1:28" ht="15">
      <c r="A527" s="51"/>
      <c r="B527" s="51"/>
      <c r="C527" s="59"/>
      <c r="D527" s="10">
        <v>9.9</v>
      </c>
      <c r="E527" s="59"/>
      <c r="F527" s="59"/>
      <c r="G527" s="230" t="s">
        <v>190</v>
      </c>
      <c r="H527" s="40"/>
      <c r="I527" s="52"/>
      <c r="J527" s="246">
        <f aca="true" t="shared" si="41" ref="J527:J533">IF(AND($H$518&lt;&gt;"",H527=""),"R"&amp;D527,"")</f>
      </c>
      <c r="K527" s="208">
        <f t="shared" si="40"/>
      </c>
      <c r="L527" s="208">
        <f ca="1" t="shared" si="39"/>
      </c>
      <c r="M527" s="273"/>
      <c r="T527" s="223"/>
      <c r="U527" s="223"/>
      <c r="V527" s="223"/>
      <c r="W527" s="223"/>
      <c r="X527" s="223"/>
      <c r="Y527" s="223"/>
      <c r="Z527" s="223"/>
      <c r="AA527" s="223"/>
      <c r="AB527" s="223"/>
    </row>
    <row r="528" spans="1:28" ht="15">
      <c r="A528" s="51"/>
      <c r="B528" s="51"/>
      <c r="C528" s="59"/>
      <c r="D528" s="32" t="s">
        <v>12</v>
      </c>
      <c r="E528" s="59"/>
      <c r="F528" s="59"/>
      <c r="G528" s="230" t="s">
        <v>191</v>
      </c>
      <c r="H528" s="40"/>
      <c r="I528" s="111"/>
      <c r="J528" s="246">
        <f t="shared" si="41"/>
      </c>
      <c r="K528" s="208">
        <f t="shared" si="40"/>
      </c>
      <c r="L528" s="208">
        <f ca="1" t="shared" si="39"/>
      </c>
      <c r="T528" s="223"/>
      <c r="U528" s="223"/>
      <c r="V528" s="223"/>
      <c r="W528" s="223"/>
      <c r="X528" s="223"/>
      <c r="Y528" s="223"/>
      <c r="Z528" s="223"/>
      <c r="AA528" s="223"/>
      <c r="AB528" s="223"/>
    </row>
    <row r="529" spans="1:28" ht="15">
      <c r="A529" s="51"/>
      <c r="B529" s="51"/>
      <c r="C529" s="80"/>
      <c r="D529" s="10">
        <v>9.11</v>
      </c>
      <c r="E529" s="59"/>
      <c r="F529" s="59"/>
      <c r="G529" s="230" t="s">
        <v>192</v>
      </c>
      <c r="H529" s="40"/>
      <c r="I529" s="52"/>
      <c r="J529" s="246">
        <f t="shared" si="41"/>
      </c>
      <c r="K529" s="208">
        <f t="shared" si="40"/>
      </c>
      <c r="L529" s="208">
        <f ca="1" t="shared" si="39"/>
      </c>
      <c r="T529" s="223"/>
      <c r="U529" s="223"/>
      <c r="V529" s="223"/>
      <c r="W529" s="223"/>
      <c r="X529" s="223"/>
      <c r="Y529" s="223"/>
      <c r="Z529" s="223"/>
      <c r="AA529" s="223"/>
      <c r="AB529" s="223"/>
    </row>
    <row r="530" spans="1:28" ht="28.5">
      <c r="A530" s="51"/>
      <c r="B530" s="51"/>
      <c r="C530" s="80"/>
      <c r="D530" s="10">
        <v>9.12</v>
      </c>
      <c r="E530" s="59"/>
      <c r="F530" s="59"/>
      <c r="G530" s="230" t="s">
        <v>193</v>
      </c>
      <c r="H530" s="40"/>
      <c r="I530" s="52"/>
      <c r="J530" s="246">
        <f t="shared" si="41"/>
      </c>
      <c r="K530" s="208">
        <f t="shared" si="40"/>
      </c>
      <c r="L530" s="208">
        <f ca="1" t="shared" si="39"/>
      </c>
      <c r="T530" s="223"/>
      <c r="U530" s="223"/>
      <c r="V530" s="223"/>
      <c r="W530" s="223"/>
      <c r="X530" s="223"/>
      <c r="Y530" s="223"/>
      <c r="Z530" s="223"/>
      <c r="AA530" s="223"/>
      <c r="AB530" s="223"/>
    </row>
    <row r="531" spans="1:28" ht="15">
      <c r="A531" s="51"/>
      <c r="B531" s="51"/>
      <c r="C531" s="80"/>
      <c r="D531" s="10">
        <v>9.13</v>
      </c>
      <c r="E531" s="59"/>
      <c r="F531" s="59"/>
      <c r="G531" s="230" t="s">
        <v>194</v>
      </c>
      <c r="H531" s="40"/>
      <c r="I531" s="52"/>
      <c r="J531" s="246">
        <f t="shared" si="41"/>
      </c>
      <c r="K531" s="208">
        <f t="shared" si="40"/>
      </c>
      <c r="L531" s="208">
        <f ca="1" t="shared" si="39"/>
      </c>
      <c r="T531" s="223"/>
      <c r="U531" s="223"/>
      <c r="V531" s="223"/>
      <c r="W531" s="223"/>
      <c r="X531" s="223"/>
      <c r="Y531" s="223"/>
      <c r="Z531" s="223"/>
      <c r="AA531" s="223"/>
      <c r="AB531" s="223"/>
    </row>
    <row r="532" spans="1:28" ht="28.5">
      <c r="A532" s="51"/>
      <c r="B532" s="51"/>
      <c r="C532" s="59"/>
      <c r="D532" s="10">
        <v>9.14</v>
      </c>
      <c r="E532" s="59"/>
      <c r="F532" s="59"/>
      <c r="G532" s="230" t="s">
        <v>195</v>
      </c>
      <c r="H532" s="40"/>
      <c r="I532" s="52"/>
      <c r="J532" s="246">
        <f t="shared" si="41"/>
      </c>
      <c r="K532" s="208">
        <f t="shared" si="40"/>
      </c>
      <c r="L532" s="208">
        <f ca="1" t="shared" si="39"/>
      </c>
      <c r="T532" s="223"/>
      <c r="U532" s="223"/>
      <c r="V532" s="223"/>
      <c r="W532" s="223"/>
      <c r="X532" s="223"/>
      <c r="Y532" s="223"/>
      <c r="Z532" s="223"/>
      <c r="AA532" s="223"/>
      <c r="AB532" s="223"/>
    </row>
    <row r="533" spans="1:28" ht="78.75" customHeight="1">
      <c r="A533" s="51"/>
      <c r="B533" s="51"/>
      <c r="C533" s="59"/>
      <c r="D533" s="10">
        <v>9.15</v>
      </c>
      <c r="E533" s="59"/>
      <c r="F533" s="59"/>
      <c r="G533" s="230" t="s">
        <v>451</v>
      </c>
      <c r="H533" s="40"/>
      <c r="I533" s="52"/>
      <c r="J533" s="246">
        <f t="shared" si="41"/>
      </c>
      <c r="K533" s="208">
        <f t="shared" si="40"/>
      </c>
      <c r="L533" s="208">
        <f ca="1" t="shared" si="39"/>
      </c>
      <c r="T533" s="223"/>
      <c r="U533" s="223"/>
      <c r="V533" s="223"/>
      <c r="W533" s="223"/>
      <c r="X533" s="223"/>
      <c r="Y533" s="223"/>
      <c r="Z533" s="223"/>
      <c r="AA533" s="223"/>
      <c r="AB533" s="223"/>
    </row>
    <row r="534" spans="1:28" ht="15" customHeight="1">
      <c r="A534" s="51"/>
      <c r="B534" s="51"/>
      <c r="C534" s="110">
        <v>10</v>
      </c>
      <c r="D534" s="300" t="s">
        <v>290</v>
      </c>
      <c r="E534" s="301"/>
      <c r="F534" s="301"/>
      <c r="G534" s="301"/>
      <c r="H534" s="302"/>
      <c r="I534" s="53"/>
      <c r="J534" s="248"/>
      <c r="K534" s="208">
        <f aca="true" t="shared" si="42" ref="K534:K567">IF(J534&lt;&gt;"",J534&amp;", ","")</f>
      </c>
      <c r="L534" s="208">
        <f ca="1" t="shared" si="39"/>
      </c>
      <c r="M534" s="273"/>
      <c r="T534" s="223"/>
      <c r="U534" s="223"/>
      <c r="V534" s="223"/>
      <c r="W534" s="223"/>
      <c r="X534" s="223"/>
      <c r="Y534" s="223"/>
      <c r="Z534" s="223"/>
      <c r="AA534" s="223"/>
      <c r="AB534" s="223"/>
    </row>
    <row r="535" spans="1:28" ht="14.25">
      <c r="A535" s="51"/>
      <c r="B535" s="51"/>
      <c r="C535" s="59"/>
      <c r="D535" s="83">
        <v>10.1</v>
      </c>
      <c r="E535" s="59"/>
      <c r="F535" s="59"/>
      <c r="G535" s="230" t="s">
        <v>378</v>
      </c>
      <c r="H535" s="40"/>
      <c r="I535" s="52" t="str">
        <f>IF(OR(ISNUMBER(SEARCH("a",H535)),ISNUMBER(SEARCH("b",H535)),ISNUMBER(SEARCH("c",H535)),ISNUMBER(SEARCH("d",H535)),ISNUMBER(SEARCH("e",H535)),ISNUMBER(SEARCH("f",H535)),ISNUMBER(SEARCH("g",H535)),ISNUMBER(SEARCH("h",H535)),ISNUMBER(SEARCH("i",H535)),ISNUMBER(SEARCH("j",H535)),ISNUMBER(SEARCH("k",H535)),ISNUMBER(SEARCH("l",H535)),ISNUMBER(SEARCH("m",H535)),ISNUMBER(SEARCH("n",H535)),ISNUMBER(SEARCH("o",H535)),ISNUMBER(SEARCH("p",H535)),ISNUMBER(SEARCH("q",H535)),ISNUMBER(SEARCH("r",H535)),ISNUMBER(SEARCH("s",H535)),ISNUMBER(SEARCH("t",H535)),ISNUMBER(SEARCH("u",H535)),ISNUMBER(SEARCH("v",H535)),ISNUMBER(SEARCH("w",H535)),ISNUMBER(SEARCH("x",H535)),ISNUMBER(SEARCH("y",H535)),ISNUMBER(SEARCH("z",H535))),"","R"&amp;D535)</f>
        <v>R10.1</v>
      </c>
      <c r="J535" s="246">
        <f>IF(AND(I535&lt;&gt;"",H535&lt;&gt;""),"R2.1","")</f>
      </c>
      <c r="K535" s="208">
        <f t="shared" si="42"/>
      </c>
      <c r="L535" s="208">
        <f ca="1" t="shared" si="39"/>
      </c>
      <c r="M535" s="273"/>
      <c r="T535" s="223"/>
      <c r="U535" s="223"/>
      <c r="V535" s="223"/>
      <c r="W535" s="223"/>
      <c r="X535" s="223"/>
      <c r="Y535" s="223"/>
      <c r="Z535" s="223"/>
      <c r="AA535" s="223"/>
      <c r="AB535" s="223"/>
    </row>
    <row r="536" spans="1:28" ht="14.25">
      <c r="A536" s="51"/>
      <c r="B536" s="51"/>
      <c r="C536" s="59"/>
      <c r="D536" s="83">
        <v>10.2</v>
      </c>
      <c r="E536" s="59"/>
      <c r="F536" s="59"/>
      <c r="G536" s="230" t="s">
        <v>353</v>
      </c>
      <c r="H536" s="40"/>
      <c r="I536" s="52" t="str">
        <f>IF(OR(ISNUMBER(SEARCH("a",H536)),ISNUMBER(SEARCH("b",H536)),ISNUMBER(SEARCH("c",H536)),ISNUMBER(SEARCH("d",H536)),ISNUMBER(SEARCH("e",H536)),ISNUMBER(SEARCH("f",H536)),ISNUMBER(SEARCH("g",H536)),ISNUMBER(SEARCH("h",H536)),ISNUMBER(SEARCH("i",H536)),ISNUMBER(SEARCH("j",H536)),ISNUMBER(SEARCH("k",H536)),ISNUMBER(SEARCH("l",H536)),ISNUMBER(SEARCH("m",H536)),ISNUMBER(SEARCH("n",H536)),ISNUMBER(SEARCH("o",H536)),ISNUMBER(SEARCH("p",H536)),ISNUMBER(SEARCH("q",H536)),ISNUMBER(SEARCH("r",H536)),ISNUMBER(SEARCH("s",H536)),ISNUMBER(SEARCH("t",H536)),ISNUMBER(SEARCH("u",H536)),ISNUMBER(SEARCH("v",H536)),ISNUMBER(SEARCH("w",H536)),ISNUMBER(SEARCH("x",H536)),ISNUMBER(SEARCH("y",H536)),ISNUMBER(SEARCH("z",H536))),"","R"&amp;D536)</f>
        <v>R10.2</v>
      </c>
      <c r="J536" s="246">
        <f aca="true" t="shared" si="43" ref="J536:J541">IF(AND($H$535&lt;&gt;"",I536&lt;&gt;""),I536,"")</f>
      </c>
      <c r="K536" s="208">
        <f t="shared" si="42"/>
      </c>
      <c r="L536" s="208">
        <f ca="1" t="shared" si="39"/>
      </c>
      <c r="M536" s="273"/>
      <c r="T536" s="223"/>
      <c r="U536" s="223"/>
      <c r="V536" s="223"/>
      <c r="W536" s="223"/>
      <c r="X536" s="223"/>
      <c r="Y536" s="223"/>
      <c r="Z536" s="223"/>
      <c r="AA536" s="223"/>
      <c r="AB536" s="223"/>
    </row>
    <row r="537" spans="1:28" ht="14.25">
      <c r="A537" s="51"/>
      <c r="B537" s="51"/>
      <c r="C537" s="59"/>
      <c r="D537" s="83">
        <v>10.3</v>
      </c>
      <c r="E537" s="59"/>
      <c r="F537" s="59"/>
      <c r="G537" s="230" t="s">
        <v>304</v>
      </c>
      <c r="H537" s="40"/>
      <c r="I537" s="52" t="str">
        <f>IF(OR(ISNUMBER(SEARCH("a",H537)),ISNUMBER(SEARCH("b",H537)),ISNUMBER(SEARCH("c",H537)),ISNUMBER(SEARCH("d",H537)),ISNUMBER(SEARCH("e",H537)),ISNUMBER(SEARCH("f",H537)),ISNUMBER(SEARCH("g",H537)),ISNUMBER(SEARCH("h",H537)),ISNUMBER(SEARCH("i",H537)),ISNUMBER(SEARCH("j",H537)),ISNUMBER(SEARCH("k",H537)),ISNUMBER(SEARCH("l",H537)),ISNUMBER(SEARCH("m",H537)),ISNUMBER(SEARCH("n",H537)),ISNUMBER(SEARCH("o",H537)),ISNUMBER(SEARCH("p",H537)),ISNUMBER(SEARCH("q",H537)),ISNUMBER(SEARCH("r",H537)),ISNUMBER(SEARCH("s",H537)),ISNUMBER(SEARCH("t",H537)),ISNUMBER(SEARCH("u",H537)),ISNUMBER(SEARCH("v",H537)),ISNUMBER(SEARCH("w",H537)),ISNUMBER(SEARCH("x",H537)),ISNUMBER(SEARCH("y",H537)),ISNUMBER(SEARCH("z",H537))),"","R"&amp;D537)</f>
        <v>R10.3</v>
      </c>
      <c r="J537" s="246">
        <f t="shared" si="43"/>
      </c>
      <c r="K537" s="208">
        <f t="shared" si="42"/>
      </c>
      <c r="L537" s="208">
        <f ca="1" t="shared" si="39"/>
      </c>
      <c r="M537" s="273"/>
      <c r="T537" s="223"/>
      <c r="U537" s="223"/>
      <c r="V537" s="223"/>
      <c r="W537" s="223"/>
      <c r="X537" s="223"/>
      <c r="Y537" s="223"/>
      <c r="Z537" s="223"/>
      <c r="AA537" s="223"/>
      <c r="AB537" s="223"/>
    </row>
    <row r="538" spans="1:28" ht="14.25">
      <c r="A538" s="51"/>
      <c r="B538" s="51"/>
      <c r="C538" s="59"/>
      <c r="D538" s="83">
        <v>10.4</v>
      </c>
      <c r="E538" s="59"/>
      <c r="F538" s="59"/>
      <c r="G538" s="230" t="s">
        <v>305</v>
      </c>
      <c r="H538" s="40"/>
      <c r="I538" s="52" t="str">
        <f>IF(OR(ISNUMBER(SEARCH("a",H538)),ISNUMBER(SEARCH("b",H538)),ISNUMBER(SEARCH("c",H538)),ISNUMBER(SEARCH("d",H538)),ISNUMBER(SEARCH("e",H538)),ISNUMBER(SEARCH("f",H538)),ISNUMBER(SEARCH("g",H538)),ISNUMBER(SEARCH("h",H538)),ISNUMBER(SEARCH("i",H538)),ISNUMBER(SEARCH("j",H538)),ISNUMBER(SEARCH("k",H538)),ISNUMBER(SEARCH("l",H538)),ISNUMBER(SEARCH("m",H538)),ISNUMBER(SEARCH("n",H538)),ISNUMBER(SEARCH("o",H538)),ISNUMBER(SEARCH("p",H538)),ISNUMBER(SEARCH("q",H538)),ISNUMBER(SEARCH("r",H538)),ISNUMBER(SEARCH("s",H538)),ISNUMBER(SEARCH("t",H538)),ISNUMBER(SEARCH("u",H538)),ISNUMBER(SEARCH("v",H538)),ISNUMBER(SEARCH("w",H538)),ISNUMBER(SEARCH("x",H538)),ISNUMBER(SEARCH("y",H538)),ISNUMBER(SEARCH("z",H538))),"","R"&amp;D538)</f>
        <v>R10.4</v>
      </c>
      <c r="J538" s="246">
        <f t="shared" si="43"/>
      </c>
      <c r="K538" s="208">
        <f t="shared" si="42"/>
      </c>
      <c r="L538" s="208">
        <f ca="1" t="shared" si="39"/>
      </c>
      <c r="M538" s="273"/>
      <c r="T538" s="223"/>
      <c r="U538" s="223"/>
      <c r="V538" s="223"/>
      <c r="W538" s="223"/>
      <c r="X538" s="223"/>
      <c r="Y538" s="223"/>
      <c r="Z538" s="223"/>
      <c r="AA538" s="223"/>
      <c r="AB538" s="223"/>
    </row>
    <row r="539" spans="1:28" ht="14.25">
      <c r="A539" s="51"/>
      <c r="B539" s="51"/>
      <c r="C539" s="59"/>
      <c r="D539" s="83">
        <v>10.5</v>
      </c>
      <c r="E539" s="59"/>
      <c r="F539" s="59"/>
      <c r="G539" s="230" t="s">
        <v>306</v>
      </c>
      <c r="H539" s="40"/>
      <c r="I539" s="52" t="str">
        <f>IF(OR(ISNUMBER(SEARCH("0",H539)),ISNUMBER(SEARCH("1",H539)),ISNUMBER(SEARCH("2",H539)),ISNUMBER(SEARCH("3",H539)),ISNUMBER(SEARCH("4",H539)),ISNUMBER(SEARCH("4",H539)),ISNUMBER(SEARCH("5",H539)),ISNUMBER(SEARCH("6",H539)),ISNUMBER(SEARCH("7",H539)),ISNUMBER(SEARCH("8",H539)),ISNUMBER(SEARCH("9",H539))),"","R"&amp;D539)</f>
        <v>R10.5</v>
      </c>
      <c r="J539" s="246">
        <f t="shared" si="43"/>
      </c>
      <c r="K539" s="208">
        <f t="shared" si="42"/>
      </c>
      <c r="L539" s="208">
        <f ca="1" t="shared" si="39"/>
      </c>
      <c r="M539" s="273"/>
      <c r="T539" s="223"/>
      <c r="U539" s="223"/>
      <c r="V539" s="223"/>
      <c r="W539" s="223"/>
      <c r="X539" s="223"/>
      <c r="Y539" s="223"/>
      <c r="Z539" s="223"/>
      <c r="AA539" s="223"/>
      <c r="AB539" s="223"/>
    </row>
    <row r="540" spans="1:28" ht="14.25">
      <c r="A540" s="51"/>
      <c r="B540" s="51"/>
      <c r="C540" s="59"/>
      <c r="D540" s="83">
        <v>10.6</v>
      </c>
      <c r="E540" s="59"/>
      <c r="F540" s="59"/>
      <c r="G540" s="230" t="s">
        <v>307</v>
      </c>
      <c r="H540" s="40"/>
      <c r="I540" s="52" t="str">
        <f>IF(OR(ISNUMBER(SEARCH("a",H540)),ISNUMBER(SEARCH("b",H540)),ISNUMBER(SEARCH("c",H540)),ISNUMBER(SEARCH("d",H540)),ISNUMBER(SEARCH("e",H540)),ISNUMBER(SEARCH("f",H540)),ISNUMBER(SEARCH("g",H540)),ISNUMBER(SEARCH("h",H540)),ISNUMBER(SEARCH("i",H540)),ISNUMBER(SEARCH("j",H540)),ISNUMBER(SEARCH("k",H540)),ISNUMBER(SEARCH("l",H540)),ISNUMBER(SEARCH("m",H540)),ISNUMBER(SEARCH("n",H540)),ISNUMBER(SEARCH("o",H540)),ISNUMBER(SEARCH("p",H540)),ISNUMBER(SEARCH("q",H540)),ISNUMBER(SEARCH("r",H540)),ISNUMBER(SEARCH("s",H540)),ISNUMBER(SEARCH("t",H540)),ISNUMBER(SEARCH("u",H540)),ISNUMBER(SEARCH("v",H540)),ISNUMBER(SEARCH("w",H540)),ISNUMBER(SEARCH("x",H540)),ISNUMBER(SEARCH("y",H540)),ISNUMBER(SEARCH("z",H540))),"","R"&amp;D540)</f>
        <v>R10.6</v>
      </c>
      <c r="J540" s="246"/>
      <c r="L540" s="208">
        <f ca="1" t="shared" si="39"/>
      </c>
      <c r="M540" s="273"/>
      <c r="T540" s="223"/>
      <c r="U540" s="223"/>
      <c r="V540" s="223"/>
      <c r="W540" s="223"/>
      <c r="X540" s="223"/>
      <c r="Y540" s="223"/>
      <c r="Z540" s="223"/>
      <c r="AA540" s="223"/>
      <c r="AB540" s="223"/>
    </row>
    <row r="541" spans="1:28" ht="28.5">
      <c r="A541" s="51"/>
      <c r="B541" s="51"/>
      <c r="C541" s="59"/>
      <c r="D541" s="83">
        <v>10.7</v>
      </c>
      <c r="E541" s="59"/>
      <c r="F541" s="59"/>
      <c r="G541" s="230" t="s">
        <v>196</v>
      </c>
      <c r="H541" s="40"/>
      <c r="I541" s="52" t="str">
        <f>IF(OR(ISNUMBER(SEARCH("a",H541)),ISNUMBER(SEARCH("b",H541)),ISNUMBER(SEARCH("c",H541)),ISNUMBER(SEARCH("d",H541)),ISNUMBER(SEARCH("e",H541)),ISNUMBER(SEARCH("f",H541)),ISNUMBER(SEARCH("g",H541)),ISNUMBER(SEARCH("h",H541)),ISNUMBER(SEARCH("i",H541)),ISNUMBER(SEARCH("j",H541)),ISNUMBER(SEARCH("k",H541)),ISNUMBER(SEARCH("l",H541)),ISNUMBER(SEARCH("m",H541)),ISNUMBER(SEARCH("n",H541)),ISNUMBER(SEARCH("o",H541)),ISNUMBER(SEARCH("p",H541)),ISNUMBER(SEARCH("q",H541)),ISNUMBER(SEARCH("r",H541)),ISNUMBER(SEARCH("s",H541)),ISNUMBER(SEARCH("t",H541)),ISNUMBER(SEARCH("u",H541)),ISNUMBER(SEARCH("v",H541)),ISNUMBER(SEARCH("w",H541)),ISNUMBER(SEARCH("x",H541)),ISNUMBER(SEARCH("y",H541)),ISNUMBER(SEARCH("z",H541))),"","R"&amp;D541)</f>
        <v>R10.7</v>
      </c>
      <c r="J541" s="246">
        <f t="shared" si="43"/>
      </c>
      <c r="K541" s="208">
        <f t="shared" si="42"/>
      </c>
      <c r="L541" s="208">
        <f ca="1" t="shared" si="39"/>
      </c>
      <c r="M541" s="273"/>
      <c r="T541" s="223"/>
      <c r="U541" s="223"/>
      <c r="V541" s="223"/>
      <c r="W541" s="223"/>
      <c r="X541" s="223"/>
      <c r="Y541" s="223"/>
      <c r="Z541" s="223"/>
      <c r="AA541" s="223"/>
      <c r="AB541" s="223"/>
    </row>
    <row r="542" spans="1:28" ht="14.25">
      <c r="A542" s="51"/>
      <c r="B542" s="51"/>
      <c r="C542" s="59"/>
      <c r="D542" s="83"/>
      <c r="E542" s="59"/>
      <c r="F542" s="59"/>
      <c r="G542" s="231" t="s">
        <v>188</v>
      </c>
      <c r="H542" s="244"/>
      <c r="I542" s="52"/>
      <c r="J542" s="246"/>
      <c r="K542" s="208">
        <f t="shared" si="42"/>
      </c>
      <c r="L542" s="208">
        <f ca="1" t="shared" si="39"/>
      </c>
      <c r="M542" s="273"/>
      <c r="T542" s="223"/>
      <c r="U542" s="223"/>
      <c r="V542" s="223"/>
      <c r="W542" s="223"/>
      <c r="X542" s="223"/>
      <c r="Y542" s="223"/>
      <c r="Z542" s="223"/>
      <c r="AA542" s="223"/>
      <c r="AB542" s="223"/>
    </row>
    <row r="543" spans="1:28" ht="14.25">
      <c r="A543" s="51"/>
      <c r="B543" s="51"/>
      <c r="C543" s="59"/>
      <c r="D543" s="83">
        <v>10.8</v>
      </c>
      <c r="E543" s="59"/>
      <c r="F543" s="59"/>
      <c r="G543" s="230" t="s">
        <v>189</v>
      </c>
      <c r="H543" s="40"/>
      <c r="I543" s="52"/>
      <c r="J543" s="246">
        <f>IF(AND($H$535&lt;&gt;"",H543=""),"R"&amp;D543,"")</f>
      </c>
      <c r="K543" s="208">
        <f t="shared" si="42"/>
      </c>
      <c r="L543" s="208">
        <f ca="1" t="shared" si="39"/>
      </c>
      <c r="M543" s="273"/>
      <c r="T543" s="223"/>
      <c r="U543" s="223"/>
      <c r="V543" s="223"/>
      <c r="W543" s="223"/>
      <c r="X543" s="223"/>
      <c r="Y543" s="223"/>
      <c r="Z543" s="223"/>
      <c r="AA543" s="223"/>
      <c r="AB543" s="223"/>
    </row>
    <row r="544" spans="1:28" ht="14.25">
      <c r="A544" s="51"/>
      <c r="B544" s="51"/>
      <c r="C544" s="59"/>
      <c r="D544" s="83">
        <v>10.9</v>
      </c>
      <c r="E544" s="59"/>
      <c r="F544" s="59"/>
      <c r="G544" s="230" t="s">
        <v>190</v>
      </c>
      <c r="H544" s="40"/>
      <c r="I544" s="52"/>
      <c r="J544" s="246">
        <f aca="true" t="shared" si="44" ref="J544:J550">IF(AND($H$535&lt;&gt;"",H544=""),"R"&amp;D544,"")</f>
      </c>
      <c r="K544" s="208">
        <f t="shared" si="42"/>
      </c>
      <c r="L544" s="208">
        <f ca="1" t="shared" si="39"/>
      </c>
      <c r="M544" s="273"/>
      <c r="T544" s="223"/>
      <c r="U544" s="223"/>
      <c r="V544" s="223"/>
      <c r="W544" s="223"/>
      <c r="X544" s="223"/>
      <c r="Y544" s="223"/>
      <c r="Z544" s="223"/>
      <c r="AA544" s="223"/>
      <c r="AB544" s="223"/>
    </row>
    <row r="545" spans="1:28" ht="14.25">
      <c r="A545" s="51"/>
      <c r="B545" s="51"/>
      <c r="C545" s="59"/>
      <c r="D545" s="112" t="s">
        <v>11</v>
      </c>
      <c r="E545" s="59"/>
      <c r="F545" s="59"/>
      <c r="G545" s="230" t="s">
        <v>191</v>
      </c>
      <c r="H545" s="40"/>
      <c r="I545" s="111"/>
      <c r="J545" s="246">
        <f t="shared" si="44"/>
      </c>
      <c r="K545" s="208">
        <f t="shared" si="42"/>
      </c>
      <c r="L545" s="208">
        <f ca="1" t="shared" si="39"/>
      </c>
      <c r="T545" s="223"/>
      <c r="U545" s="223"/>
      <c r="V545" s="223"/>
      <c r="W545" s="223"/>
      <c r="X545" s="223"/>
      <c r="Y545" s="223"/>
      <c r="Z545" s="223"/>
      <c r="AA545" s="223"/>
      <c r="AB545" s="223"/>
    </row>
    <row r="546" spans="1:28" ht="14.25">
      <c r="A546" s="51"/>
      <c r="B546" s="51"/>
      <c r="C546" s="80"/>
      <c r="D546" s="83">
        <v>10.11</v>
      </c>
      <c r="E546" s="59"/>
      <c r="F546" s="59"/>
      <c r="G546" s="230" t="s">
        <v>192</v>
      </c>
      <c r="H546" s="40"/>
      <c r="I546" s="52"/>
      <c r="J546" s="246">
        <f t="shared" si="44"/>
      </c>
      <c r="K546" s="208">
        <f t="shared" si="42"/>
      </c>
      <c r="L546" s="208">
        <f ca="1" t="shared" si="39"/>
      </c>
      <c r="T546" s="223"/>
      <c r="U546" s="223"/>
      <c r="V546" s="223"/>
      <c r="W546" s="223"/>
      <c r="X546" s="223"/>
      <c r="Y546" s="223"/>
      <c r="Z546" s="223"/>
      <c r="AA546" s="223"/>
      <c r="AB546" s="223"/>
    </row>
    <row r="547" spans="1:28" ht="28.5">
      <c r="A547" s="51"/>
      <c r="B547" s="51"/>
      <c r="C547" s="80"/>
      <c r="D547" s="83">
        <v>10.12</v>
      </c>
      <c r="E547" s="59"/>
      <c r="F547" s="59"/>
      <c r="G547" s="230" t="s">
        <v>193</v>
      </c>
      <c r="H547" s="40"/>
      <c r="I547" s="52"/>
      <c r="J547" s="246">
        <f t="shared" si="44"/>
      </c>
      <c r="K547" s="208">
        <f t="shared" si="42"/>
      </c>
      <c r="L547" s="208">
        <f ca="1" t="shared" si="39"/>
      </c>
      <c r="T547" s="223"/>
      <c r="U547" s="223"/>
      <c r="V547" s="223"/>
      <c r="W547" s="223"/>
      <c r="X547" s="223"/>
      <c r="Y547" s="223"/>
      <c r="Z547" s="223"/>
      <c r="AA547" s="223"/>
      <c r="AB547" s="223"/>
    </row>
    <row r="548" spans="1:28" ht="14.25">
      <c r="A548" s="51"/>
      <c r="B548" s="51"/>
      <c r="C548" s="80"/>
      <c r="D548" s="83">
        <v>10.13</v>
      </c>
      <c r="E548" s="59"/>
      <c r="F548" s="59"/>
      <c r="G548" s="230" t="s">
        <v>194</v>
      </c>
      <c r="H548" s="40"/>
      <c r="I548" s="52"/>
      <c r="J548" s="246">
        <f t="shared" si="44"/>
      </c>
      <c r="K548" s="208">
        <f t="shared" si="42"/>
      </c>
      <c r="L548" s="208">
        <f ca="1" t="shared" si="39"/>
      </c>
      <c r="T548" s="223"/>
      <c r="U548" s="223"/>
      <c r="V548" s="223"/>
      <c r="W548" s="223"/>
      <c r="X548" s="223"/>
      <c r="Y548" s="223"/>
      <c r="Z548" s="223"/>
      <c r="AA548" s="223"/>
      <c r="AB548" s="223"/>
    </row>
    <row r="549" spans="1:28" ht="28.5">
      <c r="A549" s="51"/>
      <c r="B549" s="51"/>
      <c r="C549" s="59"/>
      <c r="D549" s="83">
        <v>10.14</v>
      </c>
      <c r="E549" s="59"/>
      <c r="F549" s="59"/>
      <c r="G549" s="230" t="s">
        <v>195</v>
      </c>
      <c r="H549" s="40"/>
      <c r="I549" s="52"/>
      <c r="J549" s="246">
        <f t="shared" si="44"/>
      </c>
      <c r="K549" s="208">
        <f t="shared" si="42"/>
      </c>
      <c r="L549" s="208">
        <f ca="1" t="shared" si="39"/>
      </c>
      <c r="T549" s="223"/>
      <c r="U549" s="223"/>
      <c r="V549" s="223"/>
      <c r="W549" s="223"/>
      <c r="X549" s="223"/>
      <c r="Y549" s="223"/>
      <c r="Z549" s="223"/>
      <c r="AA549" s="223"/>
      <c r="AB549" s="223"/>
    </row>
    <row r="550" spans="1:28" ht="71.25">
      <c r="A550" s="51"/>
      <c r="B550" s="51"/>
      <c r="C550" s="59"/>
      <c r="D550" s="83">
        <v>10.15</v>
      </c>
      <c r="E550" s="59"/>
      <c r="F550" s="59"/>
      <c r="G550" s="230" t="s">
        <v>451</v>
      </c>
      <c r="H550" s="40"/>
      <c r="I550" s="52"/>
      <c r="J550" s="246">
        <f t="shared" si="44"/>
      </c>
      <c r="K550" s="208">
        <f t="shared" si="42"/>
      </c>
      <c r="L550" s="208">
        <f ca="1" t="shared" si="39"/>
      </c>
      <c r="T550" s="223"/>
      <c r="U550" s="223"/>
      <c r="V550" s="223"/>
      <c r="W550" s="223"/>
      <c r="X550" s="223"/>
      <c r="Y550" s="223"/>
      <c r="Z550" s="223"/>
      <c r="AA550" s="223"/>
      <c r="AB550" s="223"/>
    </row>
    <row r="551" spans="1:28" ht="14.25">
      <c r="A551" s="51"/>
      <c r="B551" s="51"/>
      <c r="C551" s="65"/>
      <c r="D551" s="66"/>
      <c r="E551" s="51"/>
      <c r="F551" s="51"/>
      <c r="G551" s="51"/>
      <c r="H551" s="67"/>
      <c r="I551" s="52"/>
      <c r="K551" s="208">
        <f t="shared" si="42"/>
      </c>
      <c r="L551" s="208">
        <f ca="1" t="shared" si="39"/>
      </c>
      <c r="T551" s="223"/>
      <c r="U551" s="223"/>
      <c r="V551" s="223"/>
      <c r="W551" s="223"/>
      <c r="X551" s="223"/>
      <c r="Y551" s="223"/>
      <c r="Z551" s="223"/>
      <c r="AA551" s="223"/>
      <c r="AB551" s="223"/>
    </row>
    <row r="552" spans="1:28" ht="14.25">
      <c r="A552" s="51"/>
      <c r="B552" s="51"/>
      <c r="C552" s="65"/>
      <c r="D552" s="66"/>
      <c r="E552" s="51"/>
      <c r="F552" s="51"/>
      <c r="G552" s="51"/>
      <c r="H552" s="67"/>
      <c r="I552" s="52"/>
      <c r="K552" s="208">
        <f t="shared" si="42"/>
      </c>
      <c r="L552" s="208">
        <f ca="1" t="shared" si="39"/>
      </c>
      <c r="T552" s="223"/>
      <c r="U552" s="223"/>
      <c r="V552" s="223"/>
      <c r="W552" s="223"/>
      <c r="X552" s="223"/>
      <c r="Y552" s="223"/>
      <c r="Z552" s="223"/>
      <c r="AA552" s="223"/>
      <c r="AB552" s="223"/>
    </row>
    <row r="553" spans="1:32" ht="30" customHeight="1">
      <c r="A553" s="51"/>
      <c r="B553" s="51"/>
      <c r="C553" s="306" t="s">
        <v>266</v>
      </c>
      <c r="D553" s="321"/>
      <c r="E553" s="321"/>
      <c r="F553" s="322"/>
      <c r="G553" s="84" t="s">
        <v>265</v>
      </c>
      <c r="H553" s="97"/>
      <c r="I553" s="113"/>
      <c r="J553" s="251"/>
      <c r="K553" s="208">
        <f t="shared" si="42"/>
      </c>
      <c r="L553" s="208">
        <f ca="1" t="shared" si="39"/>
      </c>
      <c r="N553" s="269"/>
      <c r="O553" s="276"/>
      <c r="P553" s="276"/>
      <c r="Q553" s="276"/>
      <c r="R553" s="276"/>
      <c r="S553" s="280"/>
      <c r="T553" s="225"/>
      <c r="U553" s="225"/>
      <c r="V553" s="225"/>
      <c r="W553" s="225"/>
      <c r="X553" s="225"/>
      <c r="Y553" s="225"/>
      <c r="Z553" s="225"/>
      <c r="AA553" s="225"/>
      <c r="AB553" s="225"/>
      <c r="AC553" s="217"/>
      <c r="AD553" s="217"/>
      <c r="AE553" s="217"/>
      <c r="AF553" s="217"/>
    </row>
    <row r="554" spans="1:32" ht="33" customHeight="1">
      <c r="A554" s="51"/>
      <c r="B554" s="51"/>
      <c r="C554" s="10">
        <v>1</v>
      </c>
      <c r="D554" s="12"/>
      <c r="E554" s="108"/>
      <c r="F554" s="108"/>
      <c r="G554" s="190" t="s">
        <v>390</v>
      </c>
      <c r="H554" s="47"/>
      <c r="I554" s="109"/>
      <c r="J554" s="245" t="str">
        <f>IF(H554="","S"&amp;C554,"")</f>
        <v>S1</v>
      </c>
      <c r="K554" s="208" t="str">
        <f t="shared" si="42"/>
        <v>S1, </v>
      </c>
      <c r="L554" s="208" t="str">
        <f ca="1" t="shared" si="39"/>
        <v>$K$554</v>
      </c>
      <c r="M554" s="248" t="str">
        <f>CONCATENATE($K$554,$K$557,$K$558,$K$559,$K$562,$K$563,$K$566,$K$567)</f>
        <v>S1, S2.1, </v>
      </c>
      <c r="N554" s="269"/>
      <c r="O554" s="276"/>
      <c r="P554" s="276"/>
      <c r="Q554" s="276"/>
      <c r="R554" s="276"/>
      <c r="S554" s="280"/>
      <c r="T554" s="225"/>
      <c r="U554" s="225"/>
      <c r="V554" s="225"/>
      <c r="W554" s="225"/>
      <c r="X554" s="225"/>
      <c r="Y554" s="225"/>
      <c r="Z554" s="225"/>
      <c r="AA554" s="225"/>
      <c r="AB554" s="225"/>
      <c r="AC554" s="217"/>
      <c r="AD554" s="217"/>
      <c r="AE554" s="217"/>
      <c r="AF554" s="217"/>
    </row>
    <row r="555" spans="1:32" ht="16.5" customHeight="1">
      <c r="A555" s="51"/>
      <c r="B555" s="51"/>
      <c r="C555" s="12"/>
      <c r="D555" s="303" t="s">
        <v>264</v>
      </c>
      <c r="E555" s="304"/>
      <c r="F555" s="304"/>
      <c r="G555" s="305"/>
      <c r="H555" s="98"/>
      <c r="I555" s="109"/>
      <c r="J555" s="252"/>
      <c r="K555" s="208">
        <f t="shared" si="42"/>
      </c>
      <c r="L555" s="208">
        <f ca="1" t="shared" si="39"/>
      </c>
      <c r="N555" s="269"/>
      <c r="O555" s="276"/>
      <c r="P555" s="276"/>
      <c r="Q555" s="276"/>
      <c r="R555" s="276"/>
      <c r="S555" s="280"/>
      <c r="T555" s="225"/>
      <c r="U555" s="225"/>
      <c r="V555" s="225"/>
      <c r="W555" s="225"/>
      <c r="X555" s="225"/>
      <c r="Y555" s="225"/>
      <c r="Z555" s="225"/>
      <c r="AA555" s="225"/>
      <c r="AB555" s="225"/>
      <c r="AC555" s="217"/>
      <c r="AD555" s="217"/>
      <c r="AE555" s="217"/>
      <c r="AF555" s="217"/>
    </row>
    <row r="556" spans="1:32" ht="15">
      <c r="A556" s="51"/>
      <c r="B556" s="51"/>
      <c r="C556" s="29">
        <v>2</v>
      </c>
      <c r="D556" s="300" t="s">
        <v>274</v>
      </c>
      <c r="E556" s="301"/>
      <c r="F556" s="301"/>
      <c r="G556" s="301"/>
      <c r="H556" s="302"/>
      <c r="I556" s="46"/>
      <c r="J556" s="252"/>
      <c r="K556" s="208">
        <f t="shared" si="42"/>
      </c>
      <c r="L556" s="208">
        <f ca="1" t="shared" si="39"/>
      </c>
      <c r="N556" s="269"/>
      <c r="O556" s="276"/>
      <c r="P556" s="276"/>
      <c r="Q556" s="276"/>
      <c r="R556" s="276"/>
      <c r="S556" s="280"/>
      <c r="T556" s="225"/>
      <c r="U556" s="225"/>
      <c r="V556" s="225"/>
      <c r="W556" s="225"/>
      <c r="X556" s="225"/>
      <c r="Y556" s="225"/>
      <c r="Z556" s="225"/>
      <c r="AA556" s="225"/>
      <c r="AB556" s="225"/>
      <c r="AC556" s="217"/>
      <c r="AD556" s="217"/>
      <c r="AE556" s="217"/>
      <c r="AF556" s="217"/>
    </row>
    <row r="557" spans="1:32" ht="37.5" customHeight="1">
      <c r="A557" s="51"/>
      <c r="B557" s="51"/>
      <c r="C557" s="12"/>
      <c r="D557" s="10">
        <v>2.1</v>
      </c>
      <c r="E557" s="114"/>
      <c r="F557" s="114"/>
      <c r="G557" s="1" t="s">
        <v>378</v>
      </c>
      <c r="H557" s="49"/>
      <c r="I557" s="52" t="str">
        <f>IF(OR(ISNUMBER(SEARCH("a",H557)),ISNUMBER(SEARCH("b",H557)),ISNUMBER(SEARCH("c",H557)),ISNUMBER(SEARCH("d",H557)),ISNUMBER(SEARCH("e",H557)),ISNUMBER(SEARCH("f",H557)),ISNUMBER(SEARCH("g",H557)),ISNUMBER(SEARCH("h",H557)),ISNUMBER(SEARCH("i",H557)),ISNUMBER(SEARCH("j",H557)),ISNUMBER(SEARCH("k",H557)),ISNUMBER(SEARCH("l",H557)),ISNUMBER(SEARCH("m",H557)),ISNUMBER(SEARCH("n",H557)),ISNUMBER(SEARCH("o",H557)),ISNUMBER(SEARCH("p",H557)),ISNUMBER(SEARCH("q",H557)),ISNUMBER(SEARCH("r",H557)),ISNUMBER(SEARCH("s",H557)),ISNUMBER(SEARCH("t",H557)),ISNUMBER(SEARCH("u",H557)),ISNUMBER(SEARCH("v",H557)),ISNUMBER(SEARCH("w",H557)),ISNUMBER(SEARCH("x",H557)),ISNUMBER(SEARCH("y",H557)),ISNUMBER(SEARCH("z",H557))),"","S"&amp;D557)</f>
        <v>S2.1</v>
      </c>
      <c r="J557" s="245" t="str">
        <f>IF(AND($H$554&lt;&gt;"No",I557&lt;&gt;""),I557,"")</f>
        <v>S2.1</v>
      </c>
      <c r="K557" s="208" t="str">
        <f t="shared" si="42"/>
        <v>S2.1, </v>
      </c>
      <c r="L557" s="208" t="str">
        <f ca="1" t="shared" si="39"/>
        <v>$K$557</v>
      </c>
      <c r="N557" s="269"/>
      <c r="O557" s="276"/>
      <c r="P557" s="276"/>
      <c r="Q557" s="276"/>
      <c r="R557" s="276"/>
      <c r="S557" s="280"/>
      <c r="T557" s="225"/>
      <c r="U557" s="225"/>
      <c r="V557" s="225"/>
      <c r="W557" s="225"/>
      <c r="X557" s="225"/>
      <c r="Y557" s="225"/>
      <c r="Z557" s="225"/>
      <c r="AA557" s="225"/>
      <c r="AB557" s="225"/>
      <c r="AC557" s="217"/>
      <c r="AD557" s="217"/>
      <c r="AE557" s="217"/>
      <c r="AF557" s="217"/>
    </row>
    <row r="558" spans="1:32" ht="37.5" customHeight="1">
      <c r="A558" s="51"/>
      <c r="B558" s="51"/>
      <c r="C558" s="12"/>
      <c r="D558" s="10">
        <v>2.2</v>
      </c>
      <c r="E558" s="114"/>
      <c r="F558" s="114"/>
      <c r="G558" s="1" t="s">
        <v>353</v>
      </c>
      <c r="H558" s="49"/>
      <c r="I558" s="52" t="str">
        <f aca="true" t="shared" si="45" ref="I558:I567">IF(OR(ISNUMBER(SEARCH("a",H558)),ISNUMBER(SEARCH("b",H558)),ISNUMBER(SEARCH("c",H558)),ISNUMBER(SEARCH("d",H558)),ISNUMBER(SEARCH("e",H558)),ISNUMBER(SEARCH("f",H558)),ISNUMBER(SEARCH("g",H558)),ISNUMBER(SEARCH("h",H558)),ISNUMBER(SEARCH("i",H558)),ISNUMBER(SEARCH("j",H558)),ISNUMBER(SEARCH("k",H558)),ISNUMBER(SEARCH("l",H558)),ISNUMBER(SEARCH("m",H558)),ISNUMBER(SEARCH("n",H558)),ISNUMBER(SEARCH("o",H558)),ISNUMBER(SEARCH("p",H558)),ISNUMBER(SEARCH("q",H558)),ISNUMBER(SEARCH("r",H558)),ISNUMBER(SEARCH("s",H558)),ISNUMBER(SEARCH("t",H558)),ISNUMBER(SEARCH("u",H558)),ISNUMBER(SEARCH("v",H558)),ISNUMBER(SEARCH("w",H558)),ISNUMBER(SEARCH("x",H558)),ISNUMBER(SEARCH("y",H558)),ISNUMBER(SEARCH("z",H558))),"","S"&amp;D558)</f>
        <v>S2.2</v>
      </c>
      <c r="J558" s="245">
        <f>IF(AND($I$557="",I558&lt;&gt;""),I558,"")</f>
      </c>
      <c r="K558" s="208">
        <f t="shared" si="42"/>
      </c>
      <c r="L558" s="208">
        <f ca="1" t="shared" si="39"/>
      </c>
      <c r="N558" s="269"/>
      <c r="O558" s="276"/>
      <c r="P558" s="276"/>
      <c r="Q558" s="276"/>
      <c r="R558" s="276"/>
      <c r="S558" s="280"/>
      <c r="T558" s="225"/>
      <c r="U558" s="225"/>
      <c r="V558" s="225"/>
      <c r="W558" s="225"/>
      <c r="X558" s="225"/>
      <c r="Y558" s="225"/>
      <c r="Z558" s="225"/>
      <c r="AA558" s="225"/>
      <c r="AB558" s="225"/>
      <c r="AC558" s="217"/>
      <c r="AD558" s="217"/>
      <c r="AE558" s="217"/>
      <c r="AF558" s="217"/>
    </row>
    <row r="559" spans="1:32" ht="14.25" customHeight="1">
      <c r="A559" s="51"/>
      <c r="B559" s="51"/>
      <c r="C559" s="12"/>
      <c r="D559" s="10">
        <v>2.3</v>
      </c>
      <c r="E559" s="114"/>
      <c r="F559" s="114"/>
      <c r="G559" s="1" t="s">
        <v>304</v>
      </c>
      <c r="H559" s="49"/>
      <c r="I559" s="52" t="str">
        <f t="shared" si="45"/>
        <v>S2.3</v>
      </c>
      <c r="J559" s="245">
        <f>IF(AND($I$557="",I559&lt;&gt;""),I559,"")</f>
      </c>
      <c r="K559" s="208">
        <f t="shared" si="42"/>
      </c>
      <c r="L559" s="208">
        <f ca="1" t="shared" si="39"/>
      </c>
      <c r="N559" s="269"/>
      <c r="O559" s="276"/>
      <c r="P559" s="276"/>
      <c r="Q559" s="276"/>
      <c r="R559" s="276"/>
      <c r="S559" s="280"/>
      <c r="T559" s="225"/>
      <c r="U559" s="225"/>
      <c r="V559" s="225"/>
      <c r="W559" s="225"/>
      <c r="X559" s="225"/>
      <c r="Y559" s="225"/>
      <c r="Z559" s="225"/>
      <c r="AA559" s="225"/>
      <c r="AB559" s="225"/>
      <c r="AC559" s="217"/>
      <c r="AD559" s="217"/>
      <c r="AE559" s="217"/>
      <c r="AF559" s="217"/>
    </row>
    <row r="560" spans="1:32" ht="15">
      <c r="A560" s="51"/>
      <c r="B560" s="51"/>
      <c r="C560" s="110">
        <v>3</v>
      </c>
      <c r="D560" s="300" t="s">
        <v>275</v>
      </c>
      <c r="E560" s="301"/>
      <c r="F560" s="301"/>
      <c r="G560" s="301"/>
      <c r="H560" s="302"/>
      <c r="I560" s="52"/>
      <c r="K560" s="208">
        <f t="shared" si="42"/>
      </c>
      <c r="L560" s="208">
        <f ca="1" t="shared" si="39"/>
      </c>
      <c r="N560" s="269"/>
      <c r="O560" s="276"/>
      <c r="P560" s="276"/>
      <c r="Q560" s="276"/>
      <c r="R560" s="276"/>
      <c r="S560" s="280"/>
      <c r="T560" s="225"/>
      <c r="U560" s="225"/>
      <c r="V560" s="225"/>
      <c r="W560" s="225"/>
      <c r="X560" s="225"/>
      <c r="Y560" s="225"/>
      <c r="Z560" s="225"/>
      <c r="AA560" s="225"/>
      <c r="AB560" s="225"/>
      <c r="AC560" s="217"/>
      <c r="AD560" s="217"/>
      <c r="AE560" s="217"/>
      <c r="AF560" s="217"/>
    </row>
    <row r="561" spans="1:32" ht="37.5" customHeight="1">
      <c r="A561" s="51"/>
      <c r="B561" s="51"/>
      <c r="C561" s="12"/>
      <c r="D561" s="10">
        <v>3.1</v>
      </c>
      <c r="E561" s="114"/>
      <c r="F561" s="114"/>
      <c r="G561" s="1" t="s">
        <v>378</v>
      </c>
      <c r="H561" s="49"/>
      <c r="I561" s="52" t="str">
        <f t="shared" si="45"/>
        <v>S3.1</v>
      </c>
      <c r="K561" s="208">
        <f t="shared" si="42"/>
      </c>
      <c r="L561" s="208">
        <f ca="1" t="shared" si="39"/>
      </c>
      <c r="N561" s="269"/>
      <c r="O561" s="276"/>
      <c r="P561" s="276"/>
      <c r="Q561" s="276"/>
      <c r="R561" s="276"/>
      <c r="S561" s="280"/>
      <c r="T561" s="225"/>
      <c r="U561" s="225"/>
      <c r="V561" s="225"/>
      <c r="W561" s="225"/>
      <c r="X561" s="225"/>
      <c r="Y561" s="225"/>
      <c r="Z561" s="225"/>
      <c r="AA561" s="225"/>
      <c r="AB561" s="225"/>
      <c r="AC561" s="217"/>
      <c r="AD561" s="217"/>
      <c r="AE561" s="217"/>
      <c r="AF561" s="217"/>
    </row>
    <row r="562" spans="1:32" ht="37.5" customHeight="1">
      <c r="A562" s="51"/>
      <c r="B562" s="51"/>
      <c r="C562" s="12"/>
      <c r="D562" s="10">
        <v>3.2</v>
      </c>
      <c r="E562" s="114"/>
      <c r="F562" s="114"/>
      <c r="G562" s="1" t="s">
        <v>353</v>
      </c>
      <c r="H562" s="49"/>
      <c r="I562" s="52" t="str">
        <f t="shared" si="45"/>
        <v>S3.2</v>
      </c>
      <c r="J562" s="245">
        <f>IF(AND($I$561="",I562&lt;&gt;""),I562,"")</f>
      </c>
      <c r="K562" s="208">
        <f t="shared" si="42"/>
      </c>
      <c r="L562" s="208">
        <f ca="1" t="shared" si="39"/>
      </c>
      <c r="N562" s="269"/>
      <c r="O562" s="276"/>
      <c r="P562" s="276"/>
      <c r="Q562" s="276"/>
      <c r="R562" s="276"/>
      <c r="S562" s="280"/>
      <c r="T562" s="225"/>
      <c r="U562" s="225"/>
      <c r="V562" s="225"/>
      <c r="W562" s="225"/>
      <c r="X562" s="225"/>
      <c r="Y562" s="225"/>
      <c r="Z562" s="225"/>
      <c r="AA562" s="225"/>
      <c r="AB562" s="225"/>
      <c r="AC562" s="217"/>
      <c r="AD562" s="217"/>
      <c r="AE562" s="217"/>
      <c r="AF562" s="217"/>
    </row>
    <row r="563" spans="1:32" ht="15">
      <c r="A563" s="51"/>
      <c r="B563" s="51"/>
      <c r="C563" s="12"/>
      <c r="D563" s="10">
        <v>3.3</v>
      </c>
      <c r="E563" s="114"/>
      <c r="F563" s="114"/>
      <c r="G563" s="1" t="s">
        <v>304</v>
      </c>
      <c r="H563" s="49"/>
      <c r="I563" s="52" t="str">
        <f t="shared" si="45"/>
        <v>S3.3</v>
      </c>
      <c r="J563" s="245">
        <f>IF(AND($I$561="",I563&lt;&gt;""),I563,"")</f>
      </c>
      <c r="K563" s="208">
        <f t="shared" si="42"/>
      </c>
      <c r="L563" s="208">
        <f ca="1" t="shared" si="39"/>
      </c>
      <c r="N563" s="269"/>
      <c r="O563" s="276"/>
      <c r="P563" s="276"/>
      <c r="Q563" s="276"/>
      <c r="R563" s="276"/>
      <c r="S563" s="280"/>
      <c r="T563" s="225"/>
      <c r="U563" s="225"/>
      <c r="V563" s="225"/>
      <c r="W563" s="225"/>
      <c r="X563" s="225"/>
      <c r="Y563" s="225"/>
      <c r="Z563" s="225"/>
      <c r="AA563" s="225"/>
      <c r="AB563" s="225"/>
      <c r="AC563" s="217"/>
      <c r="AD563" s="217"/>
      <c r="AE563" s="217"/>
      <c r="AF563" s="217"/>
    </row>
    <row r="564" spans="1:32" ht="15">
      <c r="A564" s="51"/>
      <c r="B564" s="51"/>
      <c r="C564" s="110">
        <v>4</v>
      </c>
      <c r="D564" s="300" t="s">
        <v>276</v>
      </c>
      <c r="E564" s="301"/>
      <c r="F564" s="301"/>
      <c r="G564" s="301"/>
      <c r="H564" s="302"/>
      <c r="I564" s="52"/>
      <c r="J564" s="245">
        <f>IF(AND($I$561="",I564&lt;&gt;""),I564,"")</f>
      </c>
      <c r="K564" s="208">
        <f t="shared" si="42"/>
      </c>
      <c r="L564" s="208">
        <f ca="1" t="shared" si="39"/>
      </c>
      <c r="N564" s="269"/>
      <c r="O564" s="276"/>
      <c r="P564" s="276"/>
      <c r="Q564" s="276"/>
      <c r="R564" s="276"/>
      <c r="S564" s="280"/>
      <c r="T564" s="225"/>
      <c r="U564" s="225"/>
      <c r="V564" s="225"/>
      <c r="W564" s="225"/>
      <c r="X564" s="225"/>
      <c r="Y564" s="225"/>
      <c r="Z564" s="225"/>
      <c r="AA564" s="225"/>
      <c r="AB564" s="225"/>
      <c r="AC564" s="217"/>
      <c r="AD564" s="217"/>
      <c r="AE564" s="217"/>
      <c r="AF564" s="217"/>
    </row>
    <row r="565" spans="1:32" ht="37.5" customHeight="1">
      <c r="A565" s="51"/>
      <c r="B565" s="51"/>
      <c r="C565" s="12"/>
      <c r="D565" s="10">
        <v>4.1</v>
      </c>
      <c r="E565" s="114"/>
      <c r="F565" s="114"/>
      <c r="G565" s="1" t="s">
        <v>378</v>
      </c>
      <c r="H565" s="49"/>
      <c r="I565" s="52" t="str">
        <f t="shared" si="45"/>
        <v>S4.1</v>
      </c>
      <c r="K565" s="208">
        <f t="shared" si="42"/>
      </c>
      <c r="L565" s="208">
        <f ca="1" t="shared" si="39"/>
      </c>
      <c r="N565" s="269"/>
      <c r="O565" s="276"/>
      <c r="P565" s="276"/>
      <c r="Q565" s="276"/>
      <c r="R565" s="276"/>
      <c r="S565" s="280"/>
      <c r="T565" s="225"/>
      <c r="U565" s="225"/>
      <c r="V565" s="225"/>
      <c r="W565" s="225"/>
      <c r="X565" s="225"/>
      <c r="Y565" s="225"/>
      <c r="Z565" s="225"/>
      <c r="AA565" s="225"/>
      <c r="AB565" s="225"/>
      <c r="AC565" s="217"/>
      <c r="AD565" s="217"/>
      <c r="AE565" s="217"/>
      <c r="AF565" s="217"/>
    </row>
    <row r="566" spans="1:32" ht="37.5" customHeight="1">
      <c r="A566" s="51"/>
      <c r="B566" s="51"/>
      <c r="C566" s="12"/>
      <c r="D566" s="10">
        <v>4.2</v>
      </c>
      <c r="E566" s="114"/>
      <c r="F566" s="114"/>
      <c r="G566" s="1" t="s">
        <v>353</v>
      </c>
      <c r="H566" s="49"/>
      <c r="I566" s="52" t="str">
        <f t="shared" si="45"/>
        <v>S4.2</v>
      </c>
      <c r="J566" s="245">
        <f>IF(AND($I$565="",I566&lt;&gt;""),I566,"")</f>
      </c>
      <c r="K566" s="208">
        <f t="shared" si="42"/>
      </c>
      <c r="L566" s="208">
        <f ca="1" t="shared" si="39"/>
      </c>
      <c r="N566" s="269"/>
      <c r="O566" s="276"/>
      <c r="P566" s="276"/>
      <c r="Q566" s="276"/>
      <c r="R566" s="276"/>
      <c r="S566" s="280"/>
      <c r="T566" s="225"/>
      <c r="U566" s="225"/>
      <c r="V566" s="225"/>
      <c r="W566" s="225"/>
      <c r="X566" s="225"/>
      <c r="Y566" s="225"/>
      <c r="Z566" s="225"/>
      <c r="AA566" s="225"/>
      <c r="AB566" s="225"/>
      <c r="AC566" s="217"/>
      <c r="AD566" s="217"/>
      <c r="AE566" s="217"/>
      <c r="AF566" s="217"/>
    </row>
    <row r="567" spans="1:32" ht="15">
      <c r="A567" s="51"/>
      <c r="B567" s="51"/>
      <c r="C567" s="12"/>
      <c r="D567" s="10">
        <v>4.3</v>
      </c>
      <c r="E567" s="114"/>
      <c r="F567" s="114"/>
      <c r="G567" s="1" t="s">
        <v>304</v>
      </c>
      <c r="H567" s="49"/>
      <c r="I567" s="52" t="str">
        <f t="shared" si="45"/>
        <v>S4.3</v>
      </c>
      <c r="J567" s="245">
        <f>IF(AND($I$565="",I567&lt;&gt;""),I567,"")</f>
      </c>
      <c r="K567" s="208">
        <f t="shared" si="42"/>
      </c>
      <c r="L567" s="208">
        <f ca="1" t="shared" si="39"/>
      </c>
      <c r="N567" s="269"/>
      <c r="O567" s="276"/>
      <c r="P567" s="276"/>
      <c r="Q567" s="276"/>
      <c r="R567" s="276"/>
      <c r="S567" s="280"/>
      <c r="T567" s="225"/>
      <c r="U567" s="225"/>
      <c r="V567" s="225"/>
      <c r="W567" s="225"/>
      <c r="X567" s="225"/>
      <c r="Y567" s="225"/>
      <c r="Z567" s="225"/>
      <c r="AA567" s="225"/>
      <c r="AB567" s="225"/>
      <c r="AC567" s="217"/>
      <c r="AD567" s="217"/>
      <c r="AE567" s="217"/>
      <c r="AF567" s="217"/>
    </row>
    <row r="568" spans="1:28" ht="14.25">
      <c r="A568" s="51"/>
      <c r="B568" s="51"/>
      <c r="C568" s="65"/>
      <c r="D568" s="66"/>
      <c r="E568" s="51"/>
      <c r="F568" s="51"/>
      <c r="G568" s="51"/>
      <c r="H568" s="67"/>
      <c r="I568" s="52"/>
      <c r="T568" s="223"/>
      <c r="U568" s="223"/>
      <c r="V568" s="223"/>
      <c r="W568" s="223"/>
      <c r="X568" s="223"/>
      <c r="Y568" s="223"/>
      <c r="Z568" s="223"/>
      <c r="AA568" s="223"/>
      <c r="AB568" s="223"/>
    </row>
    <row r="569" spans="1:28" ht="14.25">
      <c r="A569" s="51"/>
      <c r="B569" s="51"/>
      <c r="C569" s="65"/>
      <c r="D569" s="66"/>
      <c r="E569" s="51"/>
      <c r="F569" s="51"/>
      <c r="G569" s="51"/>
      <c r="H569" s="67"/>
      <c r="I569" s="52"/>
      <c r="T569" s="223"/>
      <c r="U569" s="223"/>
      <c r="V569" s="223"/>
      <c r="W569" s="223"/>
      <c r="X569" s="223"/>
      <c r="Y569" s="223"/>
      <c r="Z569" s="223"/>
      <c r="AA569" s="223"/>
      <c r="AB569" s="223"/>
    </row>
    <row r="570" spans="1:28" ht="14.25">
      <c r="A570" s="51"/>
      <c r="B570" s="51"/>
      <c r="C570" s="65"/>
      <c r="D570" s="66"/>
      <c r="E570" s="51"/>
      <c r="F570" s="51"/>
      <c r="G570" s="51"/>
      <c r="H570" s="67"/>
      <c r="I570" s="52"/>
      <c r="T570" s="223"/>
      <c r="U570" s="223"/>
      <c r="V570" s="223"/>
      <c r="W570" s="223"/>
      <c r="X570" s="223"/>
      <c r="Y570" s="223"/>
      <c r="Z570" s="223"/>
      <c r="AA570" s="223"/>
      <c r="AB570" s="223"/>
    </row>
    <row r="571" spans="1:28" ht="45" customHeight="1">
      <c r="A571" s="51"/>
      <c r="B571" s="51"/>
      <c r="C571" s="295" t="s">
        <v>296</v>
      </c>
      <c r="D571" s="296"/>
      <c r="E571" s="296"/>
      <c r="F571" s="297"/>
      <c r="G571" s="298" t="s">
        <v>477</v>
      </c>
      <c r="H571" s="299"/>
      <c r="I571" s="52"/>
      <c r="T571" s="223"/>
      <c r="U571" s="223"/>
      <c r="V571" s="223"/>
      <c r="W571" s="223"/>
      <c r="X571" s="223"/>
      <c r="Y571" s="223"/>
      <c r="Z571" s="223"/>
      <c r="AA571" s="223"/>
      <c r="AB571" s="223"/>
    </row>
    <row r="572" spans="1:28" ht="24.75" customHeight="1">
      <c r="A572" s="51"/>
      <c r="B572" s="51"/>
      <c r="C572" s="351" t="s">
        <v>291</v>
      </c>
      <c r="D572" s="352"/>
      <c r="E572" s="352"/>
      <c r="F572" s="352"/>
      <c r="G572" s="352"/>
      <c r="H572" s="353"/>
      <c r="I572" s="52"/>
      <c r="T572" s="223"/>
      <c r="U572" s="223"/>
      <c r="V572" s="223"/>
      <c r="W572" s="223"/>
      <c r="X572" s="223"/>
      <c r="Y572" s="223"/>
      <c r="Z572" s="223"/>
      <c r="AA572" s="223"/>
      <c r="AB572" s="223"/>
    </row>
    <row r="573" spans="1:28" ht="42" customHeight="1">
      <c r="A573" s="51"/>
      <c r="B573" s="51"/>
      <c r="C573" s="357" t="s">
        <v>297</v>
      </c>
      <c r="D573" s="360"/>
      <c r="E573" s="361" t="s">
        <v>298</v>
      </c>
      <c r="F573" s="362"/>
      <c r="G573" s="363"/>
      <c r="H573" s="6" t="s">
        <v>292</v>
      </c>
      <c r="I573" s="52"/>
      <c r="T573" s="223"/>
      <c r="U573" s="223"/>
      <c r="V573" s="223"/>
      <c r="W573" s="223"/>
      <c r="X573" s="223"/>
      <c r="Y573" s="223"/>
      <c r="Z573" s="223"/>
      <c r="AA573" s="223"/>
      <c r="AB573" s="223"/>
    </row>
    <row r="574" spans="1:28" ht="63" customHeight="1">
      <c r="A574" s="51"/>
      <c r="B574" s="51"/>
      <c r="C574" s="338"/>
      <c r="D574" s="347"/>
      <c r="E574" s="338"/>
      <c r="F574" s="346"/>
      <c r="G574" s="347"/>
      <c r="H574" s="50"/>
      <c r="I574" s="52"/>
      <c r="T574" s="223"/>
      <c r="U574" s="223"/>
      <c r="V574" s="223"/>
      <c r="W574" s="223"/>
      <c r="X574" s="223"/>
      <c r="Y574" s="223"/>
      <c r="Z574" s="223"/>
      <c r="AA574" s="223"/>
      <c r="AB574" s="223"/>
    </row>
    <row r="575" spans="1:28" ht="63.75" customHeight="1">
      <c r="A575" s="51"/>
      <c r="B575" s="51"/>
      <c r="C575" s="338"/>
      <c r="D575" s="347"/>
      <c r="E575" s="338"/>
      <c r="F575" s="346"/>
      <c r="G575" s="347"/>
      <c r="H575" s="50"/>
      <c r="I575" s="52"/>
      <c r="T575" s="223"/>
      <c r="U575" s="223"/>
      <c r="V575" s="223"/>
      <c r="W575" s="223"/>
      <c r="X575" s="223"/>
      <c r="Y575" s="223"/>
      <c r="Z575" s="223"/>
      <c r="AA575" s="223"/>
      <c r="AB575" s="223"/>
    </row>
    <row r="576" spans="1:28" ht="63.75" customHeight="1">
      <c r="A576" s="51"/>
      <c r="B576" s="51"/>
      <c r="C576" s="338"/>
      <c r="D576" s="347"/>
      <c r="E576" s="338"/>
      <c r="F576" s="346"/>
      <c r="G576" s="347"/>
      <c r="H576" s="50"/>
      <c r="I576" s="52"/>
      <c r="T576" s="223"/>
      <c r="U576" s="223"/>
      <c r="V576" s="223"/>
      <c r="W576" s="223"/>
      <c r="X576" s="223"/>
      <c r="Y576" s="223"/>
      <c r="Z576" s="223"/>
      <c r="AA576" s="223"/>
      <c r="AB576" s="223"/>
    </row>
    <row r="577" spans="1:28" ht="63.75" customHeight="1">
      <c r="A577" s="51"/>
      <c r="B577" s="51"/>
      <c r="C577" s="338"/>
      <c r="D577" s="347"/>
      <c r="E577" s="338"/>
      <c r="F577" s="346"/>
      <c r="G577" s="347"/>
      <c r="H577" s="50"/>
      <c r="I577" s="52"/>
      <c r="T577" s="223"/>
      <c r="U577" s="223"/>
      <c r="V577" s="223"/>
      <c r="W577" s="223"/>
      <c r="X577" s="223"/>
      <c r="Y577" s="223"/>
      <c r="Z577" s="223"/>
      <c r="AA577" s="223"/>
      <c r="AB577" s="223"/>
    </row>
    <row r="578" spans="1:28" ht="63.75" customHeight="1">
      <c r="A578" s="51"/>
      <c r="B578" s="51"/>
      <c r="C578" s="338"/>
      <c r="D578" s="347"/>
      <c r="E578" s="338"/>
      <c r="F578" s="346"/>
      <c r="G578" s="347"/>
      <c r="H578" s="50"/>
      <c r="I578" s="52"/>
      <c r="T578" s="223"/>
      <c r="U578" s="223"/>
      <c r="V578" s="223"/>
      <c r="W578" s="223"/>
      <c r="X578" s="223"/>
      <c r="Y578" s="223"/>
      <c r="Z578" s="223"/>
      <c r="AA578" s="223"/>
      <c r="AB578" s="223"/>
    </row>
    <row r="579" spans="1:28" ht="63.75" customHeight="1">
      <c r="A579" s="51"/>
      <c r="B579" s="51"/>
      <c r="C579" s="338"/>
      <c r="D579" s="347"/>
      <c r="E579" s="338"/>
      <c r="F579" s="346"/>
      <c r="G579" s="347"/>
      <c r="H579" s="50"/>
      <c r="I579" s="52"/>
      <c r="T579" s="223"/>
      <c r="U579" s="223"/>
      <c r="V579" s="223"/>
      <c r="W579" s="223"/>
      <c r="X579" s="223"/>
      <c r="Y579" s="223"/>
      <c r="Z579" s="223"/>
      <c r="AA579" s="223"/>
      <c r="AB579" s="223"/>
    </row>
    <row r="580" spans="1:28" ht="15" customHeight="1">
      <c r="A580" s="51"/>
      <c r="B580" s="51"/>
      <c r="C580" s="25"/>
      <c r="D580" s="26"/>
      <c r="E580" s="26"/>
      <c r="F580" s="26"/>
      <c r="G580" s="22"/>
      <c r="H580" s="22"/>
      <c r="I580" s="52"/>
      <c r="T580" s="223"/>
      <c r="U580" s="223"/>
      <c r="V580" s="223"/>
      <c r="W580" s="223"/>
      <c r="X580" s="223"/>
      <c r="Y580" s="223"/>
      <c r="Z580" s="223"/>
      <c r="AA580" s="223"/>
      <c r="AB580" s="223"/>
    </row>
    <row r="581" spans="1:28" ht="15">
      <c r="A581" s="51"/>
      <c r="B581" s="51"/>
      <c r="C581" s="20"/>
      <c r="D581" s="20"/>
      <c r="E581" s="19"/>
      <c r="F581" s="21"/>
      <c r="G581" s="21"/>
      <c r="H581" s="23"/>
      <c r="I581" s="52"/>
      <c r="T581" s="223"/>
      <c r="U581" s="223"/>
      <c r="V581" s="223"/>
      <c r="W581" s="223"/>
      <c r="X581" s="223"/>
      <c r="Y581" s="223"/>
      <c r="Z581" s="223"/>
      <c r="AA581" s="223"/>
      <c r="AB581" s="223"/>
    </row>
    <row r="582" spans="1:28" ht="60" customHeight="1">
      <c r="A582" s="51"/>
      <c r="B582" s="51"/>
      <c r="C582" s="354" t="s">
        <v>299</v>
      </c>
      <c r="D582" s="355"/>
      <c r="E582" s="355"/>
      <c r="F582" s="356"/>
      <c r="G582" s="306" t="s">
        <v>420</v>
      </c>
      <c r="H582" s="322"/>
      <c r="I582" s="52"/>
      <c r="T582" s="223"/>
      <c r="U582" s="223"/>
      <c r="V582" s="223"/>
      <c r="W582" s="223"/>
      <c r="X582" s="223"/>
      <c r="Y582" s="223"/>
      <c r="Z582" s="223"/>
      <c r="AA582" s="223"/>
      <c r="AB582" s="223"/>
    </row>
    <row r="583" spans="1:28" ht="40.5" customHeight="1">
      <c r="A583" s="51"/>
      <c r="B583" s="51"/>
      <c r="C583" s="357" t="s">
        <v>293</v>
      </c>
      <c r="D583" s="302"/>
      <c r="E583" s="361" t="s">
        <v>294</v>
      </c>
      <c r="F583" s="301"/>
      <c r="G583" s="302"/>
      <c r="H583" s="24" t="s">
        <v>295</v>
      </c>
      <c r="I583" s="52"/>
      <c r="T583" s="223"/>
      <c r="U583" s="223"/>
      <c r="V583" s="223"/>
      <c r="W583" s="223"/>
      <c r="X583" s="223"/>
      <c r="Y583" s="223"/>
      <c r="Z583" s="223"/>
      <c r="AA583" s="223"/>
      <c r="AB583" s="223"/>
    </row>
    <row r="584" spans="1:28" ht="37.5" customHeight="1">
      <c r="A584" s="51"/>
      <c r="B584" s="51"/>
      <c r="C584" s="338"/>
      <c r="D584" s="339"/>
      <c r="E584" s="340"/>
      <c r="F584" s="341"/>
      <c r="G584" s="342"/>
      <c r="H584" s="44"/>
      <c r="I584" s="52"/>
      <c r="T584" s="223"/>
      <c r="U584" s="223"/>
      <c r="V584" s="223"/>
      <c r="W584" s="223"/>
      <c r="X584" s="223"/>
      <c r="Y584" s="223"/>
      <c r="Z584" s="223"/>
      <c r="AA584" s="223"/>
      <c r="AB584" s="223"/>
    </row>
    <row r="585" spans="1:28" ht="37.5" customHeight="1">
      <c r="A585" s="51"/>
      <c r="B585" s="51"/>
      <c r="C585" s="338"/>
      <c r="D585" s="339"/>
      <c r="E585" s="340"/>
      <c r="F585" s="341"/>
      <c r="G585" s="342"/>
      <c r="H585" s="44"/>
      <c r="I585" s="52"/>
      <c r="T585" s="223"/>
      <c r="U585" s="223"/>
      <c r="V585" s="223"/>
      <c r="W585" s="223"/>
      <c r="X585" s="223"/>
      <c r="Y585" s="223"/>
      <c r="Z585" s="223"/>
      <c r="AA585" s="223"/>
      <c r="AB585" s="223"/>
    </row>
    <row r="586" spans="1:28" ht="37.5" customHeight="1">
      <c r="A586" s="51"/>
      <c r="B586" s="51"/>
      <c r="C586" s="338"/>
      <c r="D586" s="339"/>
      <c r="E586" s="340"/>
      <c r="F586" s="341"/>
      <c r="G586" s="342"/>
      <c r="H586" s="44"/>
      <c r="I586" s="52"/>
      <c r="T586" s="223"/>
      <c r="U586" s="223"/>
      <c r="V586" s="223"/>
      <c r="W586" s="223"/>
      <c r="X586" s="223"/>
      <c r="Y586" s="223"/>
      <c r="Z586" s="223"/>
      <c r="AA586" s="223"/>
      <c r="AB586" s="223"/>
    </row>
    <row r="587" spans="1:28" ht="37.5" customHeight="1">
      <c r="A587" s="51"/>
      <c r="B587" s="51"/>
      <c r="C587" s="338"/>
      <c r="D587" s="339"/>
      <c r="E587" s="338"/>
      <c r="F587" s="371"/>
      <c r="G587" s="339"/>
      <c r="H587" s="44"/>
      <c r="I587" s="52"/>
      <c r="T587" s="223"/>
      <c r="U587" s="223"/>
      <c r="V587" s="223"/>
      <c r="W587" s="223"/>
      <c r="X587" s="223"/>
      <c r="Y587" s="223"/>
      <c r="Z587" s="223"/>
      <c r="AA587" s="223"/>
      <c r="AB587" s="223"/>
    </row>
    <row r="588" spans="1:28" ht="37.5" customHeight="1">
      <c r="A588" s="51"/>
      <c r="B588" s="51"/>
      <c r="C588" s="338"/>
      <c r="D588" s="339"/>
      <c r="E588" s="338"/>
      <c r="F588" s="371"/>
      <c r="G588" s="339"/>
      <c r="H588" s="44"/>
      <c r="I588" s="52"/>
      <c r="T588" s="223"/>
      <c r="U588" s="223"/>
      <c r="V588" s="223"/>
      <c r="W588" s="223"/>
      <c r="X588" s="223"/>
      <c r="Y588" s="223"/>
      <c r="Z588" s="223"/>
      <c r="AA588" s="223"/>
      <c r="AB588" s="223"/>
    </row>
    <row r="589" spans="1:28" ht="14.25">
      <c r="A589" s="51"/>
      <c r="B589" s="51"/>
      <c r="C589" s="65"/>
      <c r="D589" s="66"/>
      <c r="E589" s="51"/>
      <c r="F589" s="51"/>
      <c r="G589" s="51"/>
      <c r="H589" s="67"/>
      <c r="I589" s="52"/>
      <c r="T589" s="223"/>
      <c r="U589" s="223"/>
      <c r="V589" s="223"/>
      <c r="W589" s="223"/>
      <c r="X589" s="223"/>
      <c r="Y589" s="223"/>
      <c r="Z589" s="223"/>
      <c r="AA589" s="223"/>
      <c r="AB589" s="223"/>
    </row>
    <row r="590" spans="1:28" ht="14.25">
      <c r="A590" s="51"/>
      <c r="B590" s="51"/>
      <c r="C590" s="65"/>
      <c r="D590" s="66"/>
      <c r="E590" s="51"/>
      <c r="F590" s="51"/>
      <c r="G590" s="51"/>
      <c r="H590" s="67"/>
      <c r="I590" s="52"/>
      <c r="T590" s="223"/>
      <c r="U590" s="223"/>
      <c r="V590" s="223"/>
      <c r="W590" s="223"/>
      <c r="X590" s="223"/>
      <c r="Y590" s="223"/>
      <c r="Z590" s="223"/>
      <c r="AA590" s="223"/>
      <c r="AB590" s="223"/>
    </row>
    <row r="591" spans="1:28" ht="60" customHeight="1" hidden="1">
      <c r="A591" s="51"/>
      <c r="B591" s="51"/>
      <c r="C591" s="368" t="s">
        <v>300</v>
      </c>
      <c r="D591" s="369"/>
      <c r="E591" s="369"/>
      <c r="F591" s="370"/>
      <c r="G591" s="358" t="s">
        <v>301</v>
      </c>
      <c r="H591" s="359"/>
      <c r="I591" s="52"/>
      <c r="T591" s="223"/>
      <c r="U591" s="223"/>
      <c r="V591" s="223"/>
      <c r="W591" s="223"/>
      <c r="X591" s="223"/>
      <c r="Y591" s="223"/>
      <c r="Z591" s="223"/>
      <c r="AA591" s="223"/>
      <c r="AB591" s="223"/>
    </row>
    <row r="592" spans="1:28" ht="40.5" customHeight="1" hidden="1">
      <c r="A592" s="51"/>
      <c r="B592" s="51"/>
      <c r="C592" s="364" t="s">
        <v>293</v>
      </c>
      <c r="D592" s="365"/>
      <c r="E592" s="366" t="s">
        <v>294</v>
      </c>
      <c r="F592" s="367"/>
      <c r="G592" s="365"/>
      <c r="H592" s="145" t="s">
        <v>295</v>
      </c>
      <c r="I592" s="52"/>
      <c r="T592" s="223"/>
      <c r="U592" s="223"/>
      <c r="V592" s="223"/>
      <c r="W592" s="223"/>
      <c r="X592" s="223"/>
      <c r="Y592" s="223"/>
      <c r="Z592" s="223"/>
      <c r="AA592" s="223"/>
      <c r="AB592" s="223"/>
    </row>
    <row r="593" spans="1:28" ht="37.5" customHeight="1" hidden="1">
      <c r="A593" s="51"/>
      <c r="B593" s="51"/>
      <c r="C593" s="337"/>
      <c r="D593" s="348"/>
      <c r="E593" s="334"/>
      <c r="F593" s="349"/>
      <c r="G593" s="350"/>
      <c r="H593" s="139"/>
      <c r="I593" s="52"/>
      <c r="T593" s="223"/>
      <c r="U593" s="223"/>
      <c r="V593" s="223"/>
      <c r="W593" s="223"/>
      <c r="X593" s="223"/>
      <c r="Y593" s="223"/>
      <c r="Z593" s="223"/>
      <c r="AA593" s="223"/>
      <c r="AB593" s="223"/>
    </row>
    <row r="594" spans="1:28" ht="37.5" customHeight="1" hidden="1">
      <c r="A594" s="51"/>
      <c r="B594" s="51"/>
      <c r="C594" s="337"/>
      <c r="D594" s="336"/>
      <c r="E594" s="334"/>
      <c r="F594" s="335"/>
      <c r="G594" s="336"/>
      <c r="H594" s="139"/>
      <c r="I594" s="52"/>
      <c r="T594" s="223"/>
      <c r="U594" s="223"/>
      <c r="V594" s="223"/>
      <c r="W594" s="223"/>
      <c r="X594" s="223"/>
      <c r="Y594" s="223"/>
      <c r="Z594" s="223"/>
      <c r="AA594" s="223"/>
      <c r="AB594" s="223"/>
    </row>
    <row r="595" spans="1:28" ht="37.5" customHeight="1" hidden="1">
      <c r="A595" s="51"/>
      <c r="B595" s="51"/>
      <c r="C595" s="337"/>
      <c r="D595" s="336"/>
      <c r="E595" s="334"/>
      <c r="F595" s="335"/>
      <c r="G595" s="336"/>
      <c r="H595" s="139"/>
      <c r="I595" s="52"/>
      <c r="T595" s="223"/>
      <c r="U595" s="223"/>
      <c r="V595" s="223"/>
      <c r="W595" s="223"/>
      <c r="X595" s="223"/>
      <c r="Y595" s="223"/>
      <c r="Z595" s="223"/>
      <c r="AA595" s="223"/>
      <c r="AB595" s="223"/>
    </row>
    <row r="596" spans="1:28" ht="37.5" customHeight="1" hidden="1">
      <c r="A596" s="51"/>
      <c r="B596" s="51"/>
      <c r="C596" s="337"/>
      <c r="D596" s="348"/>
      <c r="E596" s="334"/>
      <c r="F596" s="349"/>
      <c r="G596" s="350"/>
      <c r="H596" s="139"/>
      <c r="I596" s="52"/>
      <c r="T596" s="223"/>
      <c r="U596" s="223"/>
      <c r="V596" s="223"/>
      <c r="W596" s="223"/>
      <c r="X596" s="223"/>
      <c r="Y596" s="223"/>
      <c r="Z596" s="223"/>
      <c r="AA596" s="223"/>
      <c r="AB596" s="223"/>
    </row>
    <row r="597" spans="1:28" ht="37.5" customHeight="1" hidden="1">
      <c r="A597" s="51"/>
      <c r="B597" s="51"/>
      <c r="C597" s="337"/>
      <c r="D597" s="348"/>
      <c r="E597" s="334"/>
      <c r="F597" s="349"/>
      <c r="G597" s="350"/>
      <c r="H597" s="139"/>
      <c r="I597" s="52"/>
      <c r="T597" s="223"/>
      <c r="U597" s="223"/>
      <c r="V597" s="223"/>
      <c r="W597" s="223"/>
      <c r="X597" s="223"/>
      <c r="Y597" s="223"/>
      <c r="Z597" s="223"/>
      <c r="AA597" s="223"/>
      <c r="AB597" s="223"/>
    </row>
    <row r="598" spans="1:28" ht="14.25">
      <c r="A598" s="51"/>
      <c r="B598" s="51"/>
      <c r="C598" s="65"/>
      <c r="D598" s="66"/>
      <c r="E598" s="51"/>
      <c r="F598" s="51"/>
      <c r="G598" s="51"/>
      <c r="H598" s="67"/>
      <c r="I598" s="52"/>
      <c r="T598" s="223"/>
      <c r="U598" s="223"/>
      <c r="V598" s="223"/>
      <c r="W598" s="223"/>
      <c r="X598" s="223"/>
      <c r="Y598" s="223"/>
      <c r="Z598" s="223"/>
      <c r="AA598" s="223"/>
      <c r="AB598" s="223"/>
    </row>
    <row r="599" spans="1:28" ht="14.25">
      <c r="A599" s="51"/>
      <c r="B599" s="51"/>
      <c r="C599" s="65"/>
      <c r="D599" s="66"/>
      <c r="E599" s="51"/>
      <c r="F599" s="51"/>
      <c r="G599" s="51"/>
      <c r="H599" s="67"/>
      <c r="I599" s="52"/>
      <c r="T599" s="223"/>
      <c r="U599" s="223"/>
      <c r="V599" s="223"/>
      <c r="W599" s="223"/>
      <c r="X599" s="223"/>
      <c r="Y599" s="223"/>
      <c r="Z599" s="223"/>
      <c r="AA599" s="223"/>
      <c r="AB599" s="223"/>
    </row>
    <row r="600" spans="1:28" ht="45" customHeight="1" thickBot="1">
      <c r="A600" s="51"/>
      <c r="B600" s="51"/>
      <c r="C600" s="377" t="s">
        <v>129</v>
      </c>
      <c r="D600" s="378"/>
      <c r="E600" s="301"/>
      <c r="F600" s="301"/>
      <c r="G600" s="301"/>
      <c r="H600" s="302"/>
      <c r="I600" s="52"/>
      <c r="T600" s="223"/>
      <c r="U600" s="223"/>
      <c r="V600" s="223"/>
      <c r="W600" s="223"/>
      <c r="X600" s="223"/>
      <c r="Y600" s="223"/>
      <c r="Z600" s="223"/>
      <c r="AA600" s="223"/>
      <c r="AB600" s="223"/>
    </row>
    <row r="601" spans="1:28" ht="45" customHeight="1" thickBot="1" thickTop="1">
      <c r="A601" s="51"/>
      <c r="B601" s="51"/>
      <c r="C601" s="381" t="s">
        <v>128</v>
      </c>
      <c r="D601" s="382"/>
      <c r="E601" s="92"/>
      <c r="F601" s="92"/>
      <c r="G601" s="92"/>
      <c r="H601" s="115"/>
      <c r="I601" s="52"/>
      <c r="T601" s="223"/>
      <c r="U601" s="223"/>
      <c r="V601" s="223"/>
      <c r="W601" s="223"/>
      <c r="X601" s="223"/>
      <c r="Y601" s="223"/>
      <c r="Z601" s="223"/>
      <c r="AA601" s="223"/>
      <c r="AB601" s="223"/>
    </row>
    <row r="602" spans="1:28" ht="16.5" customHeight="1" thickTop="1">
      <c r="A602" s="51"/>
      <c r="B602" s="51"/>
      <c r="C602" s="379" t="s">
        <v>267</v>
      </c>
      <c r="D602" s="380"/>
      <c r="E602" s="374" t="str">
        <f>IF(M3="","All questions answered",M3)</f>
        <v>A1, A3, A5, A7, A8, A9, A11, A12, A13, A14, A15, A16, A17, A19, A19.1, </v>
      </c>
      <c r="F602" s="375"/>
      <c r="G602" s="375"/>
      <c r="H602" s="376"/>
      <c r="I602" s="52"/>
      <c r="T602" s="223"/>
      <c r="U602" s="223"/>
      <c r="V602" s="223"/>
      <c r="W602" s="223"/>
      <c r="X602" s="223"/>
      <c r="Y602" s="223"/>
      <c r="Z602" s="223"/>
      <c r="AA602" s="223"/>
      <c r="AB602" s="223"/>
    </row>
    <row r="603" spans="1:28" ht="16.5" customHeight="1">
      <c r="A603" s="51"/>
      <c r="B603" s="51"/>
      <c r="C603" s="372" t="s">
        <v>318</v>
      </c>
      <c r="D603" s="373"/>
      <c r="E603" s="374" t="str">
        <f>IF(M29="","All questions answered",M29)</f>
        <v>B1.1, B1.2, B1.3, B1.4, B1.5, B1.6, B1.7, B1.8, B1.9, </v>
      </c>
      <c r="F603" s="375"/>
      <c r="G603" s="375"/>
      <c r="H603" s="376"/>
      <c r="I603" s="52"/>
      <c r="T603" s="223"/>
      <c r="U603" s="223"/>
      <c r="V603" s="223"/>
      <c r="W603" s="223"/>
      <c r="X603" s="223"/>
      <c r="Y603" s="223"/>
      <c r="Z603" s="223"/>
      <c r="AA603" s="223"/>
      <c r="AB603" s="223"/>
    </row>
    <row r="604" spans="1:28" ht="16.5" customHeight="1">
      <c r="A604" s="51"/>
      <c r="B604" s="51"/>
      <c r="C604" s="372" t="s">
        <v>268</v>
      </c>
      <c r="D604" s="373"/>
      <c r="E604" s="374" t="str">
        <f>IF(M44="","All questions answered",M44)</f>
        <v>C1, C3.6, </v>
      </c>
      <c r="F604" s="375"/>
      <c r="G604" s="375"/>
      <c r="H604" s="376"/>
      <c r="I604" s="52"/>
      <c r="T604" s="223"/>
      <c r="U604" s="223"/>
      <c r="V604" s="223"/>
      <c r="W604" s="223"/>
      <c r="X604" s="223"/>
      <c r="Y604" s="223"/>
      <c r="Z604" s="223"/>
      <c r="AA604" s="223"/>
      <c r="AB604" s="223"/>
    </row>
    <row r="605" spans="1:28" ht="16.5" customHeight="1">
      <c r="A605" s="51"/>
      <c r="B605" s="51"/>
      <c r="C605" s="372" t="s">
        <v>269</v>
      </c>
      <c r="D605" s="373"/>
      <c r="E605" s="374" t="str">
        <f>IF(M66="","All questions answered",M66)</f>
        <v>D1, D1.1, D2, D2.1, D2.2, D2.3, </v>
      </c>
      <c r="F605" s="375"/>
      <c r="G605" s="375"/>
      <c r="H605" s="376"/>
      <c r="I605" s="52"/>
      <c r="T605" s="223"/>
      <c r="U605" s="223"/>
      <c r="V605" s="223"/>
      <c r="W605" s="223"/>
      <c r="X605" s="223"/>
      <c r="Y605" s="223"/>
      <c r="Z605" s="223"/>
      <c r="AA605" s="223"/>
      <c r="AB605" s="223"/>
    </row>
    <row r="606" spans="1:28" ht="16.5" customHeight="1">
      <c r="A606" s="51"/>
      <c r="B606" s="51"/>
      <c r="C606" s="372" t="s">
        <v>360</v>
      </c>
      <c r="D606" s="373"/>
      <c r="E606" s="374" t="str">
        <f>IF(M77="","All questions answered",M77)</f>
        <v>E1, E2, E3, E4, E6, E7.1, E7.2, E7.3, E7.4, </v>
      </c>
      <c r="F606" s="375"/>
      <c r="G606" s="375"/>
      <c r="H606" s="376"/>
      <c r="I606" s="52"/>
      <c r="T606" s="223"/>
      <c r="U606" s="223"/>
      <c r="V606" s="223"/>
      <c r="W606" s="223"/>
      <c r="X606" s="223"/>
      <c r="Y606" s="223"/>
      <c r="Z606" s="223"/>
      <c r="AA606" s="223"/>
      <c r="AB606" s="223"/>
    </row>
    <row r="607" spans="1:28" ht="16.5" customHeight="1">
      <c r="A607" s="51"/>
      <c r="B607" s="51"/>
      <c r="C607" s="372" t="s">
        <v>375</v>
      </c>
      <c r="D607" s="373"/>
      <c r="E607" s="374" t="str">
        <f>IF(M91="","All questions answered",M91)</f>
        <v>F1, F2, F3, F4, F4.1, F4.2, F5, F6, F8, F9, F9.1, F10, F11, F11.1, F12, F13, </v>
      </c>
      <c r="F607" s="375"/>
      <c r="G607" s="375"/>
      <c r="H607" s="376"/>
      <c r="I607" s="52"/>
      <c r="T607" s="223"/>
      <c r="U607" s="223"/>
      <c r="V607" s="223"/>
      <c r="W607" s="223"/>
      <c r="X607" s="223"/>
      <c r="Y607" s="223"/>
      <c r="Z607" s="223"/>
      <c r="AA607" s="223"/>
      <c r="AB607" s="223"/>
    </row>
    <row r="608" spans="1:28" ht="16.5" customHeight="1">
      <c r="A608" s="51"/>
      <c r="B608" s="51"/>
      <c r="C608" s="372" t="s">
        <v>2</v>
      </c>
      <c r="D608" s="373"/>
      <c r="E608" s="374" t="str">
        <f>IF(M130="","All questions answered",M130)</f>
        <v>G1.1, G1.2, G1.3, G1.4, G1.5, G1.6, G1.7, </v>
      </c>
      <c r="F608" s="375"/>
      <c r="G608" s="375"/>
      <c r="H608" s="376"/>
      <c r="I608" s="52"/>
      <c r="T608" s="223"/>
      <c r="U608" s="223"/>
      <c r="V608" s="223"/>
      <c r="W608" s="223"/>
      <c r="X608" s="223"/>
      <c r="Y608" s="223"/>
      <c r="Z608" s="223"/>
      <c r="AA608" s="223"/>
      <c r="AB608" s="223"/>
    </row>
    <row r="609" spans="1:28" ht="16.5" customHeight="1">
      <c r="A609" s="51"/>
      <c r="B609" s="51"/>
      <c r="C609" s="372" t="s">
        <v>37</v>
      </c>
      <c r="D609" s="373"/>
      <c r="E609" s="374" t="str">
        <f>IF(M144="","All questions answered",M144)</f>
        <v>H1.1, H1.2, H1.3, H2, H3, H4, H5, H5.1, H5.2.1, H5.2.2, H5.2.3, H5.2.4, H6, H7, H8, H9, H10, </v>
      </c>
      <c r="F609" s="375"/>
      <c r="G609" s="375"/>
      <c r="H609" s="376"/>
      <c r="I609" s="52"/>
      <c r="T609" s="223"/>
      <c r="U609" s="223"/>
      <c r="V609" s="223"/>
      <c r="W609" s="223"/>
      <c r="X609" s="223"/>
      <c r="Y609" s="223"/>
      <c r="Z609" s="223"/>
      <c r="AA609" s="223"/>
      <c r="AB609" s="223"/>
    </row>
    <row r="610" spans="1:28" ht="18" customHeight="1">
      <c r="A610" s="51"/>
      <c r="B610" s="51"/>
      <c r="C610" s="372" t="s">
        <v>38</v>
      </c>
      <c r="D610" s="373"/>
      <c r="E610" s="374" t="str">
        <f>IF(M168="","All questions answered",M168)</f>
        <v>I1, I1.1, I1.2, I1.3, I1.4, </v>
      </c>
      <c r="F610" s="375"/>
      <c r="G610" s="375"/>
      <c r="H610" s="376"/>
      <c r="I610" s="52"/>
      <c r="T610" s="223"/>
      <c r="U610" s="223"/>
      <c r="V610" s="223"/>
      <c r="W610" s="223"/>
      <c r="X610" s="223"/>
      <c r="Y610" s="223"/>
      <c r="Z610" s="223"/>
      <c r="AA610" s="223"/>
      <c r="AB610" s="223"/>
    </row>
    <row r="611" spans="1:28" ht="16.5" customHeight="1">
      <c r="A611" s="51"/>
      <c r="B611" s="51"/>
      <c r="C611" s="372" t="s">
        <v>47</v>
      </c>
      <c r="D611" s="373"/>
      <c r="E611" s="374" t="str">
        <f>IF(M178="","All questions answered",M178)</f>
        <v>J1, J2, J3, J5, </v>
      </c>
      <c r="F611" s="375"/>
      <c r="G611" s="375"/>
      <c r="H611" s="376"/>
      <c r="I611" s="52"/>
      <c r="T611" s="223"/>
      <c r="U611" s="223"/>
      <c r="V611" s="223"/>
      <c r="W611" s="223"/>
      <c r="X611" s="223"/>
      <c r="Y611" s="223"/>
      <c r="Z611" s="223"/>
      <c r="AA611" s="223"/>
      <c r="AB611" s="223"/>
    </row>
    <row r="612" spans="1:28" ht="16.5" customHeight="1" hidden="1">
      <c r="A612" s="51"/>
      <c r="B612" s="51"/>
      <c r="C612" s="372" t="s">
        <v>270</v>
      </c>
      <c r="D612" s="373"/>
      <c r="E612" s="374" t="str">
        <f>IF(M191="","All questions answered",M191)</f>
        <v>All questions answered</v>
      </c>
      <c r="F612" s="375"/>
      <c r="G612" s="375"/>
      <c r="H612" s="376"/>
      <c r="I612" s="52"/>
      <c r="T612" s="223"/>
      <c r="U612" s="223"/>
      <c r="V612" s="223"/>
      <c r="W612" s="223"/>
      <c r="X612" s="223"/>
      <c r="Y612" s="223"/>
      <c r="Z612" s="223"/>
      <c r="AA612" s="223"/>
      <c r="AB612" s="223"/>
    </row>
    <row r="613" spans="1:28" ht="16.5" customHeight="1">
      <c r="A613" s="51"/>
      <c r="B613" s="51"/>
      <c r="C613" s="372" t="s">
        <v>215</v>
      </c>
      <c r="D613" s="373"/>
      <c r="E613" s="374" t="str">
        <f>IF(M199="","All questions answered",M199)</f>
        <v>L1, L1.1, L1.2, L1.3, L1.4, L1.6.1, L1.6.2, L1.6.3, L1.6.4, L1.7, </v>
      </c>
      <c r="F613" s="375"/>
      <c r="G613" s="375"/>
      <c r="H613" s="376"/>
      <c r="I613" s="52"/>
      <c r="T613" s="223"/>
      <c r="U613" s="223"/>
      <c r="V613" s="223"/>
      <c r="W613" s="223"/>
      <c r="X613" s="223"/>
      <c r="Y613" s="223"/>
      <c r="Z613" s="223"/>
      <c r="AA613" s="223"/>
      <c r="AB613" s="223"/>
    </row>
    <row r="614" spans="1:28" ht="30" customHeight="1">
      <c r="A614" s="51"/>
      <c r="B614" s="51"/>
      <c r="C614" s="372" t="s">
        <v>277</v>
      </c>
      <c r="D614" s="373"/>
      <c r="E614" s="374" t="str">
        <f>IF(M217="","All questions answered",M217)</f>
        <v>M1, M2.1, M2.1.1, M2.1.2, M2.1.3, M2.1.4, M2.2, M2.2.1, M2.2.2, M2.2.3, M2.2.4, M2.3, M2.3.1, M2.3.2, M2.3.3, M2.3.4, M3, M4, M4.1, M4.2, M4.3, M5, </v>
      </c>
      <c r="F614" s="375"/>
      <c r="G614" s="375"/>
      <c r="H614" s="376"/>
      <c r="I614" s="52"/>
      <c r="T614" s="223"/>
      <c r="U614" s="223"/>
      <c r="V614" s="223"/>
      <c r="W614" s="223"/>
      <c r="X614" s="223"/>
      <c r="Y614" s="223"/>
      <c r="Z614" s="223"/>
      <c r="AA614" s="223"/>
      <c r="AB614" s="223"/>
    </row>
    <row r="615" spans="1:28" ht="30" customHeight="1">
      <c r="A615" s="51"/>
      <c r="B615" s="51"/>
      <c r="C615" s="372" t="s">
        <v>109</v>
      </c>
      <c r="D615" s="373"/>
      <c r="E615" s="374" t="str">
        <f>IF(M252="","All questions answered",M252)</f>
        <v>N1, N1.1, N1.2.1, N1.2.2, N1.2.3, N1.2.4, N1.2.5, N2, N3, N3.1, N3.2, N4, N6, N7, N7.2, N7.2.1, N7.2.1.1, N7.2.1.2, N7.2.2, N8, N8.1.1, N8.1.2, N8.1.3, N8.1.4, N8.2, N8.3, </v>
      </c>
      <c r="F615" s="375"/>
      <c r="G615" s="375"/>
      <c r="H615" s="376"/>
      <c r="I615" s="52"/>
      <c r="T615" s="223"/>
      <c r="U615" s="223"/>
      <c r="V615" s="223"/>
      <c r="W615" s="223"/>
      <c r="X615" s="223"/>
      <c r="Y615" s="223"/>
      <c r="Z615" s="223"/>
      <c r="AA615" s="223"/>
      <c r="AB615" s="223"/>
    </row>
    <row r="616" spans="1:28" ht="16.5" customHeight="1">
      <c r="A616" s="51"/>
      <c r="B616" s="51"/>
      <c r="C616" s="372" t="s">
        <v>247</v>
      </c>
      <c r="D616" s="373"/>
      <c r="E616" s="374" t="str">
        <f>IF(M297="","All questions answered",M297)</f>
        <v>O1, O1.1, O1.2, O1.3, O1.4, O1.4.1, O2, O2.1, O2.3, O2.4, O2.5, O2.6, O3, O3.1, O3.2, O4, </v>
      </c>
      <c r="F616" s="375"/>
      <c r="G616" s="375"/>
      <c r="H616" s="376"/>
      <c r="I616" s="52"/>
      <c r="T616" s="223"/>
      <c r="U616" s="223"/>
      <c r="V616" s="223"/>
      <c r="W616" s="223"/>
      <c r="X616" s="223"/>
      <c r="Y616" s="223"/>
      <c r="Z616" s="223"/>
      <c r="AA616" s="223"/>
      <c r="AB616" s="223"/>
    </row>
    <row r="617" spans="1:28" ht="33" customHeight="1">
      <c r="A617" s="51"/>
      <c r="B617" s="51"/>
      <c r="C617" s="372" t="s">
        <v>278</v>
      </c>
      <c r="D617" s="373"/>
      <c r="E617" s="374" t="str">
        <f>IF(M323="","All questions answered",M323)</f>
        <v>P1, P2, P3, P3.1, P3.2, P3.3, P3.4, P3.4.1, P3.4.3, P3.4.4, P, P3.6, P4, P4.1, P4.2, P4.3, </v>
      </c>
      <c r="F617" s="375"/>
      <c r="G617" s="375"/>
      <c r="H617" s="376"/>
      <c r="I617" s="52"/>
      <c r="T617" s="223"/>
      <c r="U617" s="223"/>
      <c r="V617" s="223"/>
      <c r="W617" s="223"/>
      <c r="X617" s="223"/>
      <c r="Y617" s="223"/>
      <c r="Z617" s="223"/>
      <c r="AA617" s="223"/>
      <c r="AB617" s="223"/>
    </row>
    <row r="618" spans="1:28" ht="16.5" customHeight="1">
      <c r="A618" s="51"/>
      <c r="B618" s="51"/>
      <c r="C618" s="372" t="s">
        <v>254</v>
      </c>
      <c r="D618" s="373"/>
      <c r="E618" s="374" t="str">
        <f>IF(M358="","All questions answered",M358)</f>
        <v>Q1, Q2, Q3, Q4, Q6, Q7, Q8, Q9, </v>
      </c>
      <c r="F618" s="375"/>
      <c r="G618" s="375"/>
      <c r="H618" s="376"/>
      <c r="I618" s="52"/>
      <c r="T618" s="223"/>
      <c r="U618" s="223"/>
      <c r="V618" s="223"/>
      <c r="W618" s="223"/>
      <c r="X618" s="223"/>
      <c r="Y618" s="223"/>
      <c r="Z618" s="223"/>
      <c r="AA618" s="223"/>
      <c r="AB618" s="223"/>
    </row>
    <row r="619" spans="1:28" ht="110.25" customHeight="1">
      <c r="A619" s="51"/>
      <c r="B619" s="51"/>
      <c r="C619" s="372" t="s">
        <v>279</v>
      </c>
      <c r="D619" s="373"/>
      <c r="E619" s="374" t="str">
        <f>IF(AND(M383="",M384="",M385="",M386="",M387="",M388=""),"All questions answered",CONCATENATE(M383,M384,M385,M386,M387,M388))</f>
        <v>R1, R1.1, </v>
      </c>
      <c r="F619" s="375"/>
      <c r="G619" s="375"/>
      <c r="H619" s="376"/>
      <c r="I619" s="52"/>
      <c r="T619" s="223"/>
      <c r="U619" s="223"/>
      <c r="V619" s="223"/>
      <c r="W619" s="223"/>
      <c r="X619" s="223"/>
      <c r="Y619" s="223"/>
      <c r="Z619" s="223"/>
      <c r="AA619" s="223"/>
      <c r="AB619" s="223"/>
    </row>
    <row r="620" spans="1:28" ht="16.5" customHeight="1">
      <c r="A620" s="51"/>
      <c r="B620" s="51"/>
      <c r="C620" s="372" t="s">
        <v>280</v>
      </c>
      <c r="D620" s="373"/>
      <c r="E620" s="374" t="str">
        <f>IF(M554="","All questions answered",M554)</f>
        <v>S1, S2.1, </v>
      </c>
      <c r="F620" s="375"/>
      <c r="G620" s="375"/>
      <c r="H620" s="376"/>
      <c r="I620" s="52"/>
      <c r="T620" s="223"/>
      <c r="U620" s="223"/>
      <c r="V620" s="223"/>
      <c r="W620" s="223"/>
      <c r="X620" s="223"/>
      <c r="Y620" s="223"/>
      <c r="Z620" s="223"/>
      <c r="AA620" s="223"/>
      <c r="AB620" s="223"/>
    </row>
    <row r="621" spans="1:28" ht="16.5" customHeight="1">
      <c r="A621" s="51"/>
      <c r="B621" s="51"/>
      <c r="C621" s="372" t="s">
        <v>281</v>
      </c>
      <c r="D621" s="373"/>
      <c r="E621" s="398" t="s">
        <v>283</v>
      </c>
      <c r="F621" s="399"/>
      <c r="G621" s="399"/>
      <c r="H621" s="400"/>
      <c r="I621" s="52"/>
      <c r="T621" s="223"/>
      <c r="U621" s="223"/>
      <c r="V621" s="223"/>
      <c r="W621" s="223"/>
      <c r="X621" s="223"/>
      <c r="Y621" s="223"/>
      <c r="Z621" s="223"/>
      <c r="AA621" s="223"/>
      <c r="AB621" s="223"/>
    </row>
    <row r="622" spans="1:28" ht="16.5" customHeight="1">
      <c r="A622" s="51"/>
      <c r="B622" s="51"/>
      <c r="C622" s="27" t="s">
        <v>299</v>
      </c>
      <c r="D622" s="28"/>
      <c r="E622" s="398" t="s">
        <v>283</v>
      </c>
      <c r="F622" s="399"/>
      <c r="G622" s="399"/>
      <c r="H622" s="400"/>
      <c r="I622" s="52"/>
      <c r="T622" s="223"/>
      <c r="U622" s="223"/>
      <c r="V622" s="223"/>
      <c r="W622" s="223"/>
      <c r="X622" s="223"/>
      <c r="Y622" s="223"/>
      <c r="Z622" s="223"/>
      <c r="AA622" s="223"/>
      <c r="AB622" s="223"/>
    </row>
    <row r="623" spans="1:28" ht="16.5" customHeight="1" hidden="1">
      <c r="A623" s="51"/>
      <c r="B623" s="51"/>
      <c r="C623" s="390" t="s">
        <v>300</v>
      </c>
      <c r="D623" s="365"/>
      <c r="E623" s="391" t="s">
        <v>283</v>
      </c>
      <c r="F623" s="392"/>
      <c r="G623" s="392"/>
      <c r="H623" s="393"/>
      <c r="I623" s="52"/>
      <c r="T623" s="223"/>
      <c r="U623" s="223"/>
      <c r="V623" s="223"/>
      <c r="W623" s="223"/>
      <c r="X623" s="223"/>
      <c r="Y623" s="223"/>
      <c r="Z623" s="223"/>
      <c r="AA623" s="223"/>
      <c r="AB623" s="223"/>
    </row>
    <row r="624" spans="1:28" ht="15">
      <c r="A624" s="51"/>
      <c r="B624" s="51"/>
      <c r="C624" s="20"/>
      <c r="D624" s="20"/>
      <c r="E624" s="19"/>
      <c r="F624" s="21"/>
      <c r="G624" s="21"/>
      <c r="H624" s="21"/>
      <c r="I624" s="52"/>
      <c r="T624" s="223"/>
      <c r="U624" s="223"/>
      <c r="V624" s="223"/>
      <c r="W624" s="223"/>
      <c r="X624" s="223"/>
      <c r="Y624" s="223"/>
      <c r="Z624" s="223"/>
      <c r="AA624" s="223"/>
      <c r="AB624" s="223"/>
    </row>
    <row r="625" spans="1:28" ht="18">
      <c r="A625" s="51"/>
      <c r="B625" s="51"/>
      <c r="C625" s="394"/>
      <c r="D625" s="394"/>
      <c r="E625" s="394"/>
      <c r="F625" s="394"/>
      <c r="G625" s="394"/>
      <c r="H625" s="116"/>
      <c r="I625" s="52"/>
      <c r="T625" s="223"/>
      <c r="U625" s="223"/>
      <c r="V625" s="223"/>
      <c r="W625" s="223"/>
      <c r="X625" s="223"/>
      <c r="Y625" s="223"/>
      <c r="Z625" s="223"/>
      <c r="AA625" s="223"/>
      <c r="AB625" s="223"/>
    </row>
    <row r="626" spans="1:28" ht="18.75" customHeight="1">
      <c r="A626" s="51"/>
      <c r="B626" s="51"/>
      <c r="C626" s="395" t="s">
        <v>282</v>
      </c>
      <c r="D626" s="378"/>
      <c r="E626" s="378"/>
      <c r="F626" s="378"/>
      <c r="G626" s="378"/>
      <c r="H626" s="396"/>
      <c r="I626" s="52"/>
      <c r="T626" s="223"/>
      <c r="U626" s="223"/>
      <c r="V626" s="223"/>
      <c r="W626" s="223"/>
      <c r="X626" s="223"/>
      <c r="Y626" s="223"/>
      <c r="Z626" s="223"/>
      <c r="AA626" s="223"/>
      <c r="AB626" s="223"/>
    </row>
    <row r="627" spans="1:28" ht="18.75" customHeight="1">
      <c r="A627" s="51"/>
      <c r="B627" s="51"/>
      <c r="C627" s="117"/>
      <c r="D627" s="118"/>
      <c r="E627" s="118"/>
      <c r="F627" s="118"/>
      <c r="G627" s="118"/>
      <c r="H627" s="119"/>
      <c r="I627" s="52"/>
      <c r="T627" s="223"/>
      <c r="U627" s="223"/>
      <c r="V627" s="223"/>
      <c r="W627" s="223"/>
      <c r="X627" s="223"/>
      <c r="Y627" s="223"/>
      <c r="Z627" s="223"/>
      <c r="AA627" s="223"/>
      <c r="AB627" s="223"/>
    </row>
    <row r="628" spans="1:28" ht="18.75" customHeight="1">
      <c r="A628" s="51"/>
      <c r="B628" s="51"/>
      <c r="C628" s="397" t="s">
        <v>407</v>
      </c>
      <c r="D628" s="384"/>
      <c r="E628" s="384"/>
      <c r="F628" s="384"/>
      <c r="G628" s="384"/>
      <c r="H628" s="385"/>
      <c r="I628" s="52"/>
      <c r="T628" s="223"/>
      <c r="U628" s="223"/>
      <c r="V628" s="223"/>
      <c r="W628" s="223"/>
      <c r="X628" s="223"/>
      <c r="Y628" s="223"/>
      <c r="Z628" s="223"/>
      <c r="AA628" s="223"/>
      <c r="AB628" s="223"/>
    </row>
    <row r="629" spans="1:28" ht="18.75" customHeight="1">
      <c r="A629" s="51"/>
      <c r="B629" s="51"/>
      <c r="C629" s="120"/>
      <c r="D629" s="121"/>
      <c r="E629" s="122"/>
      <c r="F629" s="123"/>
      <c r="G629" s="123"/>
      <c r="H629" s="124"/>
      <c r="I629" s="52"/>
      <c r="T629" s="223"/>
      <c r="U629" s="223"/>
      <c r="V629" s="223"/>
      <c r="W629" s="223"/>
      <c r="X629" s="223"/>
      <c r="Y629" s="223"/>
      <c r="Z629" s="223"/>
      <c r="AA629" s="223"/>
      <c r="AB629" s="223"/>
    </row>
    <row r="630" spans="1:28" ht="18.75" customHeight="1">
      <c r="A630" s="51"/>
      <c r="B630" s="51"/>
      <c r="C630" s="383" t="s">
        <v>408</v>
      </c>
      <c r="D630" s="384"/>
      <c r="E630" s="384"/>
      <c r="F630" s="384"/>
      <c r="G630" s="384"/>
      <c r="H630" s="385"/>
      <c r="I630" s="52"/>
      <c r="T630" s="223"/>
      <c r="U630" s="223"/>
      <c r="V630" s="223"/>
      <c r="W630" s="223"/>
      <c r="X630" s="223"/>
      <c r="Y630" s="223"/>
      <c r="Z630" s="223"/>
      <c r="AA630" s="223"/>
      <c r="AB630" s="223"/>
    </row>
    <row r="631" spans="1:28" ht="14.25" customHeight="1">
      <c r="A631" s="51"/>
      <c r="B631" s="51"/>
      <c r="C631" s="386"/>
      <c r="D631" s="384"/>
      <c r="E631" s="384"/>
      <c r="F631" s="384"/>
      <c r="G631" s="384"/>
      <c r="H631" s="385"/>
      <c r="I631" s="52"/>
      <c r="T631" s="223"/>
      <c r="U631" s="223"/>
      <c r="V631" s="223"/>
      <c r="W631" s="223"/>
      <c r="X631" s="223"/>
      <c r="Y631" s="223"/>
      <c r="Z631" s="223"/>
      <c r="AA631" s="223"/>
      <c r="AB631" s="223"/>
    </row>
    <row r="632" spans="1:28" ht="14.25" customHeight="1">
      <c r="A632" s="51"/>
      <c r="B632" s="51"/>
      <c r="C632" s="387"/>
      <c r="D632" s="388"/>
      <c r="E632" s="388"/>
      <c r="F632" s="388"/>
      <c r="G632" s="388"/>
      <c r="H632" s="389"/>
      <c r="I632" s="52"/>
      <c r="T632" s="223"/>
      <c r="U632" s="223"/>
      <c r="V632" s="223"/>
      <c r="W632" s="223"/>
      <c r="X632" s="223"/>
      <c r="Y632" s="223"/>
      <c r="Z632" s="223"/>
      <c r="AA632" s="223"/>
      <c r="AB632" s="223"/>
    </row>
    <row r="633" spans="1:28" ht="14.25">
      <c r="A633" s="51"/>
      <c r="B633" s="51"/>
      <c r="C633" s="65"/>
      <c r="D633" s="66"/>
      <c r="E633" s="51"/>
      <c r="F633" s="51"/>
      <c r="G633" s="51"/>
      <c r="H633" s="67"/>
      <c r="I633" s="52"/>
      <c r="T633" s="223"/>
      <c r="U633" s="223"/>
      <c r="V633" s="223"/>
      <c r="W633" s="223"/>
      <c r="X633" s="223"/>
      <c r="Y633" s="223"/>
      <c r="Z633" s="223"/>
      <c r="AA633" s="223"/>
      <c r="AB633" s="223"/>
    </row>
    <row r="634" spans="1:28" ht="14.25">
      <c r="A634" s="51"/>
      <c r="B634" s="51"/>
      <c r="C634" s="65"/>
      <c r="D634" s="66"/>
      <c r="E634" s="51"/>
      <c r="F634" s="51"/>
      <c r="G634" s="51"/>
      <c r="H634" s="67"/>
      <c r="I634" s="52"/>
      <c r="T634" s="223"/>
      <c r="U634" s="223"/>
      <c r="V634" s="223"/>
      <c r="W634" s="223"/>
      <c r="X634" s="223"/>
      <c r="Y634" s="223"/>
      <c r="Z634" s="223"/>
      <c r="AA634" s="223"/>
      <c r="AB634" s="223"/>
    </row>
    <row r="635" spans="1:28" ht="14.25">
      <c r="A635" s="51"/>
      <c r="B635" s="51"/>
      <c r="C635" s="65"/>
      <c r="D635" s="66"/>
      <c r="E635" s="51"/>
      <c r="F635" s="51"/>
      <c r="G635" s="51"/>
      <c r="H635" s="67"/>
      <c r="I635" s="52"/>
      <c r="T635" s="223"/>
      <c r="U635" s="223"/>
      <c r="V635" s="223"/>
      <c r="W635" s="223"/>
      <c r="X635" s="223"/>
      <c r="Y635" s="223"/>
      <c r="Z635" s="223"/>
      <c r="AA635" s="223"/>
      <c r="AB635" s="223"/>
    </row>
    <row r="636" spans="20:28" ht="14.25">
      <c r="T636" s="223"/>
      <c r="U636" s="223"/>
      <c r="V636" s="223"/>
      <c r="W636" s="223"/>
      <c r="X636" s="223"/>
      <c r="Y636" s="223"/>
      <c r="Z636" s="223"/>
      <c r="AA636" s="223"/>
      <c r="AB636" s="223"/>
    </row>
    <row r="637" spans="20:28" ht="14.25">
      <c r="T637" s="223"/>
      <c r="U637" s="223"/>
      <c r="V637" s="223"/>
      <c r="W637" s="223"/>
      <c r="X637" s="223"/>
      <c r="Y637" s="223"/>
      <c r="Z637" s="223"/>
      <c r="AA637" s="223"/>
      <c r="AB637" s="223"/>
    </row>
    <row r="638" spans="20:28" ht="14.25">
      <c r="T638" s="223"/>
      <c r="U638" s="223"/>
      <c r="V638" s="223"/>
      <c r="W638" s="223"/>
      <c r="X638" s="223"/>
      <c r="Y638" s="223"/>
      <c r="Z638" s="223"/>
      <c r="AA638" s="223"/>
      <c r="AB638" s="223"/>
    </row>
    <row r="639" spans="20:28" ht="14.25">
      <c r="T639" s="223"/>
      <c r="U639" s="223"/>
      <c r="V639" s="223"/>
      <c r="W639" s="223"/>
      <c r="X639" s="223"/>
      <c r="Y639" s="223"/>
      <c r="Z639" s="223"/>
      <c r="AA639" s="223"/>
      <c r="AB639" s="223"/>
    </row>
    <row r="640" spans="20:28" ht="14.25">
      <c r="T640" s="223"/>
      <c r="U640" s="223"/>
      <c r="V640" s="223"/>
      <c r="W640" s="223"/>
      <c r="X640" s="223"/>
      <c r="Y640" s="223"/>
      <c r="Z640" s="223"/>
      <c r="AA640" s="223"/>
      <c r="AB640" s="223"/>
    </row>
    <row r="641" spans="20:28" ht="14.25">
      <c r="T641" s="223"/>
      <c r="U641" s="223"/>
      <c r="V641" s="223"/>
      <c r="W641" s="223"/>
      <c r="X641" s="223"/>
      <c r="Y641" s="223"/>
      <c r="Z641" s="223"/>
      <c r="AA641" s="223"/>
      <c r="AB641" s="223"/>
    </row>
    <row r="642" spans="20:28" ht="14.25">
      <c r="T642" s="223"/>
      <c r="U642" s="223"/>
      <c r="V642" s="223"/>
      <c r="W642" s="223"/>
      <c r="X642" s="223"/>
      <c r="Y642" s="223"/>
      <c r="Z642" s="223"/>
      <c r="AA642" s="223"/>
      <c r="AB642" s="223"/>
    </row>
    <row r="643" spans="20:28" ht="14.25">
      <c r="T643" s="223"/>
      <c r="U643" s="223"/>
      <c r="V643" s="223"/>
      <c r="W643" s="223"/>
      <c r="X643" s="223"/>
      <c r="Y643" s="223"/>
      <c r="Z643" s="223"/>
      <c r="AA643" s="223"/>
      <c r="AB643" s="223"/>
    </row>
    <row r="644" spans="20:28" ht="14.25">
      <c r="T644" s="223"/>
      <c r="U644" s="223"/>
      <c r="V644" s="223"/>
      <c r="W644" s="223"/>
      <c r="X644" s="223"/>
      <c r="Y644" s="223"/>
      <c r="Z644" s="223"/>
      <c r="AA644" s="223"/>
      <c r="AB644" s="223"/>
    </row>
    <row r="645" spans="20:28" ht="14.25">
      <c r="T645" s="223"/>
      <c r="U645" s="223"/>
      <c r="V645" s="223"/>
      <c r="W645" s="223"/>
      <c r="X645" s="223"/>
      <c r="Y645" s="223"/>
      <c r="Z645" s="223"/>
      <c r="AA645" s="223"/>
      <c r="AB645" s="223"/>
    </row>
    <row r="646" spans="20:28" ht="14.25">
      <c r="T646" s="223"/>
      <c r="U646" s="223"/>
      <c r="V646" s="223"/>
      <c r="W646" s="223"/>
      <c r="X646" s="223"/>
      <c r="Y646" s="223"/>
      <c r="Z646" s="223"/>
      <c r="AA646" s="223"/>
      <c r="AB646" s="223"/>
    </row>
    <row r="647" spans="20:28" ht="14.25">
      <c r="T647" s="223"/>
      <c r="U647" s="223"/>
      <c r="V647" s="223"/>
      <c r="W647" s="223"/>
      <c r="X647" s="223"/>
      <c r="Y647" s="223"/>
      <c r="Z647" s="223"/>
      <c r="AA647" s="223"/>
      <c r="AB647" s="223"/>
    </row>
    <row r="648" spans="20:28" ht="14.25">
      <c r="T648" s="223"/>
      <c r="U648" s="223"/>
      <c r="V648" s="223"/>
      <c r="W648" s="223"/>
      <c r="X648" s="223"/>
      <c r="Y648" s="223"/>
      <c r="Z648" s="223"/>
      <c r="AA648" s="223"/>
      <c r="AB648" s="223"/>
    </row>
    <row r="649" spans="20:28" ht="14.25">
      <c r="T649" s="223"/>
      <c r="U649" s="223"/>
      <c r="V649" s="223"/>
      <c r="W649" s="223"/>
      <c r="X649" s="223"/>
      <c r="Y649" s="223"/>
      <c r="Z649" s="223"/>
      <c r="AA649" s="223"/>
      <c r="AB649" s="223"/>
    </row>
    <row r="650" spans="20:28" ht="14.25">
      <c r="T650" s="223"/>
      <c r="U650" s="223"/>
      <c r="V650" s="223"/>
      <c r="W650" s="223"/>
      <c r="X650" s="223"/>
      <c r="Y650" s="223"/>
      <c r="Z650" s="223"/>
      <c r="AA650" s="223"/>
      <c r="AB650" s="223"/>
    </row>
    <row r="651" spans="20:28" ht="14.25">
      <c r="T651" s="223"/>
      <c r="U651" s="223"/>
      <c r="V651" s="223"/>
      <c r="W651" s="223"/>
      <c r="X651" s="223"/>
      <c r="Y651" s="223"/>
      <c r="Z651" s="223"/>
      <c r="AA651" s="223"/>
      <c r="AB651" s="223"/>
    </row>
    <row r="652" spans="20:28" ht="14.25">
      <c r="T652" s="223"/>
      <c r="U652" s="223"/>
      <c r="V652" s="223"/>
      <c r="W652" s="223"/>
      <c r="X652" s="223"/>
      <c r="Y652" s="223"/>
      <c r="Z652" s="223"/>
      <c r="AA652" s="223"/>
      <c r="AB652" s="223"/>
    </row>
    <row r="653" spans="20:28" ht="14.25">
      <c r="T653" s="223"/>
      <c r="U653" s="223"/>
      <c r="V653" s="223"/>
      <c r="W653" s="223"/>
      <c r="X653" s="223"/>
      <c r="Y653" s="223"/>
      <c r="Z653" s="223"/>
      <c r="AA653" s="223"/>
      <c r="AB653" s="223"/>
    </row>
    <row r="654" spans="20:28" ht="14.25">
      <c r="T654" s="223"/>
      <c r="U654" s="223"/>
      <c r="V654" s="223"/>
      <c r="W654" s="223"/>
      <c r="X654" s="223"/>
      <c r="Y654" s="223"/>
      <c r="Z654" s="223"/>
      <c r="AA654" s="223"/>
      <c r="AB654" s="223"/>
    </row>
    <row r="655" spans="20:28" ht="14.25">
      <c r="T655" s="223"/>
      <c r="U655" s="223"/>
      <c r="V655" s="223"/>
      <c r="W655" s="223"/>
      <c r="X655" s="223"/>
      <c r="Y655" s="223"/>
      <c r="Z655" s="223"/>
      <c r="AA655" s="223"/>
      <c r="AB655" s="223"/>
    </row>
    <row r="656" spans="20:28" ht="14.25">
      <c r="T656" s="223"/>
      <c r="U656" s="223"/>
      <c r="V656" s="223"/>
      <c r="W656" s="223"/>
      <c r="X656" s="223"/>
      <c r="Y656" s="223"/>
      <c r="Z656" s="223"/>
      <c r="AA656" s="223"/>
      <c r="AB656" s="223"/>
    </row>
    <row r="657" spans="20:28" ht="14.25">
      <c r="T657" s="223"/>
      <c r="U657" s="223"/>
      <c r="V657" s="223"/>
      <c r="W657" s="223"/>
      <c r="X657" s="223"/>
      <c r="Y657" s="223"/>
      <c r="Z657" s="223"/>
      <c r="AA657" s="223"/>
      <c r="AB657" s="223"/>
    </row>
    <row r="658" spans="20:28" ht="14.25">
      <c r="T658" s="223"/>
      <c r="U658" s="223"/>
      <c r="V658" s="223"/>
      <c r="W658" s="223"/>
      <c r="X658" s="223"/>
      <c r="Y658" s="223"/>
      <c r="Z658" s="223"/>
      <c r="AA658" s="223"/>
      <c r="AB658" s="223"/>
    </row>
    <row r="659" spans="20:28" ht="14.25">
      <c r="T659" s="223"/>
      <c r="U659" s="223"/>
      <c r="V659" s="223"/>
      <c r="W659" s="223"/>
      <c r="X659" s="223"/>
      <c r="Y659" s="223"/>
      <c r="Z659" s="223"/>
      <c r="AA659" s="223"/>
      <c r="AB659" s="223"/>
    </row>
    <row r="660" spans="20:28" ht="14.25">
      <c r="T660" s="223"/>
      <c r="U660" s="223"/>
      <c r="V660" s="223"/>
      <c r="W660" s="223"/>
      <c r="X660" s="223"/>
      <c r="Y660" s="223"/>
      <c r="Z660" s="223"/>
      <c r="AA660" s="223"/>
      <c r="AB660" s="223"/>
    </row>
    <row r="661" spans="20:28" ht="14.25">
      <c r="T661" s="223"/>
      <c r="U661" s="223"/>
      <c r="V661" s="223"/>
      <c r="W661" s="223"/>
      <c r="X661" s="223"/>
      <c r="Y661" s="223"/>
      <c r="Z661" s="223"/>
      <c r="AA661" s="223"/>
      <c r="AB661" s="223"/>
    </row>
    <row r="662" spans="20:28" ht="14.25">
      <c r="T662" s="223"/>
      <c r="U662" s="223"/>
      <c r="V662" s="223"/>
      <c r="W662" s="223"/>
      <c r="X662" s="223"/>
      <c r="Y662" s="223"/>
      <c r="Z662" s="223"/>
      <c r="AA662" s="223"/>
      <c r="AB662" s="223"/>
    </row>
    <row r="663" spans="20:28" ht="14.25">
      <c r="T663" s="223"/>
      <c r="U663" s="223"/>
      <c r="V663" s="223"/>
      <c r="W663" s="223"/>
      <c r="X663" s="223"/>
      <c r="Y663" s="223"/>
      <c r="Z663" s="223"/>
      <c r="AA663" s="223"/>
      <c r="AB663" s="223"/>
    </row>
    <row r="664" spans="20:28" ht="14.25">
      <c r="T664" s="223"/>
      <c r="U664" s="223"/>
      <c r="V664" s="223"/>
      <c r="W664" s="223"/>
      <c r="X664" s="223"/>
      <c r="Y664" s="223"/>
      <c r="Z664" s="223"/>
      <c r="AA664" s="223"/>
      <c r="AB664" s="223"/>
    </row>
    <row r="665" spans="20:28" ht="14.25">
      <c r="T665" s="223"/>
      <c r="U665" s="223"/>
      <c r="V665" s="223"/>
      <c r="W665" s="223"/>
      <c r="X665" s="223"/>
      <c r="Y665" s="223"/>
      <c r="Z665" s="223"/>
      <c r="AA665" s="223"/>
      <c r="AB665" s="223"/>
    </row>
    <row r="666" spans="20:28" ht="14.25">
      <c r="T666" s="223"/>
      <c r="U666" s="223"/>
      <c r="V666" s="223"/>
      <c r="W666" s="223"/>
      <c r="X666" s="223"/>
      <c r="Y666" s="223"/>
      <c r="Z666" s="223"/>
      <c r="AA666" s="223"/>
      <c r="AB666" s="223"/>
    </row>
    <row r="667" spans="20:28" ht="14.25">
      <c r="T667" s="223"/>
      <c r="U667" s="223"/>
      <c r="V667" s="223"/>
      <c r="W667" s="223"/>
      <c r="X667" s="223"/>
      <c r="Y667" s="223"/>
      <c r="Z667" s="223"/>
      <c r="AA667" s="223"/>
      <c r="AB667" s="223"/>
    </row>
    <row r="668" spans="20:28" ht="14.25">
      <c r="T668" s="223"/>
      <c r="U668" s="223"/>
      <c r="V668" s="223"/>
      <c r="W668" s="223"/>
      <c r="X668" s="223"/>
      <c r="Y668" s="223"/>
      <c r="Z668" s="223"/>
      <c r="AA668" s="223"/>
      <c r="AB668" s="223"/>
    </row>
    <row r="669" spans="20:28" ht="14.25">
      <c r="T669" s="223"/>
      <c r="U669" s="223"/>
      <c r="V669" s="223"/>
      <c r="W669" s="223"/>
      <c r="X669" s="223"/>
      <c r="Y669" s="223"/>
      <c r="Z669" s="223"/>
      <c r="AA669" s="223"/>
      <c r="AB669" s="223"/>
    </row>
    <row r="670" spans="20:28" ht="14.25">
      <c r="T670" s="223"/>
      <c r="U670" s="223"/>
      <c r="V670" s="223"/>
      <c r="W670" s="223"/>
      <c r="X670" s="223"/>
      <c r="Y670" s="223"/>
      <c r="Z670" s="223"/>
      <c r="AA670" s="223"/>
      <c r="AB670" s="223"/>
    </row>
    <row r="671" spans="20:28" ht="14.25">
      <c r="T671" s="223"/>
      <c r="U671" s="223"/>
      <c r="V671" s="223"/>
      <c r="W671" s="223"/>
      <c r="X671" s="223"/>
      <c r="Y671" s="223"/>
      <c r="Z671" s="223"/>
      <c r="AA671" s="223"/>
      <c r="AB671" s="223"/>
    </row>
    <row r="672" spans="20:28" ht="14.25">
      <c r="T672" s="223"/>
      <c r="U672" s="223"/>
      <c r="V672" s="223"/>
      <c r="W672" s="223"/>
      <c r="X672" s="223"/>
      <c r="Y672" s="223"/>
      <c r="Z672" s="223"/>
      <c r="AA672" s="223"/>
      <c r="AB672" s="223"/>
    </row>
    <row r="673" spans="20:28" ht="14.25">
      <c r="T673" s="223"/>
      <c r="U673" s="223"/>
      <c r="V673" s="223"/>
      <c r="W673" s="223"/>
      <c r="X673" s="223"/>
      <c r="Y673" s="223"/>
      <c r="Z673" s="223"/>
      <c r="AA673" s="223"/>
      <c r="AB673" s="223"/>
    </row>
    <row r="674" spans="20:28" ht="14.25">
      <c r="T674" s="223"/>
      <c r="U674" s="223"/>
      <c r="V674" s="223"/>
      <c r="W674" s="223"/>
      <c r="X674" s="223"/>
      <c r="Y674" s="223"/>
      <c r="Z674" s="223"/>
      <c r="AA674" s="223"/>
      <c r="AB674" s="223"/>
    </row>
    <row r="675" spans="20:28" ht="14.25">
      <c r="T675" s="223"/>
      <c r="U675" s="223"/>
      <c r="V675" s="223"/>
      <c r="W675" s="223"/>
      <c r="X675" s="223"/>
      <c r="Y675" s="223"/>
      <c r="Z675" s="223"/>
      <c r="AA675" s="223"/>
      <c r="AB675" s="223"/>
    </row>
    <row r="676" spans="20:28" ht="14.25">
      <c r="T676" s="223"/>
      <c r="U676" s="223"/>
      <c r="V676" s="223"/>
      <c r="W676" s="223"/>
      <c r="X676" s="223"/>
      <c r="Y676" s="223"/>
      <c r="Z676" s="223"/>
      <c r="AA676" s="223"/>
      <c r="AB676" s="223"/>
    </row>
    <row r="677" spans="20:28" ht="14.25">
      <c r="T677" s="223"/>
      <c r="U677" s="223"/>
      <c r="V677" s="223"/>
      <c r="W677" s="223"/>
      <c r="X677" s="223"/>
      <c r="Y677" s="223"/>
      <c r="Z677" s="223"/>
      <c r="AA677" s="223"/>
      <c r="AB677" s="223"/>
    </row>
    <row r="678" spans="20:28" ht="14.25">
      <c r="T678" s="223"/>
      <c r="U678" s="223"/>
      <c r="V678" s="223"/>
      <c r="W678" s="223"/>
      <c r="X678" s="223"/>
      <c r="Y678" s="223"/>
      <c r="Z678" s="223"/>
      <c r="AA678" s="223"/>
      <c r="AB678" s="223"/>
    </row>
    <row r="679" spans="20:28" ht="14.25">
      <c r="T679" s="223"/>
      <c r="U679" s="223"/>
      <c r="V679" s="223"/>
      <c r="W679" s="223"/>
      <c r="X679" s="223"/>
      <c r="Y679" s="223"/>
      <c r="Z679" s="223"/>
      <c r="AA679" s="223"/>
      <c r="AB679" s="223"/>
    </row>
    <row r="680" spans="20:28" ht="14.25">
      <c r="T680" s="223"/>
      <c r="U680" s="223"/>
      <c r="V680" s="223"/>
      <c r="W680" s="223"/>
      <c r="X680" s="223"/>
      <c r="Y680" s="223"/>
      <c r="Z680" s="223"/>
      <c r="AA680" s="223"/>
      <c r="AB680" s="223"/>
    </row>
    <row r="681" spans="20:28" ht="14.25">
      <c r="T681" s="223"/>
      <c r="U681" s="223"/>
      <c r="V681" s="223"/>
      <c r="W681" s="223"/>
      <c r="X681" s="223"/>
      <c r="Y681" s="223"/>
      <c r="Z681" s="223"/>
      <c r="AA681" s="223"/>
      <c r="AB681" s="223"/>
    </row>
    <row r="682" spans="20:28" ht="14.25">
      <c r="T682" s="223"/>
      <c r="U682" s="223"/>
      <c r="V682" s="223"/>
      <c r="W682" s="223"/>
      <c r="X682" s="223"/>
      <c r="Y682" s="223"/>
      <c r="Z682" s="223"/>
      <c r="AA682" s="223"/>
      <c r="AB682" s="223"/>
    </row>
    <row r="683" spans="20:28" ht="14.25">
      <c r="T683" s="223"/>
      <c r="U683" s="223"/>
      <c r="V683" s="223"/>
      <c r="W683" s="223"/>
      <c r="X683" s="223"/>
      <c r="Y683" s="223"/>
      <c r="Z683" s="223"/>
      <c r="AA683" s="223"/>
      <c r="AB683" s="223"/>
    </row>
    <row r="684" spans="20:28" ht="14.25">
      <c r="T684" s="223"/>
      <c r="U684" s="223"/>
      <c r="V684" s="223"/>
      <c r="W684" s="223"/>
      <c r="X684" s="223"/>
      <c r="Y684" s="223"/>
      <c r="Z684" s="223"/>
      <c r="AA684" s="223"/>
      <c r="AB684" s="223"/>
    </row>
    <row r="685" spans="20:28" ht="14.25">
      <c r="T685" s="223"/>
      <c r="U685" s="223"/>
      <c r="V685" s="223"/>
      <c r="W685" s="223"/>
      <c r="X685" s="223"/>
      <c r="Y685" s="223"/>
      <c r="Z685" s="223"/>
      <c r="AA685" s="223"/>
      <c r="AB685" s="223"/>
    </row>
    <row r="686" spans="20:28" ht="14.25">
      <c r="T686" s="223"/>
      <c r="U686" s="223"/>
      <c r="V686" s="223"/>
      <c r="W686" s="223"/>
      <c r="X686" s="223"/>
      <c r="Y686" s="223"/>
      <c r="Z686" s="223"/>
      <c r="AA686" s="223"/>
      <c r="AB686" s="223"/>
    </row>
    <row r="687" spans="20:28" ht="14.25">
      <c r="T687" s="223"/>
      <c r="U687" s="223"/>
      <c r="V687" s="223"/>
      <c r="W687" s="223"/>
      <c r="X687" s="223"/>
      <c r="Y687" s="223"/>
      <c r="Z687" s="223"/>
      <c r="AA687" s="223"/>
      <c r="AB687" s="223"/>
    </row>
    <row r="688" spans="20:28" ht="14.25">
      <c r="T688" s="223"/>
      <c r="U688" s="223"/>
      <c r="V688" s="223"/>
      <c r="W688" s="223"/>
      <c r="X688" s="223"/>
      <c r="Y688" s="223"/>
      <c r="Z688" s="223"/>
      <c r="AA688" s="223"/>
      <c r="AB688" s="223"/>
    </row>
    <row r="689" spans="20:28" ht="14.25">
      <c r="T689" s="223"/>
      <c r="U689" s="223"/>
      <c r="V689" s="223"/>
      <c r="W689" s="223"/>
      <c r="X689" s="223"/>
      <c r="Y689" s="223"/>
      <c r="Z689" s="223"/>
      <c r="AA689" s="223"/>
      <c r="AB689" s="223"/>
    </row>
    <row r="690" spans="20:28" ht="14.25">
      <c r="T690" s="223"/>
      <c r="U690" s="223"/>
      <c r="V690" s="223"/>
      <c r="W690" s="223"/>
      <c r="X690" s="223"/>
      <c r="Y690" s="223"/>
      <c r="Z690" s="223"/>
      <c r="AA690" s="223"/>
      <c r="AB690" s="223"/>
    </row>
    <row r="691" spans="20:28" ht="14.25">
      <c r="T691" s="223"/>
      <c r="U691" s="223"/>
      <c r="V691" s="223"/>
      <c r="W691" s="223"/>
      <c r="X691" s="223"/>
      <c r="Y691" s="223"/>
      <c r="Z691" s="223"/>
      <c r="AA691" s="223"/>
      <c r="AB691" s="223"/>
    </row>
    <row r="692" spans="20:28" ht="14.25">
      <c r="T692" s="223"/>
      <c r="U692" s="223"/>
      <c r="V692" s="223"/>
      <c r="W692" s="223"/>
      <c r="X692" s="223"/>
      <c r="Y692" s="223"/>
      <c r="Z692" s="223"/>
      <c r="AA692" s="223"/>
      <c r="AB692" s="223"/>
    </row>
    <row r="693" spans="20:28" ht="14.25">
      <c r="T693" s="223"/>
      <c r="U693" s="223"/>
      <c r="V693" s="223"/>
      <c r="W693" s="223"/>
      <c r="X693" s="223"/>
      <c r="Y693" s="223"/>
      <c r="Z693" s="223"/>
      <c r="AA693" s="223"/>
      <c r="AB693" s="223"/>
    </row>
    <row r="694" spans="20:28" ht="14.25">
      <c r="T694" s="223"/>
      <c r="U694" s="223"/>
      <c r="V694" s="223"/>
      <c r="W694" s="223"/>
      <c r="X694" s="223"/>
      <c r="Y694" s="223"/>
      <c r="Z694" s="223"/>
      <c r="AA694" s="223"/>
      <c r="AB694" s="223"/>
    </row>
    <row r="695" spans="20:28" ht="14.25">
      <c r="T695" s="223"/>
      <c r="U695" s="223"/>
      <c r="V695" s="223"/>
      <c r="W695" s="223"/>
      <c r="X695" s="223"/>
      <c r="Y695" s="223"/>
      <c r="Z695" s="223"/>
      <c r="AA695" s="223"/>
      <c r="AB695" s="223"/>
    </row>
    <row r="696" spans="20:28" ht="14.25">
      <c r="T696" s="223"/>
      <c r="U696" s="223"/>
      <c r="V696" s="223"/>
      <c r="W696" s="223"/>
      <c r="X696" s="223"/>
      <c r="Y696" s="223"/>
      <c r="Z696" s="223"/>
      <c r="AA696" s="223"/>
      <c r="AB696" s="223"/>
    </row>
    <row r="697" spans="20:28" ht="14.25">
      <c r="T697" s="223"/>
      <c r="U697" s="223"/>
      <c r="V697" s="223"/>
      <c r="W697" s="223"/>
      <c r="X697" s="223"/>
      <c r="Y697" s="223"/>
      <c r="Z697" s="223"/>
      <c r="AA697" s="223"/>
      <c r="AB697" s="223"/>
    </row>
    <row r="698" spans="20:28" ht="14.25">
      <c r="T698" s="223"/>
      <c r="U698" s="223"/>
      <c r="V698" s="223"/>
      <c r="W698" s="223"/>
      <c r="X698" s="223"/>
      <c r="Y698" s="223"/>
      <c r="Z698" s="223"/>
      <c r="AA698" s="223"/>
      <c r="AB698" s="223"/>
    </row>
    <row r="699" spans="20:28" ht="14.25">
      <c r="T699" s="223"/>
      <c r="U699" s="223"/>
      <c r="V699" s="223"/>
      <c r="W699" s="223"/>
      <c r="X699" s="223"/>
      <c r="Y699" s="223"/>
      <c r="Z699" s="223"/>
      <c r="AA699" s="223"/>
      <c r="AB699" s="223"/>
    </row>
    <row r="700" spans="20:28" ht="14.25">
      <c r="T700" s="223"/>
      <c r="U700" s="223"/>
      <c r="V700" s="223"/>
      <c r="W700" s="223"/>
      <c r="X700" s="223"/>
      <c r="Y700" s="223"/>
      <c r="Z700" s="223"/>
      <c r="AA700" s="223"/>
      <c r="AB700" s="223"/>
    </row>
    <row r="701" spans="20:28" ht="14.25">
      <c r="T701" s="223"/>
      <c r="U701" s="223"/>
      <c r="V701" s="223"/>
      <c r="W701" s="223"/>
      <c r="X701" s="223"/>
      <c r="Y701" s="223"/>
      <c r="Z701" s="223"/>
      <c r="AA701" s="223"/>
      <c r="AB701" s="223"/>
    </row>
    <row r="702" spans="20:28" ht="14.25">
      <c r="T702" s="223"/>
      <c r="U702" s="223"/>
      <c r="V702" s="223"/>
      <c r="W702" s="223"/>
      <c r="X702" s="223"/>
      <c r="Y702" s="223"/>
      <c r="Z702" s="223"/>
      <c r="AA702" s="223"/>
      <c r="AB702" s="223"/>
    </row>
    <row r="703" spans="20:28" ht="14.25">
      <c r="T703" s="223"/>
      <c r="U703" s="223"/>
      <c r="V703" s="223"/>
      <c r="W703" s="223"/>
      <c r="X703" s="223"/>
      <c r="Y703" s="223"/>
      <c r="Z703" s="223"/>
      <c r="AA703" s="223"/>
      <c r="AB703" s="223"/>
    </row>
    <row r="704" spans="20:28" ht="14.25">
      <c r="T704" s="223"/>
      <c r="U704" s="223"/>
      <c r="V704" s="223"/>
      <c r="W704" s="223"/>
      <c r="X704" s="223"/>
      <c r="Y704" s="223"/>
      <c r="Z704" s="223"/>
      <c r="AA704" s="223"/>
      <c r="AB704" s="223"/>
    </row>
    <row r="705" spans="20:28" ht="14.25">
      <c r="T705" s="223"/>
      <c r="U705" s="223"/>
      <c r="V705" s="223"/>
      <c r="W705" s="223"/>
      <c r="X705" s="223"/>
      <c r="Y705" s="223"/>
      <c r="Z705" s="223"/>
      <c r="AA705" s="223"/>
      <c r="AB705" s="223"/>
    </row>
    <row r="706" spans="20:28" ht="14.25">
      <c r="T706" s="223"/>
      <c r="U706" s="223"/>
      <c r="V706" s="223"/>
      <c r="W706" s="223"/>
      <c r="X706" s="223"/>
      <c r="Y706" s="223"/>
      <c r="Z706" s="223"/>
      <c r="AA706" s="223"/>
      <c r="AB706" s="223"/>
    </row>
    <row r="707" spans="20:28" ht="14.25">
      <c r="T707" s="223"/>
      <c r="U707" s="223"/>
      <c r="V707" s="223"/>
      <c r="W707" s="223"/>
      <c r="X707" s="223"/>
      <c r="Y707" s="223"/>
      <c r="Z707" s="223"/>
      <c r="AA707" s="223"/>
      <c r="AB707" s="223"/>
    </row>
    <row r="708" spans="20:28" ht="14.25">
      <c r="T708" s="223"/>
      <c r="U708" s="223"/>
      <c r="V708" s="223"/>
      <c r="W708" s="223"/>
      <c r="X708" s="223"/>
      <c r="Y708" s="223"/>
      <c r="Z708" s="223"/>
      <c r="AA708" s="223"/>
      <c r="AB708" s="223"/>
    </row>
    <row r="709" spans="20:28" ht="14.25">
      <c r="T709" s="223"/>
      <c r="U709" s="223"/>
      <c r="V709" s="223"/>
      <c r="W709" s="223"/>
      <c r="X709" s="223"/>
      <c r="Y709" s="223"/>
      <c r="Z709" s="223"/>
      <c r="AA709" s="223"/>
      <c r="AB709" s="223"/>
    </row>
    <row r="710" spans="20:28" ht="14.25">
      <c r="T710" s="223"/>
      <c r="U710" s="223"/>
      <c r="V710" s="223"/>
      <c r="W710" s="223"/>
      <c r="X710" s="223"/>
      <c r="Y710" s="223"/>
      <c r="Z710" s="223"/>
      <c r="AA710" s="223"/>
      <c r="AB710" s="223"/>
    </row>
    <row r="711" spans="20:28" ht="14.25">
      <c r="T711" s="223"/>
      <c r="U711" s="223"/>
      <c r="V711" s="223"/>
      <c r="W711" s="223"/>
      <c r="X711" s="223"/>
      <c r="Y711" s="223"/>
      <c r="Z711" s="223"/>
      <c r="AA711" s="223"/>
      <c r="AB711" s="223"/>
    </row>
    <row r="712" spans="20:28" ht="14.25">
      <c r="T712" s="223"/>
      <c r="U712" s="223"/>
      <c r="V712" s="223"/>
      <c r="W712" s="223"/>
      <c r="X712" s="223"/>
      <c r="Y712" s="223"/>
      <c r="Z712" s="223"/>
      <c r="AA712" s="223"/>
      <c r="AB712" s="223"/>
    </row>
    <row r="713" spans="20:28" ht="14.25">
      <c r="T713" s="223"/>
      <c r="U713" s="223"/>
      <c r="V713" s="223"/>
      <c r="W713" s="223"/>
      <c r="X713" s="223"/>
      <c r="Y713" s="223"/>
      <c r="Z713" s="223"/>
      <c r="AA713" s="223"/>
      <c r="AB713" s="223"/>
    </row>
    <row r="714" spans="20:28" ht="14.25">
      <c r="T714" s="223"/>
      <c r="U714" s="223"/>
      <c r="V714" s="223"/>
      <c r="W714" s="223"/>
      <c r="X714" s="223"/>
      <c r="Y714" s="223"/>
      <c r="Z714" s="223"/>
      <c r="AA714" s="223"/>
      <c r="AB714" s="223"/>
    </row>
    <row r="715" spans="20:28" ht="14.25">
      <c r="T715" s="223"/>
      <c r="U715" s="223"/>
      <c r="V715" s="223"/>
      <c r="W715" s="223"/>
      <c r="X715" s="223"/>
      <c r="Y715" s="223"/>
      <c r="Z715" s="223"/>
      <c r="AA715" s="223"/>
      <c r="AB715" s="223"/>
    </row>
    <row r="716" spans="20:28" ht="14.25">
      <c r="T716" s="223"/>
      <c r="U716" s="223"/>
      <c r="V716" s="223"/>
      <c r="W716" s="223"/>
      <c r="X716" s="223"/>
      <c r="Y716" s="223"/>
      <c r="Z716" s="223"/>
      <c r="AA716" s="223"/>
      <c r="AB716" s="223"/>
    </row>
    <row r="717" spans="20:28" ht="14.25">
      <c r="T717" s="223"/>
      <c r="U717" s="223"/>
      <c r="V717" s="223"/>
      <c r="W717" s="223"/>
      <c r="X717" s="223"/>
      <c r="Y717" s="223"/>
      <c r="Z717" s="223"/>
      <c r="AA717" s="223"/>
      <c r="AB717" s="223"/>
    </row>
    <row r="718" spans="20:28" ht="14.25">
      <c r="T718" s="223"/>
      <c r="U718" s="223"/>
      <c r="V718" s="223"/>
      <c r="W718" s="223"/>
      <c r="X718" s="223"/>
      <c r="Y718" s="223"/>
      <c r="Z718" s="223"/>
      <c r="AA718" s="223"/>
      <c r="AB718" s="223"/>
    </row>
    <row r="719" spans="20:28" ht="14.25">
      <c r="T719" s="223"/>
      <c r="U719" s="223"/>
      <c r="V719" s="223"/>
      <c r="W719" s="223"/>
      <c r="X719" s="223"/>
      <c r="Y719" s="223"/>
      <c r="Z719" s="223"/>
      <c r="AA719" s="223"/>
      <c r="AB719" s="223"/>
    </row>
    <row r="720" spans="20:28" ht="14.25">
      <c r="T720" s="223"/>
      <c r="U720" s="223"/>
      <c r="V720" s="223"/>
      <c r="W720" s="223"/>
      <c r="X720" s="223"/>
      <c r="Y720" s="223"/>
      <c r="Z720" s="223"/>
      <c r="AA720" s="223"/>
      <c r="AB720" s="223"/>
    </row>
    <row r="721" spans="20:28" ht="14.25">
      <c r="T721" s="223"/>
      <c r="U721" s="223"/>
      <c r="V721" s="223"/>
      <c r="W721" s="223"/>
      <c r="X721" s="223"/>
      <c r="Y721" s="223"/>
      <c r="Z721" s="223"/>
      <c r="AA721" s="223"/>
      <c r="AB721" s="223"/>
    </row>
    <row r="722" spans="20:28" ht="14.25">
      <c r="T722" s="223"/>
      <c r="U722" s="223"/>
      <c r="V722" s="223"/>
      <c r="W722" s="223"/>
      <c r="X722" s="223"/>
      <c r="Y722" s="223"/>
      <c r="Z722" s="223"/>
      <c r="AA722" s="223"/>
      <c r="AB722" s="223"/>
    </row>
    <row r="723" spans="20:28" ht="14.25">
      <c r="T723" s="223"/>
      <c r="U723" s="223"/>
      <c r="V723" s="223"/>
      <c r="W723" s="223"/>
      <c r="X723" s="223"/>
      <c r="Y723" s="223"/>
      <c r="Z723" s="223"/>
      <c r="AA723" s="223"/>
      <c r="AB723" s="223"/>
    </row>
    <row r="724" spans="20:28" ht="14.25">
      <c r="T724" s="223"/>
      <c r="U724" s="223"/>
      <c r="V724" s="223"/>
      <c r="W724" s="223"/>
      <c r="X724" s="223"/>
      <c r="Y724" s="223"/>
      <c r="Z724" s="223"/>
      <c r="AA724" s="223"/>
      <c r="AB724" s="223"/>
    </row>
    <row r="725" spans="20:28" ht="14.25">
      <c r="T725" s="223"/>
      <c r="U725" s="223"/>
      <c r="V725" s="223"/>
      <c r="W725" s="223"/>
      <c r="X725" s="223"/>
      <c r="Y725" s="223"/>
      <c r="Z725" s="223"/>
      <c r="AA725" s="223"/>
      <c r="AB725" s="223"/>
    </row>
    <row r="726" spans="20:28" ht="14.25">
      <c r="T726" s="223"/>
      <c r="U726" s="223"/>
      <c r="V726" s="223"/>
      <c r="W726" s="223"/>
      <c r="X726" s="223"/>
      <c r="Y726" s="223"/>
      <c r="Z726" s="223"/>
      <c r="AA726" s="223"/>
      <c r="AB726" s="223"/>
    </row>
    <row r="727" spans="20:28" ht="14.25">
      <c r="T727" s="223"/>
      <c r="U727" s="223"/>
      <c r="V727" s="223"/>
      <c r="W727" s="223"/>
      <c r="X727" s="223"/>
      <c r="Y727" s="223"/>
      <c r="Z727" s="223"/>
      <c r="AA727" s="223"/>
      <c r="AB727" s="223"/>
    </row>
    <row r="728" spans="20:28" ht="14.25">
      <c r="T728" s="223"/>
      <c r="U728" s="223"/>
      <c r="V728" s="223"/>
      <c r="W728" s="223"/>
      <c r="X728" s="223"/>
      <c r="Y728" s="223"/>
      <c r="Z728" s="223"/>
      <c r="AA728" s="223"/>
      <c r="AB728" s="223"/>
    </row>
    <row r="729" spans="20:28" ht="14.25">
      <c r="T729" s="223"/>
      <c r="U729" s="223"/>
      <c r="V729" s="223"/>
      <c r="W729" s="223"/>
      <c r="X729" s="223"/>
      <c r="Y729" s="223"/>
      <c r="Z729" s="223"/>
      <c r="AA729" s="223"/>
      <c r="AB729" s="223"/>
    </row>
    <row r="730" spans="20:28" ht="14.25">
      <c r="T730" s="223"/>
      <c r="U730" s="223"/>
      <c r="V730" s="223"/>
      <c r="W730" s="223"/>
      <c r="X730" s="223"/>
      <c r="Y730" s="223"/>
      <c r="Z730" s="223"/>
      <c r="AA730" s="223"/>
      <c r="AB730" s="223"/>
    </row>
    <row r="731" spans="20:28" ht="14.25">
      <c r="T731" s="223"/>
      <c r="U731" s="223"/>
      <c r="V731" s="223"/>
      <c r="W731" s="223"/>
      <c r="X731" s="223"/>
      <c r="Y731" s="223"/>
      <c r="Z731" s="223"/>
      <c r="AA731" s="223"/>
      <c r="AB731" s="223"/>
    </row>
    <row r="732" spans="20:28" ht="14.25">
      <c r="T732" s="223"/>
      <c r="U732" s="223"/>
      <c r="V732" s="223"/>
      <c r="W732" s="223"/>
      <c r="X732" s="223"/>
      <c r="Y732" s="223"/>
      <c r="Z732" s="223"/>
      <c r="AA732" s="223"/>
      <c r="AB732" s="223"/>
    </row>
    <row r="733" spans="20:28" ht="14.25">
      <c r="T733" s="223"/>
      <c r="U733" s="223"/>
      <c r="V733" s="223"/>
      <c r="W733" s="223"/>
      <c r="X733" s="223"/>
      <c r="Y733" s="223"/>
      <c r="Z733" s="223"/>
      <c r="AA733" s="223"/>
      <c r="AB733" s="223"/>
    </row>
    <row r="734" spans="20:28" ht="14.25">
      <c r="T734" s="223"/>
      <c r="U734" s="223"/>
      <c r="V734" s="223"/>
      <c r="W734" s="223"/>
      <c r="X734" s="223"/>
      <c r="Y734" s="223"/>
      <c r="Z734" s="223"/>
      <c r="AA734" s="223"/>
      <c r="AB734" s="223"/>
    </row>
    <row r="735" spans="20:28" ht="14.25">
      <c r="T735" s="223"/>
      <c r="U735" s="223"/>
      <c r="V735" s="223"/>
      <c r="W735" s="223"/>
      <c r="X735" s="223"/>
      <c r="Y735" s="223"/>
      <c r="Z735" s="223"/>
      <c r="AA735" s="223"/>
      <c r="AB735" s="223"/>
    </row>
    <row r="736" spans="20:28" ht="14.25">
      <c r="T736" s="223"/>
      <c r="U736" s="223"/>
      <c r="V736" s="223"/>
      <c r="W736" s="223"/>
      <c r="X736" s="223"/>
      <c r="Y736" s="223"/>
      <c r="Z736" s="223"/>
      <c r="AA736" s="223"/>
      <c r="AB736" s="223"/>
    </row>
    <row r="737" spans="20:28" ht="14.25">
      <c r="T737" s="223"/>
      <c r="U737" s="223"/>
      <c r="V737" s="223"/>
      <c r="W737" s="223"/>
      <c r="X737" s="223"/>
      <c r="Y737" s="223"/>
      <c r="Z737" s="223"/>
      <c r="AA737" s="223"/>
      <c r="AB737" s="223"/>
    </row>
    <row r="738" spans="20:28" ht="14.25">
      <c r="T738" s="223"/>
      <c r="U738" s="223"/>
      <c r="V738" s="223"/>
      <c r="W738" s="223"/>
      <c r="X738" s="223"/>
      <c r="Y738" s="223"/>
      <c r="Z738" s="223"/>
      <c r="AA738" s="223"/>
      <c r="AB738" s="223"/>
    </row>
    <row r="739" spans="20:28" ht="14.25">
      <c r="T739" s="223"/>
      <c r="U739" s="223"/>
      <c r="V739" s="223"/>
      <c r="W739" s="223"/>
      <c r="X739" s="223"/>
      <c r="Y739" s="223"/>
      <c r="Z739" s="223"/>
      <c r="AA739" s="223"/>
      <c r="AB739" s="223"/>
    </row>
    <row r="740" spans="20:28" ht="14.25">
      <c r="T740" s="223"/>
      <c r="U740" s="223"/>
      <c r="V740" s="223"/>
      <c r="W740" s="223"/>
      <c r="X740" s="223"/>
      <c r="Y740" s="223"/>
      <c r="Z740" s="223"/>
      <c r="AA740" s="223"/>
      <c r="AB740" s="223"/>
    </row>
    <row r="741" spans="20:28" ht="14.25">
      <c r="T741" s="223"/>
      <c r="U741" s="223"/>
      <c r="V741" s="223"/>
      <c r="W741" s="223"/>
      <c r="X741" s="223"/>
      <c r="Y741" s="223"/>
      <c r="Z741" s="223"/>
      <c r="AA741" s="223"/>
      <c r="AB741" s="223"/>
    </row>
    <row r="742" spans="20:28" ht="14.25">
      <c r="T742" s="223"/>
      <c r="U742" s="223"/>
      <c r="V742" s="223"/>
      <c r="W742" s="223"/>
      <c r="X742" s="223"/>
      <c r="Y742" s="223"/>
      <c r="Z742" s="223"/>
      <c r="AA742" s="223"/>
      <c r="AB742" s="223"/>
    </row>
    <row r="743" spans="20:28" ht="14.25">
      <c r="T743" s="223"/>
      <c r="U743" s="223"/>
      <c r="V743" s="223"/>
      <c r="W743" s="223"/>
      <c r="X743" s="223"/>
      <c r="Y743" s="223"/>
      <c r="Z743" s="223"/>
      <c r="AA743" s="223"/>
      <c r="AB743" s="223"/>
    </row>
    <row r="744" spans="20:28" ht="14.25">
      <c r="T744" s="223"/>
      <c r="U744" s="223"/>
      <c r="V744" s="223"/>
      <c r="W744" s="223"/>
      <c r="X744" s="223"/>
      <c r="Y744" s="223"/>
      <c r="Z744" s="223"/>
      <c r="AA744" s="223"/>
      <c r="AB744" s="223"/>
    </row>
    <row r="745" spans="20:28" ht="14.25">
      <c r="T745" s="223"/>
      <c r="U745" s="223"/>
      <c r="V745" s="223"/>
      <c r="W745" s="223"/>
      <c r="X745" s="223"/>
      <c r="Y745" s="223"/>
      <c r="Z745" s="223"/>
      <c r="AA745" s="223"/>
      <c r="AB745" s="223"/>
    </row>
    <row r="746" spans="20:28" ht="14.25">
      <c r="T746" s="223"/>
      <c r="U746" s="223"/>
      <c r="V746" s="223"/>
      <c r="W746" s="223"/>
      <c r="X746" s="223"/>
      <c r="Y746" s="223"/>
      <c r="Z746" s="223"/>
      <c r="AA746" s="223"/>
      <c r="AB746" s="223"/>
    </row>
    <row r="747" spans="20:28" ht="14.25">
      <c r="T747" s="223"/>
      <c r="U747" s="223"/>
      <c r="V747" s="223"/>
      <c r="W747" s="223"/>
      <c r="X747" s="223"/>
      <c r="Y747" s="223"/>
      <c r="Z747" s="223"/>
      <c r="AA747" s="223"/>
      <c r="AB747" s="223"/>
    </row>
    <row r="748" spans="20:28" ht="14.25">
      <c r="T748" s="223"/>
      <c r="U748" s="223"/>
      <c r="V748" s="223"/>
      <c r="W748" s="223"/>
      <c r="X748" s="223"/>
      <c r="Y748" s="223"/>
      <c r="Z748" s="223"/>
      <c r="AA748" s="223"/>
      <c r="AB748" s="223"/>
    </row>
    <row r="749" spans="20:28" ht="14.25">
      <c r="T749" s="223"/>
      <c r="U749" s="223"/>
      <c r="V749" s="223"/>
      <c r="W749" s="223"/>
      <c r="X749" s="223"/>
      <c r="Y749" s="223"/>
      <c r="Z749" s="223"/>
      <c r="AA749" s="223"/>
      <c r="AB749" s="223"/>
    </row>
    <row r="750" spans="20:28" ht="14.25">
      <c r="T750" s="223"/>
      <c r="U750" s="223"/>
      <c r="V750" s="223"/>
      <c r="W750" s="223"/>
      <c r="X750" s="223"/>
      <c r="Y750" s="223"/>
      <c r="Z750" s="223"/>
      <c r="AA750" s="223"/>
      <c r="AB750" s="223"/>
    </row>
    <row r="751" spans="20:28" ht="14.25">
      <c r="T751" s="223"/>
      <c r="U751" s="223"/>
      <c r="V751" s="223"/>
      <c r="W751" s="223"/>
      <c r="X751" s="223"/>
      <c r="Y751" s="223"/>
      <c r="Z751" s="223"/>
      <c r="AA751" s="223"/>
      <c r="AB751" s="223"/>
    </row>
    <row r="752" spans="20:28" ht="14.25">
      <c r="T752" s="223"/>
      <c r="U752" s="223"/>
      <c r="V752" s="223"/>
      <c r="W752" s="223"/>
      <c r="X752" s="223"/>
      <c r="Y752" s="223"/>
      <c r="Z752" s="223"/>
      <c r="AA752" s="223"/>
      <c r="AB752" s="223"/>
    </row>
    <row r="753" spans="20:28" ht="14.25">
      <c r="T753" s="223"/>
      <c r="U753" s="223"/>
      <c r="V753" s="223"/>
      <c r="W753" s="223"/>
      <c r="X753" s="223"/>
      <c r="Y753" s="223"/>
      <c r="Z753" s="223"/>
      <c r="AA753" s="223"/>
      <c r="AB753" s="223"/>
    </row>
    <row r="754" spans="20:28" ht="14.25">
      <c r="T754" s="223"/>
      <c r="U754" s="223"/>
      <c r="V754" s="223"/>
      <c r="W754" s="223"/>
      <c r="X754" s="223"/>
      <c r="Y754" s="223"/>
      <c r="Z754" s="223"/>
      <c r="AA754" s="223"/>
      <c r="AB754" s="223"/>
    </row>
    <row r="755" spans="20:28" ht="14.25">
      <c r="T755" s="223"/>
      <c r="U755" s="223"/>
      <c r="V755" s="223"/>
      <c r="W755" s="223"/>
      <c r="X755" s="223"/>
      <c r="Y755" s="223"/>
      <c r="Z755" s="223"/>
      <c r="AA755" s="223"/>
      <c r="AB755" s="223"/>
    </row>
    <row r="756" spans="20:28" ht="14.25">
      <c r="T756" s="223"/>
      <c r="U756" s="223"/>
      <c r="V756" s="223"/>
      <c r="W756" s="223"/>
      <c r="X756" s="223"/>
      <c r="Y756" s="223"/>
      <c r="Z756" s="223"/>
      <c r="AA756" s="223"/>
      <c r="AB756" s="223"/>
    </row>
    <row r="757" spans="20:28" ht="14.25">
      <c r="T757" s="223"/>
      <c r="U757" s="223"/>
      <c r="V757" s="223"/>
      <c r="W757" s="223"/>
      <c r="X757" s="223"/>
      <c r="Y757" s="223"/>
      <c r="Z757" s="223"/>
      <c r="AA757" s="223"/>
      <c r="AB757" s="223"/>
    </row>
    <row r="758" spans="20:28" ht="14.25">
      <c r="T758" s="223"/>
      <c r="U758" s="223"/>
      <c r="V758" s="223"/>
      <c r="W758" s="223"/>
      <c r="X758" s="223"/>
      <c r="Y758" s="223"/>
      <c r="Z758" s="223"/>
      <c r="AA758" s="223"/>
      <c r="AB758" s="223"/>
    </row>
    <row r="759" spans="20:28" ht="14.25">
      <c r="T759" s="223"/>
      <c r="U759" s="223"/>
      <c r="V759" s="223"/>
      <c r="W759" s="223"/>
      <c r="X759" s="223"/>
      <c r="Y759" s="223"/>
      <c r="Z759" s="223"/>
      <c r="AA759" s="223"/>
      <c r="AB759" s="223"/>
    </row>
    <row r="760" spans="20:28" ht="14.25">
      <c r="T760" s="223"/>
      <c r="U760" s="223"/>
      <c r="V760" s="223"/>
      <c r="W760" s="223"/>
      <c r="X760" s="223"/>
      <c r="Y760" s="223"/>
      <c r="Z760" s="223"/>
      <c r="AA760" s="223"/>
      <c r="AB760" s="223"/>
    </row>
    <row r="761" spans="20:28" ht="14.25">
      <c r="T761" s="223"/>
      <c r="U761" s="223"/>
      <c r="V761" s="223"/>
      <c r="W761" s="223"/>
      <c r="X761" s="223"/>
      <c r="Y761" s="223"/>
      <c r="Z761" s="223"/>
      <c r="AA761" s="223"/>
      <c r="AB761" s="223"/>
    </row>
    <row r="762" spans="20:28" ht="14.25">
      <c r="T762" s="223"/>
      <c r="U762" s="223"/>
      <c r="V762" s="223"/>
      <c r="W762" s="223"/>
      <c r="X762" s="223"/>
      <c r="Y762" s="223"/>
      <c r="Z762" s="223"/>
      <c r="AA762" s="223"/>
      <c r="AB762" s="223"/>
    </row>
    <row r="763" spans="20:28" ht="14.25">
      <c r="T763" s="223"/>
      <c r="U763" s="223"/>
      <c r="V763" s="223"/>
      <c r="W763" s="223"/>
      <c r="X763" s="223"/>
      <c r="Y763" s="223"/>
      <c r="Z763" s="223"/>
      <c r="AA763" s="223"/>
      <c r="AB763" s="223"/>
    </row>
    <row r="764" spans="20:28" ht="14.25">
      <c r="T764" s="223"/>
      <c r="U764" s="223"/>
      <c r="V764" s="223"/>
      <c r="W764" s="223"/>
      <c r="X764" s="223"/>
      <c r="Y764" s="223"/>
      <c r="Z764" s="223"/>
      <c r="AA764" s="223"/>
      <c r="AB764" s="223"/>
    </row>
    <row r="765" spans="20:28" ht="14.25">
      <c r="T765" s="223"/>
      <c r="U765" s="223"/>
      <c r="V765" s="223"/>
      <c r="W765" s="223"/>
      <c r="X765" s="223"/>
      <c r="Y765" s="223"/>
      <c r="Z765" s="223"/>
      <c r="AA765" s="223"/>
      <c r="AB765" s="223"/>
    </row>
    <row r="766" spans="20:28" ht="14.25">
      <c r="T766" s="223"/>
      <c r="U766" s="223"/>
      <c r="V766" s="223"/>
      <c r="W766" s="223"/>
      <c r="X766" s="223"/>
      <c r="Y766" s="223"/>
      <c r="Z766" s="223"/>
      <c r="AA766" s="223"/>
      <c r="AB766" s="223"/>
    </row>
    <row r="767" spans="20:28" ht="14.25">
      <c r="T767" s="223"/>
      <c r="U767" s="223"/>
      <c r="V767" s="223"/>
      <c r="W767" s="223"/>
      <c r="X767" s="223"/>
      <c r="Y767" s="223"/>
      <c r="Z767" s="223"/>
      <c r="AA767" s="223"/>
      <c r="AB767" s="223"/>
    </row>
    <row r="768" spans="20:28" ht="14.25">
      <c r="T768" s="223"/>
      <c r="U768" s="223"/>
      <c r="V768" s="223"/>
      <c r="W768" s="223"/>
      <c r="X768" s="223"/>
      <c r="Y768" s="223"/>
      <c r="Z768" s="223"/>
      <c r="AA768" s="223"/>
      <c r="AB768" s="223"/>
    </row>
    <row r="769" spans="20:28" ht="14.25">
      <c r="T769" s="223"/>
      <c r="U769" s="223"/>
      <c r="V769" s="223"/>
      <c r="W769" s="223"/>
      <c r="X769" s="223"/>
      <c r="Y769" s="223"/>
      <c r="Z769" s="223"/>
      <c r="AA769" s="223"/>
      <c r="AB769" s="223"/>
    </row>
    <row r="770" spans="20:28" ht="14.25">
      <c r="T770" s="223"/>
      <c r="U770" s="223"/>
      <c r="V770" s="223"/>
      <c r="W770" s="223"/>
      <c r="X770" s="223"/>
      <c r="Y770" s="223"/>
      <c r="Z770" s="223"/>
      <c r="AA770" s="223"/>
      <c r="AB770" s="223"/>
    </row>
    <row r="771" spans="20:28" ht="14.25">
      <c r="T771" s="223"/>
      <c r="U771" s="223"/>
      <c r="V771" s="223"/>
      <c r="W771" s="223"/>
      <c r="X771" s="223"/>
      <c r="Y771" s="223"/>
      <c r="Z771" s="223"/>
      <c r="AA771" s="223"/>
      <c r="AB771" s="223"/>
    </row>
    <row r="772" spans="20:28" ht="14.25">
      <c r="T772" s="223"/>
      <c r="U772" s="223"/>
      <c r="V772" s="223"/>
      <c r="W772" s="223"/>
      <c r="X772" s="223"/>
      <c r="Y772" s="223"/>
      <c r="Z772" s="223"/>
      <c r="AA772" s="223"/>
      <c r="AB772" s="223"/>
    </row>
    <row r="773" spans="20:28" ht="14.25">
      <c r="T773" s="223"/>
      <c r="U773" s="223"/>
      <c r="V773" s="223"/>
      <c r="W773" s="223"/>
      <c r="X773" s="223"/>
      <c r="Y773" s="223"/>
      <c r="Z773" s="223"/>
      <c r="AA773" s="223"/>
      <c r="AB773" s="223"/>
    </row>
    <row r="774" spans="20:28" ht="14.25">
      <c r="T774" s="223"/>
      <c r="U774" s="223"/>
      <c r="V774" s="223"/>
      <c r="W774" s="223"/>
      <c r="X774" s="223"/>
      <c r="Y774" s="223"/>
      <c r="Z774" s="223"/>
      <c r="AA774" s="223"/>
      <c r="AB774" s="223"/>
    </row>
    <row r="775" spans="20:28" ht="14.25">
      <c r="T775" s="223"/>
      <c r="U775" s="223"/>
      <c r="V775" s="223"/>
      <c r="W775" s="223"/>
      <c r="X775" s="223"/>
      <c r="Y775" s="223"/>
      <c r="Z775" s="223"/>
      <c r="AA775" s="223"/>
      <c r="AB775" s="223"/>
    </row>
    <row r="776" spans="20:28" ht="14.25">
      <c r="T776" s="223"/>
      <c r="U776" s="223"/>
      <c r="V776" s="223"/>
      <c r="W776" s="223"/>
      <c r="X776" s="223"/>
      <c r="Y776" s="223"/>
      <c r="Z776" s="223"/>
      <c r="AA776" s="223"/>
      <c r="AB776" s="223"/>
    </row>
    <row r="777" spans="20:28" ht="14.25">
      <c r="T777" s="223"/>
      <c r="U777" s="223"/>
      <c r="V777" s="223"/>
      <c r="W777" s="223"/>
      <c r="X777" s="223"/>
      <c r="Y777" s="223"/>
      <c r="Z777" s="223"/>
      <c r="AA777" s="223"/>
      <c r="AB777" s="223"/>
    </row>
    <row r="778" spans="20:28" ht="14.25">
      <c r="T778" s="223"/>
      <c r="U778" s="223"/>
      <c r="V778" s="223"/>
      <c r="W778" s="223"/>
      <c r="X778" s="223"/>
      <c r="Y778" s="223"/>
      <c r="Z778" s="223"/>
      <c r="AA778" s="223"/>
      <c r="AB778" s="223"/>
    </row>
    <row r="779" spans="20:28" ht="14.25">
      <c r="T779" s="223"/>
      <c r="U779" s="223"/>
      <c r="V779" s="223"/>
      <c r="W779" s="223"/>
      <c r="X779" s="223"/>
      <c r="Y779" s="223"/>
      <c r="Z779" s="223"/>
      <c r="AA779" s="223"/>
      <c r="AB779" s="223"/>
    </row>
    <row r="780" spans="20:28" ht="14.25">
      <c r="T780" s="223"/>
      <c r="U780" s="223"/>
      <c r="V780" s="223"/>
      <c r="W780" s="223"/>
      <c r="X780" s="223"/>
      <c r="Y780" s="223"/>
      <c r="Z780" s="223"/>
      <c r="AA780" s="223"/>
      <c r="AB780" s="223"/>
    </row>
    <row r="781" spans="20:28" ht="14.25">
      <c r="T781" s="223"/>
      <c r="U781" s="223"/>
      <c r="V781" s="223"/>
      <c r="W781" s="223"/>
      <c r="X781" s="223"/>
      <c r="Y781" s="223"/>
      <c r="Z781" s="223"/>
      <c r="AA781" s="223"/>
      <c r="AB781" s="223"/>
    </row>
    <row r="782" spans="20:28" ht="14.25">
      <c r="T782" s="223"/>
      <c r="U782" s="223"/>
      <c r="V782" s="223"/>
      <c r="W782" s="223"/>
      <c r="X782" s="223"/>
      <c r="Y782" s="223"/>
      <c r="Z782" s="223"/>
      <c r="AA782" s="223"/>
      <c r="AB782" s="223"/>
    </row>
    <row r="783" spans="20:28" ht="14.25">
      <c r="T783" s="223"/>
      <c r="U783" s="223"/>
      <c r="V783" s="223"/>
      <c r="W783" s="223"/>
      <c r="X783" s="223"/>
      <c r="Y783" s="223"/>
      <c r="Z783" s="223"/>
      <c r="AA783" s="223"/>
      <c r="AB783" s="223"/>
    </row>
    <row r="784" spans="20:28" ht="14.25">
      <c r="T784" s="223"/>
      <c r="U784" s="223"/>
      <c r="V784" s="223"/>
      <c r="W784" s="223"/>
      <c r="X784" s="223"/>
      <c r="Y784" s="223"/>
      <c r="Z784" s="223"/>
      <c r="AA784" s="223"/>
      <c r="AB784" s="223"/>
    </row>
    <row r="785" spans="20:28" ht="14.25">
      <c r="T785" s="223"/>
      <c r="U785" s="223"/>
      <c r="V785" s="223"/>
      <c r="W785" s="223"/>
      <c r="X785" s="223"/>
      <c r="Y785" s="223"/>
      <c r="Z785" s="223"/>
      <c r="AA785" s="223"/>
      <c r="AB785" s="223"/>
    </row>
    <row r="786" spans="20:28" ht="14.25">
      <c r="T786" s="223"/>
      <c r="U786" s="223"/>
      <c r="V786" s="223"/>
      <c r="W786" s="223"/>
      <c r="X786" s="223"/>
      <c r="Y786" s="223"/>
      <c r="Z786" s="223"/>
      <c r="AA786" s="223"/>
      <c r="AB786" s="223"/>
    </row>
    <row r="787" spans="20:28" ht="14.25">
      <c r="T787" s="223"/>
      <c r="U787" s="223"/>
      <c r="V787" s="223"/>
      <c r="W787" s="223"/>
      <c r="X787" s="223"/>
      <c r="Y787" s="223"/>
      <c r="Z787" s="223"/>
      <c r="AA787" s="223"/>
      <c r="AB787" s="223"/>
    </row>
    <row r="788" spans="20:28" ht="14.25">
      <c r="T788" s="223"/>
      <c r="U788" s="223"/>
      <c r="V788" s="223"/>
      <c r="W788" s="223"/>
      <c r="X788" s="223"/>
      <c r="Y788" s="223"/>
      <c r="Z788" s="223"/>
      <c r="AA788" s="223"/>
      <c r="AB788" s="223"/>
    </row>
    <row r="789" spans="20:28" ht="14.25">
      <c r="T789" s="223"/>
      <c r="U789" s="223"/>
      <c r="V789" s="223"/>
      <c r="W789" s="223"/>
      <c r="X789" s="223"/>
      <c r="Y789" s="223"/>
      <c r="Z789" s="223"/>
      <c r="AA789" s="223"/>
      <c r="AB789" s="223"/>
    </row>
    <row r="790" spans="20:28" ht="14.25">
      <c r="T790" s="223"/>
      <c r="U790" s="223"/>
      <c r="V790" s="223"/>
      <c r="W790" s="223"/>
      <c r="X790" s="223"/>
      <c r="Y790" s="223"/>
      <c r="Z790" s="223"/>
      <c r="AA790" s="223"/>
      <c r="AB790" s="223"/>
    </row>
    <row r="791" spans="20:28" ht="14.25">
      <c r="T791" s="223"/>
      <c r="U791" s="223"/>
      <c r="V791" s="223"/>
      <c r="W791" s="223"/>
      <c r="X791" s="223"/>
      <c r="Y791" s="223"/>
      <c r="Z791" s="223"/>
      <c r="AA791" s="223"/>
      <c r="AB791" s="223"/>
    </row>
    <row r="792" spans="20:28" ht="14.25">
      <c r="T792" s="223"/>
      <c r="U792" s="223"/>
      <c r="V792" s="223"/>
      <c r="W792" s="223"/>
      <c r="X792" s="223"/>
      <c r="Y792" s="223"/>
      <c r="Z792" s="223"/>
      <c r="AA792" s="223"/>
      <c r="AB792" s="223"/>
    </row>
    <row r="793" spans="20:28" ht="14.25">
      <c r="T793" s="223"/>
      <c r="U793" s="223"/>
      <c r="V793" s="223"/>
      <c r="W793" s="223"/>
      <c r="X793" s="223"/>
      <c r="Y793" s="223"/>
      <c r="Z793" s="223"/>
      <c r="AA793" s="223"/>
      <c r="AB793" s="223"/>
    </row>
    <row r="794" spans="20:28" ht="14.25">
      <c r="T794" s="223"/>
      <c r="U794" s="223"/>
      <c r="V794" s="223"/>
      <c r="W794" s="223"/>
      <c r="X794" s="223"/>
      <c r="Y794" s="223"/>
      <c r="Z794" s="223"/>
      <c r="AA794" s="223"/>
      <c r="AB794" s="223"/>
    </row>
    <row r="795" spans="20:28" ht="14.25">
      <c r="T795" s="223"/>
      <c r="U795" s="223"/>
      <c r="V795" s="223"/>
      <c r="W795" s="223"/>
      <c r="X795" s="223"/>
      <c r="Y795" s="223"/>
      <c r="Z795" s="223"/>
      <c r="AA795" s="223"/>
      <c r="AB795" s="223"/>
    </row>
    <row r="796" spans="20:28" ht="14.25">
      <c r="T796" s="223"/>
      <c r="U796" s="223"/>
      <c r="V796" s="223"/>
      <c r="W796" s="223"/>
      <c r="X796" s="223"/>
      <c r="Y796" s="223"/>
      <c r="Z796" s="223"/>
      <c r="AA796" s="223"/>
      <c r="AB796" s="223"/>
    </row>
    <row r="797" spans="20:28" ht="14.25">
      <c r="T797" s="223"/>
      <c r="U797" s="223"/>
      <c r="V797" s="223"/>
      <c r="W797" s="223"/>
      <c r="X797" s="223"/>
      <c r="Y797" s="223"/>
      <c r="Z797" s="223"/>
      <c r="AA797" s="223"/>
      <c r="AB797" s="223"/>
    </row>
    <row r="798" spans="20:28" ht="14.25">
      <c r="T798" s="223"/>
      <c r="U798" s="223"/>
      <c r="V798" s="223"/>
      <c r="W798" s="223"/>
      <c r="X798" s="223"/>
      <c r="Y798" s="223"/>
      <c r="Z798" s="223"/>
      <c r="AA798" s="223"/>
      <c r="AB798" s="223"/>
    </row>
    <row r="799" spans="20:28" ht="14.25">
      <c r="T799" s="223"/>
      <c r="U799" s="223"/>
      <c r="V799" s="223"/>
      <c r="W799" s="223"/>
      <c r="X799" s="223"/>
      <c r="Y799" s="223"/>
      <c r="Z799" s="223"/>
      <c r="AA799" s="223"/>
      <c r="AB799" s="223"/>
    </row>
    <row r="800" spans="20:28" ht="14.25">
      <c r="T800" s="223"/>
      <c r="U800" s="223"/>
      <c r="V800" s="223"/>
      <c r="W800" s="223"/>
      <c r="X800" s="223"/>
      <c r="Y800" s="223"/>
      <c r="Z800" s="223"/>
      <c r="AA800" s="223"/>
      <c r="AB800" s="223"/>
    </row>
    <row r="801" spans="20:28" ht="14.25">
      <c r="T801" s="223"/>
      <c r="U801" s="223"/>
      <c r="V801" s="223"/>
      <c r="W801" s="223"/>
      <c r="X801" s="223"/>
      <c r="Y801" s="223"/>
      <c r="Z801" s="223"/>
      <c r="AA801" s="223"/>
      <c r="AB801" s="223"/>
    </row>
    <row r="802" spans="20:28" ht="14.25">
      <c r="T802" s="223"/>
      <c r="U802" s="223"/>
      <c r="V802" s="223"/>
      <c r="W802" s="223"/>
      <c r="X802" s="223"/>
      <c r="Y802" s="223"/>
      <c r="Z802" s="223"/>
      <c r="AA802" s="223"/>
      <c r="AB802" s="223"/>
    </row>
    <row r="803" spans="20:28" ht="14.25">
      <c r="T803" s="223"/>
      <c r="U803" s="223"/>
      <c r="V803" s="223"/>
      <c r="W803" s="223"/>
      <c r="X803" s="223"/>
      <c r="Y803" s="223"/>
      <c r="Z803" s="223"/>
      <c r="AA803" s="223"/>
      <c r="AB803" s="223"/>
    </row>
    <row r="804" spans="20:28" ht="14.25">
      <c r="T804" s="223"/>
      <c r="U804" s="223"/>
      <c r="V804" s="223"/>
      <c r="W804" s="223"/>
      <c r="X804" s="223"/>
      <c r="Y804" s="223"/>
      <c r="Z804" s="223"/>
      <c r="AA804" s="223"/>
      <c r="AB804" s="223"/>
    </row>
    <row r="805" spans="20:28" ht="14.25">
      <c r="T805" s="223"/>
      <c r="U805" s="223"/>
      <c r="V805" s="223"/>
      <c r="W805" s="223"/>
      <c r="X805" s="223"/>
      <c r="Y805" s="223"/>
      <c r="Z805" s="223"/>
      <c r="AA805" s="223"/>
      <c r="AB805" s="223"/>
    </row>
    <row r="806" spans="20:28" ht="14.25">
      <c r="T806" s="223"/>
      <c r="U806" s="223"/>
      <c r="V806" s="223"/>
      <c r="W806" s="223"/>
      <c r="X806" s="223"/>
      <c r="Y806" s="223"/>
      <c r="Z806" s="223"/>
      <c r="AA806" s="223"/>
      <c r="AB806" s="223"/>
    </row>
    <row r="807" spans="20:28" ht="14.25">
      <c r="T807" s="223"/>
      <c r="U807" s="223"/>
      <c r="V807" s="223"/>
      <c r="W807" s="223"/>
      <c r="X807" s="223"/>
      <c r="Y807" s="223"/>
      <c r="Z807" s="223"/>
      <c r="AA807" s="223"/>
      <c r="AB807" s="223"/>
    </row>
    <row r="808" spans="20:28" ht="14.25">
      <c r="T808" s="223"/>
      <c r="U808" s="223"/>
      <c r="V808" s="223"/>
      <c r="W808" s="223"/>
      <c r="X808" s="223"/>
      <c r="Y808" s="223"/>
      <c r="Z808" s="223"/>
      <c r="AA808" s="223"/>
      <c r="AB808" s="223"/>
    </row>
    <row r="809" spans="20:28" ht="14.25">
      <c r="T809" s="223"/>
      <c r="U809" s="223"/>
      <c r="V809" s="223"/>
      <c r="W809" s="223"/>
      <c r="X809" s="223"/>
      <c r="Y809" s="223"/>
      <c r="Z809" s="223"/>
      <c r="AA809" s="223"/>
      <c r="AB809" s="223"/>
    </row>
    <row r="810" spans="20:28" ht="14.25">
      <c r="T810" s="223"/>
      <c r="U810" s="223"/>
      <c r="V810" s="223"/>
      <c r="W810" s="223"/>
      <c r="X810" s="223"/>
      <c r="Y810" s="223"/>
      <c r="Z810" s="223"/>
      <c r="AA810" s="223"/>
      <c r="AB810" s="223"/>
    </row>
    <row r="811" spans="20:28" ht="14.25">
      <c r="T811" s="223"/>
      <c r="U811" s="223"/>
      <c r="V811" s="223"/>
      <c r="W811" s="223"/>
      <c r="X811" s="223"/>
      <c r="Y811" s="223"/>
      <c r="Z811" s="223"/>
      <c r="AA811" s="223"/>
      <c r="AB811" s="223"/>
    </row>
    <row r="812" spans="20:28" ht="14.25">
      <c r="T812" s="223"/>
      <c r="U812" s="223"/>
      <c r="V812" s="223"/>
      <c r="W812" s="223"/>
      <c r="X812" s="223"/>
      <c r="Y812" s="223"/>
      <c r="Z812" s="223"/>
      <c r="AA812" s="223"/>
      <c r="AB812" s="223"/>
    </row>
    <row r="813" spans="20:28" ht="14.25">
      <c r="T813" s="223"/>
      <c r="U813" s="223"/>
      <c r="V813" s="223"/>
      <c r="W813" s="223"/>
      <c r="X813" s="223"/>
      <c r="Y813" s="223"/>
      <c r="Z813" s="223"/>
      <c r="AA813" s="223"/>
      <c r="AB813" s="223"/>
    </row>
    <row r="814" spans="20:28" ht="14.25">
      <c r="T814" s="223"/>
      <c r="U814" s="223"/>
      <c r="V814" s="223"/>
      <c r="W814" s="223"/>
      <c r="X814" s="223"/>
      <c r="Y814" s="223"/>
      <c r="Z814" s="223"/>
      <c r="AA814" s="223"/>
      <c r="AB814" s="223"/>
    </row>
    <row r="815" spans="20:28" ht="14.25">
      <c r="T815" s="223"/>
      <c r="U815" s="223"/>
      <c r="V815" s="223"/>
      <c r="W815" s="223"/>
      <c r="X815" s="223"/>
      <c r="Y815" s="223"/>
      <c r="Z815" s="223"/>
      <c r="AA815" s="223"/>
      <c r="AB815" s="223"/>
    </row>
    <row r="816" spans="20:28" ht="14.25">
      <c r="T816" s="223"/>
      <c r="U816" s="223"/>
      <c r="V816" s="223"/>
      <c r="W816" s="223"/>
      <c r="X816" s="223"/>
      <c r="Y816" s="223"/>
      <c r="Z816" s="223"/>
      <c r="AA816" s="223"/>
      <c r="AB816" s="223"/>
    </row>
    <row r="817" spans="20:28" ht="14.25">
      <c r="T817" s="223"/>
      <c r="U817" s="223"/>
      <c r="V817" s="223"/>
      <c r="W817" s="223"/>
      <c r="X817" s="223"/>
      <c r="Y817" s="223"/>
      <c r="Z817" s="223"/>
      <c r="AA817" s="223"/>
      <c r="AB817" s="223"/>
    </row>
    <row r="818" spans="20:28" ht="14.25">
      <c r="T818" s="223"/>
      <c r="U818" s="223"/>
      <c r="V818" s="223"/>
      <c r="W818" s="223"/>
      <c r="X818" s="223"/>
      <c r="Y818" s="223"/>
      <c r="Z818" s="223"/>
      <c r="AA818" s="223"/>
      <c r="AB818" s="223"/>
    </row>
    <row r="819" spans="20:28" ht="14.25">
      <c r="T819" s="223"/>
      <c r="U819" s="223"/>
      <c r="V819" s="223"/>
      <c r="W819" s="223"/>
      <c r="X819" s="223"/>
      <c r="Y819" s="223"/>
      <c r="Z819" s="223"/>
      <c r="AA819" s="223"/>
      <c r="AB819" s="223"/>
    </row>
    <row r="820" spans="20:28" ht="14.25">
      <c r="T820" s="223"/>
      <c r="U820" s="223"/>
      <c r="V820" s="223"/>
      <c r="W820" s="223"/>
      <c r="X820" s="223"/>
      <c r="Y820" s="223"/>
      <c r="Z820" s="223"/>
      <c r="AA820" s="223"/>
      <c r="AB820" s="223"/>
    </row>
    <row r="821" spans="20:28" ht="14.25">
      <c r="T821" s="223"/>
      <c r="U821" s="223"/>
      <c r="V821" s="223"/>
      <c r="W821" s="223"/>
      <c r="X821" s="223"/>
      <c r="Y821" s="223"/>
      <c r="Z821" s="223"/>
      <c r="AA821" s="223"/>
      <c r="AB821" s="223"/>
    </row>
    <row r="822" spans="20:28" ht="14.25">
      <c r="T822" s="223"/>
      <c r="U822" s="223"/>
      <c r="V822" s="223"/>
      <c r="W822" s="223"/>
      <c r="X822" s="223"/>
      <c r="Y822" s="223"/>
      <c r="Z822" s="223"/>
      <c r="AA822" s="223"/>
      <c r="AB822" s="223"/>
    </row>
    <row r="823" spans="20:28" ht="14.25">
      <c r="T823" s="223"/>
      <c r="U823" s="223"/>
      <c r="V823" s="223"/>
      <c r="W823" s="223"/>
      <c r="X823" s="223"/>
      <c r="Y823" s="223"/>
      <c r="Z823" s="223"/>
      <c r="AA823" s="223"/>
      <c r="AB823" s="223"/>
    </row>
    <row r="824" spans="20:28" ht="14.25">
      <c r="T824" s="223"/>
      <c r="U824" s="223"/>
      <c r="V824" s="223"/>
      <c r="W824" s="223"/>
      <c r="X824" s="223"/>
      <c r="Y824" s="223"/>
      <c r="Z824" s="223"/>
      <c r="AA824" s="223"/>
      <c r="AB824" s="223"/>
    </row>
    <row r="825" spans="20:28" ht="14.25">
      <c r="T825" s="223"/>
      <c r="U825" s="223"/>
      <c r="V825" s="223"/>
      <c r="W825" s="223"/>
      <c r="X825" s="223"/>
      <c r="Y825" s="223"/>
      <c r="Z825" s="223"/>
      <c r="AA825" s="223"/>
      <c r="AB825" s="223"/>
    </row>
    <row r="826" spans="20:28" ht="14.25">
      <c r="T826" s="223"/>
      <c r="U826" s="223"/>
      <c r="V826" s="223"/>
      <c r="W826" s="223"/>
      <c r="X826" s="223"/>
      <c r="Y826" s="223"/>
      <c r="Z826" s="223"/>
      <c r="AA826" s="223"/>
      <c r="AB826" s="223"/>
    </row>
    <row r="827" spans="20:28" ht="14.25">
      <c r="T827" s="223"/>
      <c r="U827" s="223"/>
      <c r="V827" s="223"/>
      <c r="W827" s="223"/>
      <c r="X827" s="223"/>
      <c r="Y827" s="223"/>
      <c r="Z827" s="223"/>
      <c r="AA827" s="223"/>
      <c r="AB827" s="223"/>
    </row>
    <row r="828" spans="20:28" ht="14.25">
      <c r="T828" s="223"/>
      <c r="U828" s="223"/>
      <c r="V828" s="223"/>
      <c r="W828" s="223"/>
      <c r="X828" s="223"/>
      <c r="Y828" s="223"/>
      <c r="Z828" s="223"/>
      <c r="AA828" s="223"/>
      <c r="AB828" s="223"/>
    </row>
    <row r="829" spans="20:28" ht="14.25">
      <c r="T829" s="223"/>
      <c r="U829" s="223"/>
      <c r="V829" s="223"/>
      <c r="W829" s="223"/>
      <c r="X829" s="223"/>
      <c r="Y829" s="223"/>
      <c r="Z829" s="223"/>
      <c r="AA829" s="223"/>
      <c r="AB829" s="223"/>
    </row>
    <row r="830" spans="20:28" ht="14.25">
      <c r="T830" s="223"/>
      <c r="U830" s="223"/>
      <c r="V830" s="223"/>
      <c r="W830" s="223"/>
      <c r="X830" s="223"/>
      <c r="Y830" s="223"/>
      <c r="Z830" s="223"/>
      <c r="AA830" s="223"/>
      <c r="AB830" s="223"/>
    </row>
    <row r="831" spans="20:28" ht="14.25">
      <c r="T831" s="223"/>
      <c r="U831" s="223"/>
      <c r="V831" s="223"/>
      <c r="W831" s="223"/>
      <c r="X831" s="223"/>
      <c r="Y831" s="223"/>
      <c r="Z831" s="223"/>
      <c r="AA831" s="223"/>
      <c r="AB831" s="223"/>
    </row>
  </sheetData>
  <sheetProtection password="D5D3" sheet="1" selectLockedCells="1"/>
  <mergeCells count="155">
    <mergeCell ref="E615:H615"/>
    <mergeCell ref="C612:D612"/>
    <mergeCell ref="E612:H612"/>
    <mergeCell ref="E110:G110"/>
    <mergeCell ref="C613:D613"/>
    <mergeCell ref="E613:H613"/>
    <mergeCell ref="C610:D610"/>
    <mergeCell ref="E610:H610"/>
    <mergeCell ref="C611:D611"/>
    <mergeCell ref="E611:H611"/>
    <mergeCell ref="E619:H619"/>
    <mergeCell ref="C616:D616"/>
    <mergeCell ref="E616:H616"/>
    <mergeCell ref="C90:F90"/>
    <mergeCell ref="C615:D615"/>
    <mergeCell ref="C618:D618"/>
    <mergeCell ref="E618:H618"/>
    <mergeCell ref="C619:D619"/>
    <mergeCell ref="D380:G380"/>
    <mergeCell ref="D349:G349"/>
    <mergeCell ref="C1:H1"/>
    <mergeCell ref="C296:F296"/>
    <mergeCell ref="C216:F216"/>
    <mergeCell ref="D276:G276"/>
    <mergeCell ref="E278:G278"/>
    <mergeCell ref="C43:F43"/>
    <mergeCell ref="D52:G52"/>
    <mergeCell ref="C128:F128"/>
    <mergeCell ref="D95:G95"/>
    <mergeCell ref="D108:G108"/>
    <mergeCell ref="E622:H622"/>
    <mergeCell ref="C250:F250"/>
    <mergeCell ref="C620:D620"/>
    <mergeCell ref="E620:H620"/>
    <mergeCell ref="C621:D621"/>
    <mergeCell ref="E621:H621"/>
    <mergeCell ref="C617:D617"/>
    <mergeCell ref="E617:H617"/>
    <mergeCell ref="C614:D614"/>
    <mergeCell ref="E614:H614"/>
    <mergeCell ref="C630:H632"/>
    <mergeCell ref="C623:D623"/>
    <mergeCell ref="E623:H623"/>
    <mergeCell ref="C625:G625"/>
    <mergeCell ref="C626:H626"/>
    <mergeCell ref="C628:H628"/>
    <mergeCell ref="E604:H604"/>
    <mergeCell ref="C608:D608"/>
    <mergeCell ref="E608:H608"/>
    <mergeCell ref="C609:D609"/>
    <mergeCell ref="E609:H609"/>
    <mergeCell ref="C606:D606"/>
    <mergeCell ref="E606:H606"/>
    <mergeCell ref="C607:D607"/>
    <mergeCell ref="E607:H607"/>
    <mergeCell ref="E588:G588"/>
    <mergeCell ref="C605:D605"/>
    <mergeCell ref="E605:H605"/>
    <mergeCell ref="C600:H600"/>
    <mergeCell ref="C602:D602"/>
    <mergeCell ref="E602:H602"/>
    <mergeCell ref="C603:D603"/>
    <mergeCell ref="E603:H603"/>
    <mergeCell ref="C601:D601"/>
    <mergeCell ref="C604:D604"/>
    <mergeCell ref="E593:G593"/>
    <mergeCell ref="C592:D592"/>
    <mergeCell ref="E592:G592"/>
    <mergeCell ref="C585:D585"/>
    <mergeCell ref="E583:G583"/>
    <mergeCell ref="C584:D584"/>
    <mergeCell ref="E584:G584"/>
    <mergeCell ref="C591:F591"/>
    <mergeCell ref="E587:G587"/>
    <mergeCell ref="C588:D588"/>
    <mergeCell ref="C576:D576"/>
    <mergeCell ref="C594:D594"/>
    <mergeCell ref="E594:G594"/>
    <mergeCell ref="E586:G586"/>
    <mergeCell ref="C586:D586"/>
    <mergeCell ref="C579:D579"/>
    <mergeCell ref="C578:D578"/>
    <mergeCell ref="E578:G578"/>
    <mergeCell ref="E579:G579"/>
    <mergeCell ref="C593:D593"/>
    <mergeCell ref="G582:H582"/>
    <mergeCell ref="C582:F582"/>
    <mergeCell ref="C583:D583"/>
    <mergeCell ref="G591:H591"/>
    <mergeCell ref="C573:D573"/>
    <mergeCell ref="E573:G573"/>
    <mergeCell ref="C574:D574"/>
    <mergeCell ref="C575:D575"/>
    <mergeCell ref="E574:G574"/>
    <mergeCell ref="C577:D577"/>
    <mergeCell ref="D432:H432"/>
    <mergeCell ref="E575:G575"/>
    <mergeCell ref="E576:G576"/>
    <mergeCell ref="E577:G577"/>
    <mergeCell ref="C553:F553"/>
    <mergeCell ref="C597:D597"/>
    <mergeCell ref="E597:G597"/>
    <mergeCell ref="C596:D596"/>
    <mergeCell ref="E596:G596"/>
    <mergeCell ref="C572:H572"/>
    <mergeCell ref="D326:G326"/>
    <mergeCell ref="E595:G595"/>
    <mergeCell ref="C595:D595"/>
    <mergeCell ref="C587:D587"/>
    <mergeCell ref="D398:H398"/>
    <mergeCell ref="E333:G333"/>
    <mergeCell ref="E340:G340"/>
    <mergeCell ref="E585:G585"/>
    <mergeCell ref="C378:F378"/>
    <mergeCell ref="D415:H415"/>
    <mergeCell ref="F342:G342"/>
    <mergeCell ref="D556:H556"/>
    <mergeCell ref="D560:H560"/>
    <mergeCell ref="D564:H564"/>
    <mergeCell ref="D306:G306"/>
    <mergeCell ref="E308:G308"/>
    <mergeCell ref="E310:G310"/>
    <mergeCell ref="F338:G338"/>
    <mergeCell ref="D372:G372"/>
    <mergeCell ref="C357:F357"/>
    <mergeCell ref="C65:F65"/>
    <mergeCell ref="C76:F76"/>
    <mergeCell ref="D70:G70"/>
    <mergeCell ref="D67:G67"/>
    <mergeCell ref="D298:G298"/>
    <mergeCell ref="E330:G330"/>
    <mergeCell ref="C167:F167"/>
    <mergeCell ref="C177:F177"/>
    <mergeCell ref="D185:G185"/>
    <mergeCell ref="C190:F190"/>
    <mergeCell ref="C142:F142"/>
    <mergeCell ref="D151:G151"/>
    <mergeCell ref="E303:G303"/>
    <mergeCell ref="C322:F322"/>
    <mergeCell ref="D274:G274"/>
    <mergeCell ref="D361:G361"/>
    <mergeCell ref="E346:G346"/>
    <mergeCell ref="C198:F198"/>
    <mergeCell ref="F280:G280"/>
    <mergeCell ref="D200:G200"/>
    <mergeCell ref="C571:F571"/>
    <mergeCell ref="G571:H571"/>
    <mergeCell ref="D381:H381"/>
    <mergeCell ref="D449:H449"/>
    <mergeCell ref="D466:H466"/>
    <mergeCell ref="D483:H483"/>
    <mergeCell ref="D500:H500"/>
    <mergeCell ref="D517:H517"/>
    <mergeCell ref="D534:H534"/>
    <mergeCell ref="D555:G555"/>
  </mergeCells>
  <conditionalFormatting sqref="E602:H620">
    <cfRule type="cellIs" priority="1" dxfId="2" operator="equal" stopIfTrue="1">
      <formula>"All questions answered"</formula>
    </cfRule>
    <cfRule type="cellIs" priority="2" dxfId="1" operator="notEqual" stopIfTrue="1">
      <formula>"All questions answered"</formula>
    </cfRule>
  </conditionalFormatting>
  <conditionalFormatting sqref="C4">
    <cfRule type="expression" priority="3" dxfId="0" stopIfTrue="1">
      <formula>""","""</formula>
    </cfRule>
  </conditionalFormatting>
  <dataValidations count="41">
    <dataValidation type="list" allowBlank="1" showInputMessage="1" showErrorMessage="1" sqref="H333 H326 H298 H125 H139">
      <formula1>"Yes,No"</formula1>
    </dataValidation>
    <dataValidation type="whole" allowBlank="1" showInputMessage="1" showErrorMessage="1" errorTitle="Incorrect data type" error="Please insert a number between 0 and 100" sqref="H119 H122">
      <formula1>0</formula1>
      <formula2>100</formula2>
    </dataValidation>
    <dataValidation type="decimal" allowBlank="1" showInputMessage="1" showErrorMessage="1" errorTitle="Incorrect data type" error="Must be a  number up to 1 decimal place" sqref="H282:H283">
      <formula1>-1000</formula1>
      <formula2>1000</formula2>
    </dataValidation>
    <dataValidation type="decimal" operator="greaterThanOrEqual" allowBlank="1" showInputMessage="1" showErrorMessage="1" errorTitle="Incorrect data type " error="Please enter a number" sqref="H284">
      <formula1>0</formula1>
    </dataValidation>
    <dataValidation type="date" operator="greaterThan" allowBlank="1" showInputMessage="1" showErrorMessage="1" errorTitle="Incoreect data type" error="Please enter a date DD-MMM-YY" sqref="H264:H265">
      <formula1>36526</formula1>
    </dataValidation>
    <dataValidation type="list" allowBlank="1" showInputMessage="1" showErrorMessage="1" error="Please select response from drop-down list" sqref="H273">
      <formula1>"Yes,No,Some (dependent on location)"</formula1>
    </dataValidation>
    <dataValidation type="list" allowBlank="1" showInputMessage="1" showErrorMessage="1" error="Please select response from drop-down list" sqref="H307">
      <formula1>"Merged,Linked,No action taken"</formula1>
    </dataValidation>
    <dataValidation type="list" allowBlank="1" showInputMessage="1" showErrorMessage="1" error="Please select response from drop-down list" sqref="H334:H336 H350 H348 H112:H113 H29:H39 H47:H51 H69 H73 H91:H94 H96 H107 H99 H120 H266:H267 H133:H134 H137 H144:H150 H158:H160 H163:H164 H170:H172 H184 H187 H191 H193:H195 H199 H211 H217 H240:H241 H219 H225 H231 H237 H243:H245 H247 H252 H254 H256:H262 H509:H516 H492:H499 H475:H482 H458:H465 H441:H448 H439 H424:H431 H407:H414 H390:H397 H365 H21:H22 H344 H332 H543:H550 H327 H329 H323:H325 H279 H304:H305 H300:H302 H297 H288:H292 H285 H277 H270 H56:H60 H66 H168 H311:H315 H318:H319 H82 H526:H533 H388 H422 H405 H456 H473 H490 H507 H524 H541 H11 H178:H180">
      <formula1>"Yes,No"</formula1>
    </dataValidation>
    <dataValidation type="list" allowBlank="1" showInputMessage="1" showErrorMessage="1" error="Please select response from drop-down list" sqref="H337">
      <formula1>"Fully automated interface,Manual entry with second operator verification,Manual entry no verification"</formula1>
    </dataValidation>
    <dataValidation allowBlank="1" showInputMessage="1" showErrorMessage="1" error="Please select response from drop-down list" sqref="H346 H349 H342 H316 H110:H111"/>
    <dataValidation type="list" allowBlank="1" showInputMessage="1" showErrorMessage="1" error="Please select response from drop-down list" sqref="H341">
      <formula1>"Automated interface eg card reader,Manual entry with second operator verification,Manual entry with no verification,Not applicable - automatic analyser always used"</formula1>
    </dataValidation>
    <dataValidation type="list" allowBlank="1" showInputMessage="1" showErrorMessage="1" error="Please select response from drop-down list" sqref="H351:H352">
      <formula1>"Testing laboratory,Remote location"</formula1>
    </dataValidation>
    <dataValidation type="list" allowBlank="1" showInputMessage="1" showErrorMessage="1" error="Please select response from drop-down list" sqref="H358">
      <formula1>"Paper,Electronic"</formula1>
    </dataValidation>
    <dataValidation type="list" allowBlank="1" showInputMessage="1" showErrorMessage="1" errorTitle="Wrong data type" error="Please select from drop down list" sqref="H554 H379">
      <formula1>"Yes,No"</formula1>
    </dataValidation>
    <dataValidation type="list" allowBlank="1" showInputMessage="1" showErrorMessage="1" error="Please select response from drop-down list" sqref="H360">
      <formula1>"100% verification,Sampled"</formula1>
    </dataValidation>
    <dataValidation type="decimal" operator="greaterThanOrEqual" allowBlank="1" showInputMessage="1" showErrorMessage="1" errorTitle="Incorrect data type " error="Must be 0 (zero) or a whole number" sqref="H293">
      <formula1>0</formula1>
    </dataValidation>
    <dataValidation type="whole" operator="greaterThan" allowBlank="1" showInputMessage="1" showErrorMessage="1" errorTitle="Incorrect data type" error="Must be 0 (zero) or a whole number" sqref="H359">
      <formula1>0</formula1>
    </dataValidation>
    <dataValidation type="list" allowBlank="1" showInputMessage="1" showErrorMessage="1" error="Please select response from drop-down list" sqref="H328">
      <formula1>"All criteria assessed by LIMS with no manual intervention, Combination of LIMS assessment and manual assessment, Fully manual assessment"</formula1>
    </dataValidation>
    <dataValidation type="whole" allowBlank="1" showInputMessage="1" showErrorMessage="1" error="Please insert a number between 0 and 100" sqref="H363">
      <formula1>0</formula1>
      <formula2>100</formula2>
    </dataValidation>
    <dataValidation type="whole" operator="greaterThanOrEqual" allowBlank="1" showInputMessage="1" showErrorMessage="1" error="Must be 0 (zero) or a whole number" sqref="H54 H203:H205 H15:H20">
      <formula1>0</formula1>
    </dataValidation>
    <dataValidation type="date" operator="greaterThan" allowBlank="1" showInputMessage="1" showErrorMessage="1" errorTitle="Incorrect Data Type" error="Please enter a date DD-MMM-YY" sqref="H44 H68">
      <formula1>36526</formula1>
    </dataValidation>
    <dataValidation type="date" operator="greaterThan" allowBlank="1" showInputMessage="1" showErrorMessage="1" errorTitle="Incorrect data type" error="Please enter a date DD-MMM-YY" sqref="H72">
      <formula1>36526</formula1>
    </dataValidation>
    <dataValidation type="list" allowBlank="1" showInputMessage="1" showErrorMessage="1" error="Please select response from drop-down list" sqref="H24">
      <formula1>"Confirmed,Unable to confirm"</formula1>
    </dataValidation>
    <dataValidation type="list" allowBlank="1" showInputMessage="1" showErrorMessage="1" error="Please select response from drop-down list" sqref="H100">
      <formula1>"All staff,Some staff,No staff"</formula1>
    </dataValidation>
    <dataValidation type="whole" allowBlank="1" showInputMessage="1" showErrorMessage="1" errorTitle="Incorrect data type " error="Please enter number between 0 and 100" sqref="H103:H104 H106">
      <formula1>0</formula1>
      <formula2>100</formula2>
    </dataValidation>
    <dataValidation type="whole" operator="greaterThan" allowBlank="1" showInputMessage="1" showErrorMessage="1" errorTitle="Incorrect data type" error="Please enter a number" sqref="H115">
      <formula1>0</formula1>
    </dataValidation>
    <dataValidation type="whole" operator="greaterThanOrEqual" allowBlank="1" showInputMessage="1" showErrorMessage="1" errorTitle="Incorrect data type" error="Please enter a whole number" sqref="H152:H153 H202">
      <formula1>0</formula1>
    </dataValidation>
    <dataValidation type="list" allowBlank="1" showInputMessage="1" showErrorMessage="1" error="Please select response from drop-down list" sqref="H173">
      <formula1>"Yes,No,No -  'real recalls' verfied system last year"</formula1>
    </dataValidation>
    <dataValidation type="whole" operator="greaterThanOrEqual" allowBlank="1" showInputMessage="1" showErrorMessage="1" errorTitle="Incorrect data type" error="Please enter a number greater than or equal to 0 (zero)" sqref="H174 H182:H183 H186">
      <formula1>0</formula1>
    </dataValidation>
    <dataValidation type="list" allowBlank="1" showInputMessage="1" showErrorMessage="1" error="Please select response from drop-down list" sqref="H236 H224 H230">
      <formula1>"Air,Core"</formula1>
    </dataValidation>
    <dataValidation type="decimal" operator="greaterThanOrEqual" allowBlank="1" showInputMessage="1" showErrorMessage="1" error="Must be 0 (zero) or a  number up to 2 decimal places" sqref="H84:H86">
      <formula1>0</formula1>
    </dataValidation>
    <dataValidation type="whole" operator="greaterThanOrEqual" allowBlank="1" showInputMessage="1" showErrorMessage="1" errorTitle="Incorrect data type" error="Must be 0 (zero) or a whole number" sqref="H154:H157 H207:H210">
      <formula1>0</formula1>
    </dataValidation>
    <dataValidation type="decimal" allowBlank="1" showInputMessage="1" showErrorMessage="1" error="Must be a  number up to 1 decimal place" sqref="H227:H228 H221:H222 H233:H234">
      <formula1>-100</formula1>
      <formula2>100</formula2>
    </dataValidation>
    <dataValidation type="list" allowBlank="1" showInputMessage="1" showErrorMessage="1" error="Please select response from drop-down list" sqref="H345">
      <formula1>"Forward and reverse,forward only with autologous control,forward only with no autologous control,Other"</formula1>
    </dataValidation>
    <dataValidation type="list" allowBlank="1" showInputMessage="1" showErrorMessage="1" error="Please select response from drop-down list" sqref="H317">
      <formula1>"Via current IT system,Manually,Legacy system not routinely accessed"</formula1>
    </dataValidation>
    <dataValidation type="decimal" allowBlank="1" showInputMessage="1" showErrorMessage="1" errorTitle="Incorrect data type" error="Please insert a number between 0 and 100" sqref="H117:H118 H368:H371">
      <formula1>0</formula1>
      <formula2>100</formula2>
    </dataValidation>
    <dataValidation type="list" allowBlank="1" showInputMessage="1" showErrorMessage="1" error="Please select response from drop-down list" sqref="H109">
      <formula1>"No specific assessment required,Only on initial selection for out of hours working,Annual competency assessment,Other"</formula1>
    </dataValidation>
    <dataValidation type="decimal" operator="greaterThanOrEqual" allowBlank="1" showInputMessage="1" showErrorMessage="1" error="Must be a  number up to 1 decimal place" sqref="H223 H229 H235">
      <formula1>0</formula1>
    </dataValidation>
    <dataValidation type="list" allowBlank="1" showInputMessage="1" showErrorMessage="1" errorTitle="Incorrect data type " error="Please enter number between 0 and 100" sqref="H105">
      <formula1>"Yes,No"</formula1>
    </dataValidation>
    <dataValidation type="whole" allowBlank="1" showInputMessage="1" showErrorMessage="1" sqref="H123">
      <formula1>0</formula1>
      <formula2>500</formula2>
    </dataValidation>
    <dataValidation type="decimal" allowBlank="1" showInputMessage="1" showErrorMessage="1" sqref="H87">
      <formula1>0</formula1>
      <formula2>1</formula2>
    </dataValidation>
  </dataValidations>
  <printOptions/>
  <pageMargins left="0.75" right="0.75" top="1" bottom="1" header="0.5" footer="0.5"/>
  <pageSetup fitToHeight="25" fitToWidth="1" horizontalDpi="600" verticalDpi="600" orientation="landscape" paperSize="9" scale="13" r:id="rId1"/>
  <ignoredErrors>
    <ignoredError sqref="D38 D460 D409 D426 D443 D545 D528 D511 D494 D477 D392 D225 D231 D237" numberStoredAsText="1"/>
    <ignoredError sqref="I202 I331:J331 I337 E603 K105 I10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MHRA</dc:creator>
  <cp:keywords/>
  <dc:description/>
  <cp:lastModifiedBy>Stagg, Shirley</cp:lastModifiedBy>
  <cp:lastPrinted>2016-03-04T18:12:58Z</cp:lastPrinted>
  <dcterms:created xsi:type="dcterms:W3CDTF">2010-12-15T11:48:45Z</dcterms:created>
  <dcterms:modified xsi:type="dcterms:W3CDTF">2024-02-16T16:42:06Z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1;#Official|9d42bd58-89d2-4e46-94bb-80d8f31efd91</vt:lpwstr>
  </property>
  <property fmtid="{D5CDD505-2E9C-101B-9397-08002B2CF9AE}" pid="3" name="SecurityClassification">
    <vt:lpwstr>1;#Official|9d42bd58-89d2-4e46-94bb-80d8f31efd91</vt:lpwstr>
  </property>
  <property fmtid="{D5CDD505-2E9C-101B-9397-08002B2CF9AE}" pid="4" name="d38ec887c5c24b7597ee90d37b16f021">
    <vt:lpwstr/>
  </property>
  <property fmtid="{D5CDD505-2E9C-101B-9397-08002B2CF9AE}" pid="5" name="l4d76ba1ef02463e886f3558602d0a10">
    <vt:lpwstr>Official|9d42bd58-89d2-4e46-94bb-80d8f31efd91</vt:lpwstr>
  </property>
  <property fmtid="{D5CDD505-2E9C-101B-9397-08002B2CF9AE}" pid="6" name="AgencyKeywords">
    <vt:lpwstr/>
  </property>
  <property fmtid="{D5CDD505-2E9C-101B-9397-08002B2CF9AE}" pid="7" name="ContentTypeId">
    <vt:lpwstr>0x010100D0537B6FF009414D9A4A0524461D6E7E</vt:lpwstr>
  </property>
  <property fmtid="{D5CDD505-2E9C-101B-9397-08002B2CF9AE}" pid="8" name="lcf76f155ced4ddcb4097134ff3c332f">
    <vt:lpwstr/>
  </property>
  <property fmtid="{D5CDD505-2E9C-101B-9397-08002B2CF9AE}" pid="9" name="MediaServiceImageTags">
    <vt:lpwstr/>
  </property>
  <property fmtid="{D5CDD505-2E9C-101B-9397-08002B2CF9AE}" pid="10" name="_activity">
    <vt:lpwstr/>
  </property>
</Properties>
</file>