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7380" windowHeight="4890" activeTab="0"/>
  </bookViews>
  <sheets>
    <sheet name="Cover sheet" sheetId="1" r:id="rId1"/>
    <sheet name="Summary sheet" sheetId="2" r:id="rId2"/>
  </sheets>
  <definedNames/>
  <calcPr fullCalcOnLoad="1"/>
</workbook>
</file>

<file path=xl/comments2.xml><?xml version="1.0" encoding="utf-8"?>
<comments xmlns="http://schemas.openxmlformats.org/spreadsheetml/2006/main">
  <authors>
    <author>Ian Knowles</author>
  </authors>
  <commentList>
    <comment ref="B3" authorId="0">
      <text>
        <r>
          <rPr>
            <sz val="8"/>
            <rFont val="Tahoma"/>
            <family val="0"/>
          </rPr>
          <t>figure 6.2, Review of the EEC 2002-2005</t>
        </r>
      </text>
    </comment>
    <comment ref="B4" authorId="0">
      <text>
        <r>
          <rPr>
            <sz val="8"/>
            <rFont val="Tahoma"/>
            <family val="0"/>
          </rPr>
          <t>Appendix table, the EEC Annual Report 2008</t>
        </r>
      </text>
    </comment>
    <comment ref="B5" authorId="0">
      <text>
        <r>
          <rPr>
            <sz val="8"/>
            <rFont val="Tahoma"/>
            <family val="0"/>
          </rPr>
          <t>based on reported CERT/CESP data from OFGEM as published in Insulation stats</t>
        </r>
      </text>
    </comment>
    <comment ref="B6" authorId="0">
      <text>
        <r>
          <rPr>
            <sz val="8"/>
            <rFont val="Tahoma"/>
            <family val="0"/>
          </rPr>
          <t>based on GD IA assumed delivery in 2012 less known delivery in Jan-Mar 2012 from OFGEM</t>
        </r>
      </text>
    </comment>
    <comment ref="B7" authorId="0">
      <text>
        <r>
          <rPr>
            <sz val="8"/>
            <rFont val="Tahoma"/>
            <family val="2"/>
          </rPr>
          <t>Table 62 from GD IA</t>
        </r>
      </text>
    </comment>
    <comment ref="B8" authorId="0">
      <text>
        <r>
          <rPr>
            <sz val="8"/>
            <rFont val="Tahoma"/>
            <family val="2"/>
          </rPr>
          <t>Table 62 from GD IA</t>
        </r>
      </text>
    </comment>
    <comment ref="B9" authorId="0">
      <text>
        <r>
          <rPr>
            <sz val="8"/>
            <rFont val="Tahoma"/>
            <family val="2"/>
          </rPr>
          <t>Table 62 from GD IA</t>
        </r>
      </text>
    </comment>
    <comment ref="B10" authorId="0">
      <text>
        <r>
          <rPr>
            <sz val="8"/>
            <rFont val="Tahoma"/>
            <family val="2"/>
          </rPr>
          <t>Table 62 from GD IA</t>
        </r>
      </text>
    </comment>
    <comment ref="B11" authorId="0">
      <text>
        <r>
          <rPr>
            <sz val="8"/>
            <rFont val="Tahoma"/>
            <family val="2"/>
          </rPr>
          <t>Table 62 from GD IA</t>
        </r>
      </text>
    </comment>
    <comment ref="B12" authorId="0">
      <text>
        <r>
          <rPr>
            <sz val="8"/>
            <rFont val="Tahoma"/>
            <family val="2"/>
          </rPr>
          <t>Table 62 from GD IA</t>
        </r>
      </text>
    </comment>
    <comment ref="D6" authorId="0">
      <text>
        <r>
          <rPr>
            <sz val="8"/>
            <rFont val="Tahoma"/>
            <family val="2"/>
          </rPr>
          <t>Estimated based on split between prof install and DIY in cert to date</t>
        </r>
      </text>
    </comment>
    <comment ref="A5" authorId="0">
      <text>
        <r>
          <rPr>
            <sz val="8"/>
            <rFont val="Tahoma"/>
            <family val="0"/>
          </rPr>
          <t>Excludes carry over from EEC</t>
        </r>
      </text>
    </comment>
    <comment ref="A4" authorId="0">
      <text>
        <r>
          <rPr>
            <sz val="8"/>
            <rFont val="Tahoma"/>
            <family val="0"/>
          </rPr>
          <t>Excludes carry over from EEC1</t>
        </r>
      </text>
    </comment>
    <comment ref="A48" authorId="0">
      <text>
        <r>
          <rPr>
            <sz val="8"/>
            <rFont val="Tahoma"/>
            <family val="2"/>
          </rPr>
          <t>includes other appliances, standby savers, wet and cold appliances and TV's</t>
        </r>
      </text>
    </comment>
  </commentList>
</comments>
</file>

<file path=xl/sharedStrings.xml><?xml version="1.0" encoding="utf-8"?>
<sst xmlns="http://schemas.openxmlformats.org/spreadsheetml/2006/main" count="74" uniqueCount="74">
  <si>
    <t>EEC1</t>
  </si>
  <si>
    <t>EEC2</t>
  </si>
  <si>
    <t>CERT</t>
  </si>
  <si>
    <t>TOTAL</t>
  </si>
  <si>
    <t>CERT/CESP projected Apr-Dec 2012</t>
  </si>
  <si>
    <t>Assumptions</t>
  </si>
  <si>
    <t>ECO CSC group 2013-2015</t>
  </si>
  <si>
    <t>ECO non CSC group 2013-2015</t>
  </si>
  <si>
    <t>ECO affordable warmth 2013-2015</t>
  </si>
  <si>
    <t>ECO CSC group 2016-2022</t>
  </si>
  <si>
    <t>ECO non CSC group 2016-2022</t>
  </si>
  <si>
    <t>ECO affordable warmth 2016-2022</t>
  </si>
  <si>
    <t>Total CERT/CESP</t>
  </si>
  <si>
    <t>Total ECO</t>
  </si>
  <si>
    <t>Main insulation measures only</t>
  </si>
  <si>
    <t>Number of properties benefitting</t>
  </si>
  <si>
    <t>Consideration of wider EEC/CERT products</t>
  </si>
  <si>
    <t>CFL's</t>
  </si>
  <si>
    <t>Heating controls</t>
  </si>
  <si>
    <t>Real time displays</t>
  </si>
  <si>
    <t>Comments</t>
  </si>
  <si>
    <t xml:space="preserve">EEC1 </t>
  </si>
  <si>
    <t xml:space="preserve">EEC2 </t>
  </si>
  <si>
    <t xml:space="preserve">Total EEC </t>
  </si>
  <si>
    <t>Energy efficient appliances/TV's etc</t>
  </si>
  <si>
    <t>Boilers</t>
  </si>
  <si>
    <t>Total to date</t>
  </si>
  <si>
    <t>Total projected at end Dec 12</t>
  </si>
  <si>
    <t>Scenario test results</t>
  </si>
  <si>
    <t>Scenario tests</t>
  </si>
  <si>
    <t>EEC measures per property</t>
  </si>
  <si>
    <t>CERT/CESP measures per property</t>
  </si>
  <si>
    <t>Properties receiving SWI under ECO already have LI through EEC/CERT</t>
  </si>
  <si>
    <t>DIY loft proportion not receiving CWI/SWI during EEC/CERT</t>
  </si>
  <si>
    <t>Main scenario</t>
  </si>
  <si>
    <t>Overlap between EEC/CERT for professional CWI/LI, measures per property</t>
  </si>
  <si>
    <t>1. For EEC - properties receiving a professionally installed insulation measure (CWI or LI) receive on average 1.3 professionally installed insulation measures.</t>
  </si>
  <si>
    <t xml:space="preserve">2. Apply 1.2 for CERT/CESP based on reported anecdotal information, and followed up with actual data on number of properties getting an insulation measure (CWI/SWI or LI or both) from HEED. </t>
  </si>
  <si>
    <t>3. DIY loft insulation is mainly fitted in properties that have not had CWI/SWI done under EEC/CERT - assume 10 per cent is done in properties that at different point in time in EEC/CERT got CWI/SWI</t>
  </si>
  <si>
    <t>Cavity Wall Insulation (CWI)</t>
  </si>
  <si>
    <t>Loft Insulation (LI)</t>
  </si>
  <si>
    <t>LI of which professionally installed</t>
  </si>
  <si>
    <t>Solid Wall Insulation (SWI)</t>
  </si>
  <si>
    <t>Sensitivity</t>
  </si>
  <si>
    <t>Measures excluded as specified as mainly being delivered as part of programme of insulation work: Draught proofing; Hot water tank jackets. Leaves five main areas for consideration:</t>
  </si>
  <si>
    <t>Theoretically limited to 4 or 6 per property depending on EEC/CERT and eligibility</t>
  </si>
  <si>
    <t>EEC1 report suggests these were likely to be delivered alongside other measures</t>
  </si>
  <si>
    <t>No information on whether linked to other measures</t>
  </si>
  <si>
    <t>Mainly through discounting with manufacturers</t>
  </si>
  <si>
    <t>From CERT report seems unrelated to main measures</t>
  </si>
  <si>
    <t>Total at end 2022</t>
  </si>
  <si>
    <t>CERT/CESP actuals to end March 2012</t>
  </si>
  <si>
    <t>Properties receiving CWI under ECO already have LI through EEC/CERT</t>
  </si>
  <si>
    <t>Properties receiving LI under ECO already have wall insulation through EEC/CERT</t>
  </si>
  <si>
    <t>Proportions used in main scenario</t>
  </si>
  <si>
    <t>Select from drop down list</t>
  </si>
  <si>
    <t>4. Assume 35% of properties having SWI/CWI under ECO already have loft done under EEC/CERT/CESP</t>
  </si>
  <si>
    <t>5. Assume 20% of properties having LI under ECO have already have wall insulation done under EEC/CERT/CESP</t>
  </si>
  <si>
    <t>6. Not counted properties getting SWI in EEC/CERT/CESP as assuming they will have had loft at the same time or before - not tested in scenarious as impact is very small</t>
  </si>
  <si>
    <t>7. Assume very minor overlap between EEC and CERT for any given property in terms of professional installed CWI and LI - evidence from HEED suggests small numbers potentially, in range of 250k to 500k, but could be do to carry over issues from EEC to CERT</t>
  </si>
  <si>
    <t>8. ECO data is based on the main insulation measure delivered in the property, so no overlap assumption needed with ECO, loft insulation numbers used here relate to properties where only loft insulation (no CWI/SWI) would be installed. Not tested in scenarios</t>
  </si>
  <si>
    <t>This spreadsheet shows the number of insulation measures delivered under supplier obligations between 2002 and 2022.</t>
  </si>
  <si>
    <t>This is based on published measures delivered between 2002 and April 2012, and projections from April 2012 to 2022.</t>
  </si>
  <si>
    <t>Introduction</t>
  </si>
  <si>
    <t>To test the assumptions used in the analysis, we have included the ability for users to change the assumptions.</t>
  </si>
  <si>
    <t>Cells B34-40 include drop down lists which users can select their own values from which will recalculate the totals as shown in cells J3-J20</t>
  </si>
  <si>
    <t>In order for users to be able to return the scenario test to the original assumed values, cells C34-40 contain the original values</t>
  </si>
  <si>
    <t>The summary sheet includes a scenario test function for the assumptions used - see below for instructions</t>
  </si>
  <si>
    <t>The summary sheet includes the main assumptions and calculations used to estimate the number of properties benefitting from at least one insulation measure in this period.</t>
  </si>
  <si>
    <t>The summary sheet also includes a section at the bottom on other energy efficiency measures delivered over the period 2002-2012</t>
  </si>
  <si>
    <t>Scenario testing - Instructions for use</t>
  </si>
  <si>
    <t>Notes:</t>
  </si>
  <si>
    <t>This workbook was produced in September 2012</t>
  </si>
  <si>
    <t>This tool relates to the special feature article ' Number of properties benefitting through receipt of insulation measures and energy efficiency products from Energy Supplier obligations' featured in the September 2012 edition of the DECC statistical publication Energy Trends.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</si>
</sst>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color theme="1"/>
      <name val="Arial"/>
      <family val="2"/>
    </font>
    <font>
      <sz val="10"/>
      <color indexed="8"/>
      <name val="Arial"/>
      <family val="2"/>
    </font>
    <font>
      <b/>
      <sz val="10"/>
      <color indexed="8"/>
      <name val="Arial"/>
      <family val="2"/>
    </font>
    <font>
      <sz val="10"/>
      <name val="Arial"/>
      <family val="2"/>
    </font>
    <font>
      <sz val="8"/>
      <name val="Tahoma"/>
      <family val="0"/>
    </font>
    <font>
      <sz val="10"/>
      <color indexed="26"/>
      <name val="Arial"/>
      <family val="2"/>
    </font>
    <font>
      <b/>
      <sz val="10"/>
      <color indexed="5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2"/>
      <name val="Arial"/>
      <family val="2"/>
    </font>
    <font>
      <b/>
      <sz val="10"/>
      <color rgb="FFFFC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
    <xf numFmtId="0" fontId="0" fillId="0" borderId="0" xfId="0" applyAlignment="1">
      <alignment/>
    </xf>
    <xf numFmtId="0" fontId="37" fillId="0" borderId="0" xfId="0" applyFont="1" applyAlignment="1">
      <alignment/>
    </xf>
    <xf numFmtId="3" fontId="0" fillId="0" borderId="0" xfId="0" applyNumberFormat="1" applyAlignment="1">
      <alignment/>
    </xf>
    <xf numFmtId="1" fontId="0" fillId="0" borderId="0" xfId="0" applyNumberFormat="1" applyAlignment="1">
      <alignment/>
    </xf>
    <xf numFmtId="3" fontId="39" fillId="0" borderId="0" xfId="0" applyNumberFormat="1" applyFont="1" applyAlignment="1">
      <alignment/>
    </xf>
    <xf numFmtId="0" fontId="3" fillId="0" borderId="0" xfId="0" applyFont="1" applyAlignment="1">
      <alignment/>
    </xf>
    <xf numFmtId="0" fontId="0" fillId="0" borderId="0" xfId="0" applyFill="1" applyAlignment="1">
      <alignment/>
    </xf>
    <xf numFmtId="1" fontId="3" fillId="0" borderId="0" xfId="0" applyNumberFormat="1" applyFont="1" applyAlignment="1">
      <alignment/>
    </xf>
    <xf numFmtId="1" fontId="3" fillId="0" borderId="0" xfId="0" applyNumberFormat="1" applyFont="1" applyFill="1" applyBorder="1" applyAlignment="1">
      <alignment/>
    </xf>
    <xf numFmtId="0" fontId="0" fillId="0" borderId="0" xfId="0" applyAlignment="1">
      <alignment wrapText="1"/>
    </xf>
    <xf numFmtId="0" fontId="3" fillId="0" borderId="0" xfId="0" applyFont="1" applyAlignment="1">
      <alignment wrapText="1"/>
    </xf>
    <xf numFmtId="0" fontId="37" fillId="0" borderId="0" xfId="0" applyFont="1" applyAlignment="1">
      <alignment wrapText="1"/>
    </xf>
    <xf numFmtId="0" fontId="37" fillId="33" borderId="0" xfId="0" applyFont="1" applyFill="1" applyAlignment="1">
      <alignment/>
    </xf>
    <xf numFmtId="0" fontId="0" fillId="33" borderId="0" xfId="0" applyFill="1" applyAlignment="1">
      <alignment/>
    </xf>
    <xf numFmtId="0" fontId="37" fillId="0" borderId="0" xfId="0" applyFont="1" applyFill="1" applyAlignment="1">
      <alignment/>
    </xf>
    <xf numFmtId="0" fontId="0" fillId="0" borderId="0" xfId="0" applyFont="1" applyFill="1" applyAlignment="1">
      <alignment wrapText="1"/>
    </xf>
    <xf numFmtId="1" fontId="0" fillId="0" borderId="0" xfId="0" applyNumberFormat="1" applyFill="1" applyAlignment="1">
      <alignment/>
    </xf>
    <xf numFmtId="1" fontId="0" fillId="0" borderId="0" xfId="42" applyNumberFormat="1" applyFont="1" applyFill="1" applyAlignment="1">
      <alignment/>
    </xf>
    <xf numFmtId="0" fontId="0" fillId="33" borderId="0" xfId="0" applyFont="1" applyFill="1" applyAlignment="1">
      <alignment wrapText="1"/>
    </xf>
    <xf numFmtId="1" fontId="0" fillId="33" borderId="0" xfId="0" applyNumberFormat="1" applyFill="1" applyAlignment="1">
      <alignment/>
    </xf>
    <xf numFmtId="1" fontId="0" fillId="33" borderId="0" xfId="42" applyNumberFormat="1" applyFont="1" applyFill="1" applyAlignment="1">
      <alignment/>
    </xf>
    <xf numFmtId="0" fontId="40" fillId="33" borderId="0" xfId="0" applyFont="1" applyFill="1" applyAlignment="1">
      <alignment wrapText="1"/>
    </xf>
    <xf numFmtId="0" fontId="3" fillId="34" borderId="0" xfId="0" applyFont="1" applyFill="1" applyAlignment="1">
      <alignment/>
    </xf>
    <xf numFmtId="0" fontId="22" fillId="34"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18</xdr:row>
      <xdr:rowOff>133350</xdr:rowOff>
    </xdr:from>
    <xdr:to>
      <xdr:col>4</xdr:col>
      <xdr:colOff>600075</xdr:colOff>
      <xdr:row>23</xdr:row>
      <xdr:rowOff>57150</xdr:rowOff>
    </xdr:to>
    <xdr:pic>
      <xdr:nvPicPr>
        <xdr:cNvPr id="1" name="Picture 2" descr="DECC_Colour_Only"/>
        <xdr:cNvPicPr preferRelativeResize="1">
          <a:picLocks noChangeAspect="1"/>
        </xdr:cNvPicPr>
      </xdr:nvPicPr>
      <xdr:blipFill>
        <a:blip r:embed="rId1"/>
        <a:stretch>
          <a:fillRect/>
        </a:stretch>
      </xdr:blipFill>
      <xdr:spPr>
        <a:xfrm>
          <a:off x="133350" y="3105150"/>
          <a:ext cx="29051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8"/>
  <sheetViews>
    <sheetView tabSelected="1" zoomScalePageLayoutView="0" workbookViewId="0" topLeftCell="A1">
      <selection activeCell="A1" sqref="A1"/>
    </sheetView>
  </sheetViews>
  <sheetFormatPr defaultColWidth="9.140625" defaultRowHeight="12.75"/>
  <sheetData>
    <row r="1" ht="12.75">
      <c r="A1" s="1" t="s">
        <v>63</v>
      </c>
    </row>
    <row r="2" ht="12.75">
      <c r="A2" t="s">
        <v>61</v>
      </c>
    </row>
    <row r="3" ht="12.75">
      <c r="A3" t="s">
        <v>62</v>
      </c>
    </row>
    <row r="5" ht="12.75">
      <c r="A5" t="s">
        <v>68</v>
      </c>
    </row>
    <row r="7" ht="12.75">
      <c r="A7" t="s">
        <v>67</v>
      </c>
    </row>
    <row r="8" ht="12.75">
      <c r="A8" t="s">
        <v>69</v>
      </c>
    </row>
    <row r="10" ht="12.75">
      <c r="A10" s="1" t="s">
        <v>70</v>
      </c>
    </row>
    <row r="11" ht="12.75">
      <c r="A11" t="s">
        <v>64</v>
      </c>
    </row>
    <row r="12" ht="12.75">
      <c r="A12" t="s">
        <v>65</v>
      </c>
    </row>
    <row r="13" ht="12.75">
      <c r="A13" t="s">
        <v>66</v>
      </c>
    </row>
    <row r="16" ht="12.75">
      <c r="A16" s="1" t="s">
        <v>71</v>
      </c>
    </row>
    <row r="17" spans="1:4" ht="15">
      <c r="A17" s="22" t="s">
        <v>73</v>
      </c>
      <c r="B17" s="22"/>
      <c r="C17" s="22"/>
      <c r="D17" s="23"/>
    </row>
    <row r="18" spans="1:4" ht="15">
      <c r="A18" s="22" t="s">
        <v>72</v>
      </c>
      <c r="B18" s="23"/>
      <c r="C18" s="23"/>
      <c r="D18" s="23"/>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B49"/>
  <sheetViews>
    <sheetView zoomScalePageLayoutView="0" workbookViewId="0" topLeftCell="A1">
      <selection activeCell="A1" sqref="A1"/>
    </sheetView>
  </sheetViews>
  <sheetFormatPr defaultColWidth="9.140625" defaultRowHeight="12.75"/>
  <cols>
    <col min="1" max="1" width="68.57421875" style="0" customWidth="1"/>
    <col min="2" max="3" width="11.7109375" style="0" customWidth="1"/>
    <col min="4" max="4" width="12.421875" style="0" customWidth="1"/>
    <col min="5" max="5" width="11.7109375" style="0" customWidth="1"/>
    <col min="6" max="6" width="11.140625" style="0" bestFit="1" customWidth="1"/>
    <col min="7" max="7" width="14.421875" style="0" customWidth="1"/>
    <col min="10" max="10" width="10.57421875" style="0" customWidth="1"/>
  </cols>
  <sheetData>
    <row r="1" spans="1:10" ht="12.75">
      <c r="A1" s="1" t="s">
        <v>14</v>
      </c>
      <c r="D1" s="5"/>
      <c r="G1" s="14" t="s">
        <v>34</v>
      </c>
      <c r="J1" s="12" t="s">
        <v>43</v>
      </c>
    </row>
    <row r="2" spans="2:28" ht="50.25" customHeight="1">
      <c r="B2" s="9" t="s">
        <v>39</v>
      </c>
      <c r="C2" s="9" t="s">
        <v>40</v>
      </c>
      <c r="D2" s="10" t="s">
        <v>41</v>
      </c>
      <c r="E2" s="9" t="s">
        <v>42</v>
      </c>
      <c r="G2" s="15" t="s">
        <v>15</v>
      </c>
      <c r="J2" s="18" t="s">
        <v>28</v>
      </c>
      <c r="AA2">
        <v>1</v>
      </c>
      <c r="AB2">
        <v>0</v>
      </c>
    </row>
    <row r="3" spans="1:28" ht="12.75">
      <c r="A3" t="s">
        <v>21</v>
      </c>
      <c r="B3" s="3">
        <v>791524</v>
      </c>
      <c r="C3" s="3">
        <v>1154225.175</v>
      </c>
      <c r="D3" s="7">
        <v>754741</v>
      </c>
      <c r="E3" s="3">
        <v>23730</v>
      </c>
      <c r="F3" s="3"/>
      <c r="G3" s="16">
        <f>((D3+B3)/1.3)+((C3-D3)*0.9)</f>
        <v>1548970.3728846153</v>
      </c>
      <c r="J3" s="19">
        <f>((D3+B3)/$B$34)+((C3-D3)*$B$36)</f>
        <v>1548970.3728846153</v>
      </c>
      <c r="AA3">
        <v>1.05</v>
      </c>
      <c r="AB3">
        <v>0.05</v>
      </c>
    </row>
    <row r="4" spans="1:28" ht="12.75">
      <c r="A4" t="s">
        <v>22</v>
      </c>
      <c r="B4" s="3">
        <v>1336375</v>
      </c>
      <c r="C4" s="3">
        <v>1988169.9</v>
      </c>
      <c r="D4" s="7">
        <v>1257807</v>
      </c>
      <c r="E4" s="3">
        <v>35278</v>
      </c>
      <c r="F4" s="3"/>
      <c r="G4" s="16">
        <f>((D4+B4)/1.3)+((C4-D4)*0.9)</f>
        <v>2652851.2253846154</v>
      </c>
      <c r="J4" s="19">
        <f>((D4+B4)/$B$34)+((C4-D4)*$B$36)</f>
        <v>2652851.2253846154</v>
      </c>
      <c r="AA4">
        <v>1.1</v>
      </c>
      <c r="AB4">
        <v>0.1</v>
      </c>
    </row>
    <row r="5" spans="1:28" ht="12.75">
      <c r="A5" t="s">
        <v>51</v>
      </c>
      <c r="B5" s="3">
        <v>2104520</v>
      </c>
      <c r="C5" s="3">
        <v>4555700</v>
      </c>
      <c r="D5" s="7">
        <v>2921700</v>
      </c>
      <c r="E5" s="3">
        <v>62000</v>
      </c>
      <c r="F5" s="3"/>
      <c r="G5" s="16">
        <f>(((D5+B5)/1.2)/1.05)+((C5-D5)*0.9)</f>
        <v>5459663.492063493</v>
      </c>
      <c r="H5" s="4"/>
      <c r="J5" s="19">
        <f>(((D5+B5)/$B$35)/$B$40)+((C5-D5)*$B$36)</f>
        <v>5459663.492063493</v>
      </c>
      <c r="AA5">
        <v>1.15</v>
      </c>
      <c r="AB5">
        <v>0.15</v>
      </c>
    </row>
    <row r="6" spans="1:28" ht="12.75">
      <c r="A6" t="s">
        <v>4</v>
      </c>
      <c r="B6" s="3">
        <v>1279000</v>
      </c>
      <c r="C6" s="3">
        <v>1531000</v>
      </c>
      <c r="D6" s="8">
        <f>C6*(D5/C5)</f>
        <v>981873.8503413305</v>
      </c>
      <c r="E6" s="3">
        <v>19000</v>
      </c>
      <c r="F6" s="3"/>
      <c r="G6" s="16">
        <f>(((D6+B6)/1.2)/1.05)+((C6-D6)*0.9)</f>
        <v>2288557.860360525</v>
      </c>
      <c r="J6" s="19">
        <f>(((D6+B6)/$B$35)/$B$40)+((C6-D6)*$B$36)</f>
        <v>2288557.860360525</v>
      </c>
      <c r="AA6">
        <v>1.2</v>
      </c>
      <c r="AB6">
        <v>0.2</v>
      </c>
    </row>
    <row r="7" spans="1:28" ht="12.75">
      <c r="A7" t="s">
        <v>6</v>
      </c>
      <c r="B7" s="3">
        <v>242678</v>
      </c>
      <c r="C7" s="3">
        <v>40927</v>
      </c>
      <c r="D7" s="7"/>
      <c r="E7" s="3">
        <v>60173</v>
      </c>
      <c r="F7" s="3"/>
      <c r="G7" s="16">
        <f>(B7*0.65)+(C7*0.8)+(E7*0.65)</f>
        <v>229594.75000000003</v>
      </c>
      <c r="J7" s="19">
        <f>(B7*(1-$B$38))+(C7*(1-$B$39))+(E7*(1-$B$37))</f>
        <v>229594.75000000003</v>
      </c>
      <c r="AA7">
        <v>1.25</v>
      </c>
      <c r="AB7">
        <v>0.25</v>
      </c>
    </row>
    <row r="8" spans="1:28" ht="12.75">
      <c r="A8" t="s">
        <v>7</v>
      </c>
      <c r="B8" s="3">
        <v>490544</v>
      </c>
      <c r="C8" s="3">
        <v>0</v>
      </c>
      <c r="D8" s="7"/>
      <c r="E8" s="3">
        <v>163148</v>
      </c>
      <c r="F8" s="3"/>
      <c r="G8" s="16">
        <f>(B8*0.65)+(C8*0.8)+(E8*0.65)</f>
        <v>424899.80000000005</v>
      </c>
      <c r="J8" s="19">
        <f>(B8*(1-$B$38))+(C8*(1-$B$39))+(E8*(1-$B$37))</f>
        <v>424899.80000000005</v>
      </c>
      <c r="AA8">
        <v>1.3</v>
      </c>
      <c r="AB8">
        <v>0.3</v>
      </c>
    </row>
    <row r="9" spans="1:28" ht="12.75">
      <c r="A9" t="s">
        <v>8</v>
      </c>
      <c r="B9" s="3">
        <v>99130</v>
      </c>
      <c r="C9" s="3">
        <v>114465</v>
      </c>
      <c r="D9" s="7"/>
      <c r="E9" s="3">
        <v>0</v>
      </c>
      <c r="F9" s="3"/>
      <c r="G9" s="16">
        <f>(B9*0.65)+(C9*0.8)+(E9*0.65)</f>
        <v>156006.5</v>
      </c>
      <c r="J9" s="19">
        <f>(B9*(1-$B$38))+(C9*(1-$B$39))+(E9*(1-$B$37))</f>
        <v>156006.5</v>
      </c>
      <c r="AA9">
        <v>1.35</v>
      </c>
      <c r="AB9">
        <v>0.35</v>
      </c>
    </row>
    <row r="10" spans="1:28" ht="12.75">
      <c r="A10" t="s">
        <v>9</v>
      </c>
      <c r="B10" s="3">
        <v>398263</v>
      </c>
      <c r="C10" s="3">
        <v>112945</v>
      </c>
      <c r="D10" s="7"/>
      <c r="E10" s="3">
        <v>193456</v>
      </c>
      <c r="F10" s="3"/>
      <c r="G10" s="16">
        <f>(B10*0.65)+(C10*0.8)+(E10*0.65)</f>
        <v>474973.35000000003</v>
      </c>
      <c r="J10" s="19">
        <f>(B10*(1-$B$38))+(C10*(1-$B$39))+(E10*(1-$B$37))</f>
        <v>474973.35000000003</v>
      </c>
      <c r="AA10">
        <v>1.4</v>
      </c>
      <c r="AB10">
        <v>0.4</v>
      </c>
    </row>
    <row r="11" spans="1:28" ht="12.75">
      <c r="A11" t="s">
        <v>10</v>
      </c>
      <c r="B11" s="3">
        <v>677616</v>
      </c>
      <c r="C11" s="3">
        <v>0</v>
      </c>
      <c r="D11" s="7"/>
      <c r="E11" s="3">
        <v>539125</v>
      </c>
      <c r="F11" s="3"/>
      <c r="G11" s="16">
        <f>(B11*0.65)+(C11*0.8)+(E11*0.65)</f>
        <v>790881.65</v>
      </c>
      <c r="J11" s="19">
        <f>(B11*(1-$B$38))+(C11*(1-$B$39))+(E11*(1-$B$37))</f>
        <v>790881.65</v>
      </c>
      <c r="AA11">
        <v>1.45</v>
      </c>
      <c r="AB11">
        <v>0.45</v>
      </c>
    </row>
    <row r="12" spans="1:28" ht="12.75">
      <c r="A12" t="s">
        <v>11</v>
      </c>
      <c r="B12" s="3">
        <v>85574</v>
      </c>
      <c r="C12" s="3">
        <v>477353</v>
      </c>
      <c r="D12" s="7"/>
      <c r="E12" s="3">
        <v>1143</v>
      </c>
      <c r="F12" s="3"/>
      <c r="G12" s="16">
        <f>(B12*0.65)+(C12*0.8)+(E12*0.65)</f>
        <v>438248.45</v>
      </c>
      <c r="J12" s="19">
        <f>(B12*(1-$B$38))+(C12*(1-$B$39))+(E12*(1-$B$37))</f>
        <v>438248.45</v>
      </c>
      <c r="AA12">
        <v>1.5</v>
      </c>
      <c r="AB12">
        <v>0.5</v>
      </c>
    </row>
    <row r="13" spans="2:28" ht="12.75">
      <c r="B13" s="3"/>
      <c r="C13" s="3"/>
      <c r="D13" s="7"/>
      <c r="E13" s="3"/>
      <c r="F13" s="3"/>
      <c r="G13" s="16"/>
      <c r="J13" s="19"/>
      <c r="AA13">
        <v>1.55</v>
      </c>
      <c r="AB13">
        <v>0.55</v>
      </c>
    </row>
    <row r="14" spans="1:28" ht="12.75">
      <c r="A14" t="s">
        <v>23</v>
      </c>
      <c r="B14" s="3">
        <f>B3+B4</f>
        <v>2127899</v>
      </c>
      <c r="C14" s="3">
        <f>C3+C4</f>
        <v>3142395.075</v>
      </c>
      <c r="D14" s="7">
        <f>D3+D4</f>
        <v>2012548</v>
      </c>
      <c r="E14" s="3">
        <f>E3+E4</f>
        <v>59008</v>
      </c>
      <c r="F14" s="3"/>
      <c r="G14" s="16">
        <f>G3+G4</f>
        <v>4201821.598269231</v>
      </c>
      <c r="J14" s="19">
        <f>J3+J4</f>
        <v>4201821.598269231</v>
      </c>
      <c r="AA14">
        <v>1.6</v>
      </c>
      <c r="AB14">
        <v>0.6</v>
      </c>
    </row>
    <row r="15" spans="1:28" ht="12.75">
      <c r="A15" t="s">
        <v>12</v>
      </c>
      <c r="B15" s="3">
        <f>B5+B6</f>
        <v>3383520</v>
      </c>
      <c r="C15" s="3">
        <f>C5+C6</f>
        <v>6086700</v>
      </c>
      <c r="D15" s="3">
        <f>D5+D6</f>
        <v>3903573.8503413303</v>
      </c>
      <c r="E15" s="3">
        <f>E5+E6</f>
        <v>81000</v>
      </c>
      <c r="F15" s="3"/>
      <c r="G15" s="16">
        <f>G5+G6</f>
        <v>7748221.352424018</v>
      </c>
      <c r="J15" s="19">
        <f>J5+J6</f>
        <v>7748221.352424018</v>
      </c>
      <c r="AA15">
        <v>1.65</v>
      </c>
      <c r="AB15">
        <v>0.65</v>
      </c>
    </row>
    <row r="16" spans="1:28" ht="12.75">
      <c r="A16" t="s">
        <v>13</v>
      </c>
      <c r="B16" s="3">
        <f>B7+B8+B9+B10+B11+B12</f>
        <v>1993805</v>
      </c>
      <c r="C16" s="3">
        <f>C7+C8+C9+C10+C11+C12</f>
        <v>745690</v>
      </c>
      <c r="D16" s="3">
        <f>D7+D8+D9+D10+D11+D12</f>
        <v>0</v>
      </c>
      <c r="E16" s="3">
        <f>E7+E8+E9+E10+E11+E12</f>
        <v>957045</v>
      </c>
      <c r="F16" s="3"/>
      <c r="G16" s="16">
        <f>G7+G8+G9+G10+G11+G12</f>
        <v>2514604.5000000005</v>
      </c>
      <c r="J16" s="19">
        <f>J7+J8+J9+J10+J11+J12</f>
        <v>2514604.5000000005</v>
      </c>
      <c r="AA16">
        <v>1.7</v>
      </c>
      <c r="AB16">
        <v>0.7</v>
      </c>
    </row>
    <row r="17" spans="2:28" ht="12.75">
      <c r="B17" s="3"/>
      <c r="C17" s="3"/>
      <c r="D17" s="7"/>
      <c r="E17" s="3"/>
      <c r="F17" s="3"/>
      <c r="G17" s="16"/>
      <c r="J17" s="19"/>
      <c r="AA17">
        <v>1.75</v>
      </c>
      <c r="AB17">
        <v>0.75</v>
      </c>
    </row>
    <row r="18" spans="1:28" ht="12.75">
      <c r="A18" t="s">
        <v>26</v>
      </c>
      <c r="B18" s="3">
        <f>B3+B4+B5</f>
        <v>4232419</v>
      </c>
      <c r="C18" s="3">
        <f>C3+C4+C5</f>
        <v>7698095.075</v>
      </c>
      <c r="D18" s="3">
        <f>D3+D4+D5</f>
        <v>4934248</v>
      </c>
      <c r="E18" s="3">
        <f>E3+E4+E5</f>
        <v>121008</v>
      </c>
      <c r="F18" s="3"/>
      <c r="G18" s="16">
        <f>G3+G4+G5</f>
        <v>9661485.090332724</v>
      </c>
      <c r="J18" s="19">
        <f>J3+J4+J5</f>
        <v>9661485.090332724</v>
      </c>
      <c r="AA18">
        <v>1.8</v>
      </c>
      <c r="AB18">
        <v>0.8</v>
      </c>
    </row>
    <row r="19" spans="1:28" ht="12.75">
      <c r="A19" t="s">
        <v>27</v>
      </c>
      <c r="B19" s="3">
        <f>B3+B4+B5+B6</f>
        <v>5511419</v>
      </c>
      <c r="C19" s="3">
        <f>C3+C4+C5+C6</f>
        <v>9229095.075</v>
      </c>
      <c r="D19" s="3">
        <f>D3+D4+D5+D6</f>
        <v>5916121.85034133</v>
      </c>
      <c r="E19" s="3">
        <f>E3+E4+E5+E6</f>
        <v>140008</v>
      </c>
      <c r="F19" s="3"/>
      <c r="G19" s="16">
        <f>G3+G4+G5+G6</f>
        <v>11950042.95069325</v>
      </c>
      <c r="J19" s="19">
        <f>J3+J4+J5+J6</f>
        <v>11950042.95069325</v>
      </c>
      <c r="AA19">
        <v>1.85</v>
      </c>
      <c r="AB19">
        <v>0.85</v>
      </c>
    </row>
    <row r="20" spans="1:28" ht="12.75">
      <c r="A20" t="s">
        <v>50</v>
      </c>
      <c r="B20" s="3">
        <f>B14+B15+B16</f>
        <v>7505224</v>
      </c>
      <c r="C20" s="3">
        <f>C14+C15+C16</f>
        <v>9974785.075</v>
      </c>
      <c r="D20" s="7">
        <f>D14+D15+D16</f>
        <v>5916121.85034133</v>
      </c>
      <c r="E20" s="3">
        <f>E14+E15+E16</f>
        <v>1097053</v>
      </c>
      <c r="F20" s="3"/>
      <c r="G20" s="17">
        <f>G14+G15+G16</f>
        <v>14464647.45069325</v>
      </c>
      <c r="J20" s="20">
        <f>J14+J15+J16</f>
        <v>14464647.45069325</v>
      </c>
      <c r="AA20">
        <v>1.9</v>
      </c>
      <c r="AB20">
        <v>0.9</v>
      </c>
    </row>
    <row r="21" spans="27:28" ht="12.75">
      <c r="AA21">
        <v>1.95</v>
      </c>
      <c r="AB21">
        <v>0.95</v>
      </c>
    </row>
    <row r="22" spans="7:28" ht="12.75">
      <c r="G22" s="3"/>
      <c r="AA22">
        <v>2</v>
      </c>
      <c r="AB22">
        <v>1</v>
      </c>
    </row>
    <row r="23" ht="12.75">
      <c r="A23" s="1" t="s">
        <v>5</v>
      </c>
    </row>
    <row r="24" ht="12.75">
      <c r="A24" t="s">
        <v>36</v>
      </c>
    </row>
    <row r="25" ht="12.75">
      <c r="A25" t="s">
        <v>37</v>
      </c>
    </row>
    <row r="26" ht="12.75">
      <c r="A26" s="6" t="s">
        <v>38</v>
      </c>
    </row>
    <row r="27" ht="12.75">
      <c r="A27" s="6" t="s">
        <v>56</v>
      </c>
    </row>
    <row r="28" ht="12.75">
      <c r="A28" s="6" t="s">
        <v>57</v>
      </c>
    </row>
    <row r="29" ht="12.75">
      <c r="A29" s="6" t="s">
        <v>58</v>
      </c>
    </row>
    <row r="30" ht="12.75">
      <c r="A30" s="6" t="s">
        <v>59</v>
      </c>
    </row>
    <row r="31" ht="12.75">
      <c r="A31" s="6" t="s">
        <v>60</v>
      </c>
    </row>
    <row r="32" ht="12.75">
      <c r="A32" s="6"/>
    </row>
    <row r="33" spans="1:3" ht="52.5" customHeight="1">
      <c r="A33" s="14" t="s">
        <v>29</v>
      </c>
      <c r="B33" s="21" t="s">
        <v>55</v>
      </c>
      <c r="C33" s="11" t="s">
        <v>54</v>
      </c>
    </row>
    <row r="34" spans="1:3" ht="12.75">
      <c r="A34" s="6" t="s">
        <v>30</v>
      </c>
      <c r="B34" s="13">
        <v>1.3</v>
      </c>
      <c r="C34">
        <v>1.3</v>
      </c>
    </row>
    <row r="35" spans="1:9" ht="12.75">
      <c r="A35" s="6" t="s">
        <v>31</v>
      </c>
      <c r="B35" s="13">
        <v>1.2</v>
      </c>
      <c r="C35">
        <v>1.2</v>
      </c>
      <c r="H35" s="3"/>
      <c r="I35" s="3"/>
    </row>
    <row r="36" spans="1:3" ht="12.75">
      <c r="A36" s="6" t="s">
        <v>33</v>
      </c>
      <c r="B36" s="13">
        <v>0.9</v>
      </c>
      <c r="C36">
        <v>0.9</v>
      </c>
    </row>
    <row r="37" spans="1:3" ht="12.75">
      <c r="A37" s="6" t="s">
        <v>32</v>
      </c>
      <c r="B37" s="13">
        <v>0.35</v>
      </c>
      <c r="C37">
        <v>0.35</v>
      </c>
    </row>
    <row r="38" spans="1:3" ht="12.75">
      <c r="A38" s="6" t="s">
        <v>52</v>
      </c>
      <c r="B38" s="13">
        <v>0.35</v>
      </c>
      <c r="C38">
        <v>0.35</v>
      </c>
    </row>
    <row r="39" spans="1:3" ht="12.75">
      <c r="A39" s="6" t="s">
        <v>53</v>
      </c>
      <c r="B39" s="13">
        <v>0.2</v>
      </c>
      <c r="C39">
        <v>0.2</v>
      </c>
    </row>
    <row r="40" spans="1:3" ht="12.75">
      <c r="A40" s="6" t="s">
        <v>35</v>
      </c>
      <c r="B40" s="13">
        <v>1.05</v>
      </c>
      <c r="C40">
        <v>1.05</v>
      </c>
    </row>
    <row r="42" ht="12.75">
      <c r="A42" s="1" t="s">
        <v>16</v>
      </c>
    </row>
    <row r="43" ht="12.75">
      <c r="A43" t="s">
        <v>44</v>
      </c>
    </row>
    <row r="44" spans="2:8" ht="12.75">
      <c r="B44" t="s">
        <v>0</v>
      </c>
      <c r="C44" t="s">
        <v>1</v>
      </c>
      <c r="D44" t="s">
        <v>2</v>
      </c>
      <c r="F44" t="s">
        <v>3</v>
      </c>
      <c r="H44" s="1" t="s">
        <v>20</v>
      </c>
    </row>
    <row r="45" spans="1:8" ht="12.75">
      <c r="A45" t="s">
        <v>17</v>
      </c>
      <c r="B45" s="2">
        <v>39737570</v>
      </c>
      <c r="C45" s="2">
        <v>101876023</v>
      </c>
      <c r="D45" s="2">
        <v>303555479</v>
      </c>
      <c r="F45" s="2">
        <f>B45+C45+D45</f>
        <v>445169072</v>
      </c>
      <c r="H45" t="s">
        <v>45</v>
      </c>
    </row>
    <row r="46" spans="1:8" ht="12.75">
      <c r="A46" t="s">
        <v>18</v>
      </c>
      <c r="B46" s="2">
        <v>2366128</v>
      </c>
      <c r="C46">
        <v>2236412</v>
      </c>
      <c r="D46">
        <v>0</v>
      </c>
      <c r="F46" s="2">
        <f>B46+C46+D46</f>
        <v>4602540</v>
      </c>
      <c r="H46" t="s">
        <v>46</v>
      </c>
    </row>
    <row r="47" spans="1:8" ht="12.75">
      <c r="A47" t="s">
        <v>25</v>
      </c>
      <c r="B47" s="2">
        <v>366488</v>
      </c>
      <c r="C47">
        <v>2082812</v>
      </c>
      <c r="D47">
        <v>0</v>
      </c>
      <c r="F47" s="2">
        <f>B47+C47+D47</f>
        <v>2449300</v>
      </c>
      <c r="H47" t="s">
        <v>47</v>
      </c>
    </row>
    <row r="48" spans="1:8" ht="12.75">
      <c r="A48" t="s">
        <v>24</v>
      </c>
      <c r="B48" s="2">
        <v>6601708</v>
      </c>
      <c r="C48" s="2">
        <v>22854983</v>
      </c>
      <c r="D48" s="2">
        <v>55000</v>
      </c>
      <c r="F48" s="2">
        <f>B48+C48+D48</f>
        <v>29511691</v>
      </c>
      <c r="H48" t="s">
        <v>48</v>
      </c>
    </row>
    <row r="49" spans="1:8" ht="12.75">
      <c r="A49" t="s">
        <v>19</v>
      </c>
      <c r="B49" s="2">
        <v>0</v>
      </c>
      <c r="C49">
        <v>0</v>
      </c>
      <c r="D49" s="2">
        <v>2412883</v>
      </c>
      <c r="F49" s="2">
        <f>B49+C49+D49</f>
        <v>2412883</v>
      </c>
      <c r="H49" t="s">
        <v>49</v>
      </c>
    </row>
  </sheetData>
  <sheetProtection/>
  <dataValidations count="2">
    <dataValidation type="list" allowBlank="1" showInputMessage="1" showErrorMessage="1" sqref="B40 B34:B35">
      <formula1>$AA$2:$AA$22</formula1>
    </dataValidation>
    <dataValidation type="list" allowBlank="1" showInputMessage="1" showErrorMessage="1" sqref="B36:B39">
      <formula1>$AB$2:$AB$22</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Knowles</dc:creator>
  <cp:keywords/>
  <dc:description/>
  <cp:lastModifiedBy>kpharris</cp:lastModifiedBy>
  <cp:lastPrinted>2012-08-08T15:42:20Z</cp:lastPrinted>
  <dcterms:created xsi:type="dcterms:W3CDTF">2012-08-08T07:11:04Z</dcterms:created>
  <dcterms:modified xsi:type="dcterms:W3CDTF">2012-09-20T13:31:04Z</dcterms:modified>
  <cp:category/>
  <cp:version/>
  <cp:contentType/>
  <cp:contentStatus/>
</cp:coreProperties>
</file>