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320" windowHeight="12270" activeTab="0"/>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s>
  <definedNames/>
  <calcPr fullCalcOnLoad="1"/>
</workbook>
</file>

<file path=xl/sharedStrings.xml><?xml version="1.0" encoding="utf-8"?>
<sst xmlns="http://schemas.openxmlformats.org/spreadsheetml/2006/main" count="465" uniqueCount="206">
  <si>
    <t>Department of Energy and Climate Change</t>
  </si>
  <si>
    <t>£'000</t>
  </si>
  <si>
    <t>2011-12</t>
  </si>
  <si>
    <t>Final provision</t>
  </si>
  <si>
    <t>Estimated outturn</t>
  </si>
  <si>
    <t>Resource DEL</t>
  </si>
  <si>
    <t>Section A: Save energy with the Green Deal and support vulnerable consumers</t>
  </si>
  <si>
    <t>Section B: Deliver secure energy on the way to a low carbon energy future</t>
  </si>
  <si>
    <t>Section C: Drive ambitious action on climate change at home and abroad</t>
  </si>
  <si>
    <t>Section D: Manage our energy legacy responsibly and cost-effectively</t>
  </si>
  <si>
    <t>Section E: Deliver the capability DECC needs to achieve its goals</t>
  </si>
  <si>
    <t>Section F: NDA and SLC expenditure (NDPB)</t>
  </si>
  <si>
    <t>Section G: Coal Authority (NDPB) (net)</t>
  </si>
  <si>
    <t>Section H: Civil Nuclear Police Authority (NDPB) (net)</t>
  </si>
  <si>
    <t>Section I: Committee on Climate Change (NDPB) (net)</t>
  </si>
  <si>
    <t>Section J: Nuclear Decommissioning Authority Income (CFER)</t>
  </si>
  <si>
    <t>Total Resource DEL</t>
  </si>
  <si>
    <t>Of which:</t>
  </si>
  <si>
    <t>Pay</t>
  </si>
  <si>
    <r>
      <t>Net current procurement</t>
    </r>
    <r>
      <rPr>
        <vertAlign val="superscript"/>
        <sz val="8.5"/>
        <rFont val="Times New Roman"/>
        <family val="1"/>
      </rPr>
      <t>1</t>
    </r>
  </si>
  <si>
    <t>Current grants and subsidies to the private sector and abroad</t>
  </si>
  <si>
    <t>Current grants to local government</t>
  </si>
  <si>
    <r>
      <t>Depreciation</t>
    </r>
    <r>
      <rPr>
        <vertAlign val="superscript"/>
        <sz val="8.5"/>
        <rFont val="Times New Roman"/>
        <family val="1"/>
      </rPr>
      <t>2</t>
    </r>
  </si>
  <si>
    <t>Other</t>
  </si>
  <si>
    <t>Resource AME</t>
  </si>
  <si>
    <t>Section K: Manage our energy legacy responsibly and cost-effectively</t>
  </si>
  <si>
    <t>Section L: Nuclear Decommissioning Authority (NDPB)</t>
  </si>
  <si>
    <t>Section M: Coal Authority (NDPB) (net)</t>
  </si>
  <si>
    <t>Section N: Civil Nuclear Police Authority (NDPB) (net)</t>
  </si>
  <si>
    <t>Section R: Renewable Heat Incentive</t>
  </si>
  <si>
    <t>Committee on Climate Change (NDPB) (net)</t>
  </si>
  <si>
    <t>Save energy with the Green Deal and support vulnerable consumers</t>
  </si>
  <si>
    <t>Total Resource AME</t>
  </si>
  <si>
    <r>
      <t>Net public service pensions</t>
    </r>
    <r>
      <rPr>
        <vertAlign val="superscript"/>
        <sz val="8.5"/>
        <rFont val="Times New Roman"/>
        <family val="1"/>
      </rPr>
      <t>3</t>
    </r>
  </si>
  <si>
    <t>Take up of provisions</t>
  </si>
  <si>
    <t>Release of provisions</t>
  </si>
  <si>
    <t>Total Resource Budget</t>
  </si>
  <si>
    <t>Capital DEL</t>
  </si>
  <si>
    <t>Total Capital DEL</t>
  </si>
  <si>
    <r>
      <t>Net capital procurement</t>
    </r>
    <r>
      <rPr>
        <vertAlign val="superscript"/>
        <sz val="8.5"/>
        <rFont val="Times New Roman"/>
        <family val="1"/>
      </rPr>
      <t>4</t>
    </r>
  </si>
  <si>
    <t>Capital grants to the private sector and abroad</t>
  </si>
  <si>
    <t>Capital support for local government</t>
  </si>
  <si>
    <t>Capital support for public corporations</t>
  </si>
  <si>
    <t>Capital AME</t>
  </si>
  <si>
    <t>Manage our energy legacy responsibly and cost-effectively (CFER)</t>
  </si>
  <si>
    <t>Total Capital AME</t>
  </si>
  <si>
    <t>Net lending to the private sector and abroad</t>
  </si>
  <si>
    <t>Total Capital Budget</t>
  </si>
  <si>
    <r>
      <t>Total departmental spending</t>
    </r>
    <r>
      <rPr>
        <b/>
        <vertAlign val="superscript"/>
        <sz val="10.5"/>
        <rFont val="Times New Roman"/>
        <family val="1"/>
      </rPr>
      <t>5</t>
    </r>
  </si>
  <si>
    <t>of which:</t>
  </si>
  <si>
    <t>Total DEL</t>
  </si>
  <si>
    <t>Total AME</t>
  </si>
  <si>
    <r>
      <t>1</t>
    </r>
    <r>
      <rPr>
        <i/>
        <sz val="8.5"/>
        <rFont val="Times New Roman"/>
        <family val="1"/>
      </rPr>
      <t xml:space="preserve"> Net of income from sales of goods and services</t>
    </r>
  </si>
  <si>
    <r>
      <t>2</t>
    </r>
    <r>
      <rPr>
        <i/>
        <sz val="8.5"/>
        <rFont val="Times New Roman"/>
        <family val="1"/>
      </rPr>
      <t xml:space="preserve"> Includes impairments</t>
    </r>
  </si>
  <si>
    <r>
      <t>3</t>
    </r>
    <r>
      <rPr>
        <i/>
        <sz val="8.5"/>
        <rFont val="Times New Roman"/>
        <family val="1"/>
      </rPr>
      <t xml:space="preserve"> Pension schemes report under FRS 17 accounting requirements.  These figures therefore include cash payments made and contributions received, as well as certain non-cash items</t>
    </r>
  </si>
  <si>
    <r>
      <t>4</t>
    </r>
    <r>
      <rPr>
        <i/>
        <sz val="8.5"/>
        <rFont val="Times New Roman"/>
        <family val="1"/>
      </rPr>
      <t xml:space="preserve"> Expenditure on tangible and intangible fixed assets net of sales</t>
    </r>
  </si>
  <si>
    <r>
      <t>5</t>
    </r>
    <r>
      <rPr>
        <i/>
        <sz val="8.5"/>
        <rFont val="Times New Roman"/>
        <family val="1"/>
      </rPr>
      <t xml:space="preserve"> Total departmental spending is the sum of the resource budget and the capital budget less depreciation. Similarly, total DEL is the sum of the resource budget DEL and capital budget DEL less depreciation in DEL, and total AME is the sum of resource budget AME and capital budget AME less depreciation in AME.</t>
    </r>
  </si>
  <si>
    <t>2006-07</t>
  </si>
  <si>
    <t>2007-08</t>
  </si>
  <si>
    <t>2008-09</t>
  </si>
  <si>
    <t>2009-10</t>
  </si>
  <si>
    <t>2010-11</t>
  </si>
  <si>
    <t>2012-13</t>
  </si>
  <si>
    <t>2013-14</t>
  </si>
  <si>
    <t>2014-15</t>
  </si>
  <si>
    <t>Outturn</t>
  </si>
  <si>
    <t>Plans</t>
  </si>
  <si>
    <t>Total administration budget</t>
  </si>
  <si>
    <t>-Paybill</t>
  </si>
  <si>
    <t>-Expenditure</t>
  </si>
  <si>
    <t>-Income</t>
  </si>
  <si>
    <t>2015-16</t>
  </si>
  <si>
    <t>-Pay</t>
  </si>
  <si>
    <r>
      <t>-Net current procurement</t>
    </r>
    <r>
      <rPr>
        <vertAlign val="superscript"/>
        <sz val="8.5"/>
        <rFont val="Times New Roman"/>
        <family val="1"/>
      </rPr>
      <t>1</t>
    </r>
  </si>
  <si>
    <t>-Current grants and subsidies to the private sector and abroad</t>
  </si>
  <si>
    <t>-Current grants to local government</t>
  </si>
  <si>
    <r>
      <t>-Depreciation</t>
    </r>
    <r>
      <rPr>
        <vertAlign val="superscript"/>
        <sz val="8.5"/>
        <rFont val="Times New Roman"/>
        <family val="1"/>
      </rPr>
      <t>2</t>
    </r>
  </si>
  <si>
    <t>-Other</t>
  </si>
  <si>
    <t>Bringing about a low carbon UK</t>
  </si>
  <si>
    <t>Deliver the capability DECC needs to achieve its goals</t>
  </si>
  <si>
    <r>
      <t>-Net public service pensions</t>
    </r>
    <r>
      <rPr>
        <vertAlign val="superscript"/>
        <sz val="8.5"/>
        <rFont val="Times New Roman"/>
        <family val="1"/>
      </rPr>
      <t>3</t>
    </r>
  </si>
  <si>
    <t>-Take up of provisions</t>
  </si>
  <si>
    <t>-Release of provisions</t>
  </si>
  <si>
    <r>
      <t>-Net capital procurement</t>
    </r>
    <r>
      <rPr>
        <vertAlign val="superscript"/>
        <sz val="8.5"/>
        <rFont val="Times New Roman"/>
        <family val="1"/>
      </rPr>
      <t>4</t>
    </r>
  </si>
  <si>
    <t>-Capital grants to the private sector and abroad</t>
  </si>
  <si>
    <t>-Capital support for local government</t>
  </si>
  <si>
    <t>-Capital support for public corporations</t>
  </si>
  <si>
    <t>-Net lending to the private sector and abroad</t>
  </si>
  <si>
    <t>-Total DEL</t>
  </si>
  <si>
    <t>-Total AME</t>
  </si>
  <si>
    <t>Table 5 Staff in post</t>
  </si>
  <si>
    <t>2008-09 Actual</t>
  </si>
  <si>
    <t>2009-10 Actual</t>
  </si>
  <si>
    <t>2010-11 Actual</t>
  </si>
  <si>
    <t>Full time employees</t>
  </si>
  <si>
    <t>Others</t>
  </si>
  <si>
    <t>Total</t>
  </si>
  <si>
    <t>2011-12 Actual</t>
  </si>
  <si>
    <t>Table 6  Total identifiable expenditure on services by country and region, 2006-07 to 2010-11</t>
  </si>
  <si>
    <t xml:space="preserve">£ million </t>
  </si>
  <si>
    <t>National Statistics</t>
  </si>
  <si>
    <t>2006-07
outturn</t>
  </si>
  <si>
    <t>2007-08
outturn</t>
  </si>
  <si>
    <t>2008-09
outturn</t>
  </si>
  <si>
    <t>2009-10
outturn</t>
  </si>
  <si>
    <t>2010-11
outturn</t>
  </si>
  <si>
    <t>North East</t>
  </si>
  <si>
    <t>North West</t>
  </si>
  <si>
    <t>Yorkshire and the Humber</t>
  </si>
  <si>
    <t>East Midlands</t>
  </si>
  <si>
    <t>West Midlands</t>
  </si>
  <si>
    <t>East</t>
  </si>
  <si>
    <t>London</t>
  </si>
  <si>
    <t>South East</t>
  </si>
  <si>
    <t>South West</t>
  </si>
  <si>
    <t>Total England</t>
  </si>
  <si>
    <t>Scotland</t>
  </si>
  <si>
    <t>Wales</t>
  </si>
  <si>
    <t>Northern Ireland</t>
  </si>
  <si>
    <t>UK identifiable expenditure</t>
  </si>
  <si>
    <t>Outside UK</t>
  </si>
  <si>
    <t>Total identifiable expenditure</t>
  </si>
  <si>
    <t>Non-identifiable expenditure</t>
  </si>
  <si>
    <t>Total expenditure on services</t>
  </si>
  <si>
    <t>Table 7  Total identifiable expenditure on services by country and region, per head 2006-07 to 2010-11</t>
  </si>
  <si>
    <t xml:space="preserve">£ per head </t>
  </si>
  <si>
    <t>England</t>
  </si>
  <si>
    <t>Table 8  Total identifiable expenditure on services by function, country and region, for 2010-11</t>
  </si>
  <si>
    <t xml:space="preserve"> Data in this table are National Statistics</t>
  </si>
  <si>
    <t>Yorkshire and The Humber</t>
  </si>
  <si>
    <t>UK Identifiable expenditure</t>
  </si>
  <si>
    <t>OUTSIDE UK</t>
  </si>
  <si>
    <t>Total Identifiable expenditure</t>
  </si>
  <si>
    <t>Not Identifiable</t>
  </si>
  <si>
    <t>Totals</t>
  </si>
  <si>
    <t>General public services</t>
  </si>
  <si>
    <t>Executive and legislative organs, financial and fiscal, external affairs</t>
  </si>
  <si>
    <t>Total general public services</t>
  </si>
  <si>
    <t>Public order and safety</t>
  </si>
  <si>
    <t>Police services</t>
  </si>
  <si>
    <t>-</t>
  </si>
  <si>
    <t>of which: other police services</t>
  </si>
  <si>
    <t>Total public order and safety</t>
  </si>
  <si>
    <t>Economic affairs</t>
  </si>
  <si>
    <t>General economic, commercial and labour affairs</t>
  </si>
  <si>
    <t>Fuel and energy</t>
  </si>
  <si>
    <t>R&amp;D economic affairs</t>
  </si>
  <si>
    <t>Economic affairs n.e.c</t>
  </si>
  <si>
    <t>Total economic affairs</t>
  </si>
  <si>
    <t>Environment protection</t>
  </si>
  <si>
    <t>Waste management</t>
  </si>
  <si>
    <t>Pollution abatement</t>
  </si>
  <si>
    <t>Protection of biodiversity and landscape</t>
  </si>
  <si>
    <t>R&amp;D environment protection</t>
  </si>
  <si>
    <t>Environment protection n.e.c</t>
  </si>
  <si>
    <t>Total environment protection</t>
  </si>
  <si>
    <t>TOTAL DEPARTMENT OF ENERGY AND CLIMATE CHANGE</t>
  </si>
  <si>
    <t>Notes to tables 6, 7 and 8:-</t>
  </si>
  <si>
    <t>1.    Tables 6, 7 and 8 show analyses of the department’s spending by country and region, and by function. The data presented in these tables are consistent with the country and regional analyses (CRA) published by HM Treasury as part of the October 2011 Public Expenditure Statistical Analyses (PESA) National Statistics release. The figures were taken from the HM Treasury public spending database in summer 2011 and the regional distributions were completed by autumn 2011. Therefore the tables may not show the latest position and are not consistent with other tables in the Departmental Report. Totals may not sum due to rounding.</t>
  </si>
  <si>
    <t>2.    The analyses are set within the overall framework of Total Expenditure on Services (TES). TES broadly represents the current and capital expenditure of the public sector, with some differences from the national accounts measure Total Managed Expenditure. The tables show the central government and public corporation elements of TES. They include current and capital spending by the department and its NDPBs, and public corporations’ capital expenditure, but do not include capital finance to public corporations. They do not include payments to local authorities or local authorities own expenditure.</t>
  </si>
  <si>
    <t>3.    TES is a cash equivalent measure of public spending. The tables do not include depreciation, cost of capital charges, or movements in provisions that are in departmental budgets. They do include pay, procurement, capital expenditure, and grants and subsidies to individuals and private sector enterprises. Further information on TES can be found in Appendix E of PESA 2011.</t>
  </si>
  <si>
    <t>4.    The data are based on a subset of spending – identifiable expenditure on services – which is capable of being analysed as being for the benefit of individual countries and regions.  Expenditure that is incurred for the benefit of the UK as a whole is excluded.</t>
  </si>
  <si>
    <t>5.    Across government, most expenditure is not planned or allocated on a regional basis. Social security payments, for example, are paid to eligible individuals irrespective of where they live. Expenditure on other programmes is allocated by looking at how all the projects across the department’s area of responsibility, usually England, compare. So the analyses show the regional outcome of spending decisions that on the whole have not been made primarily on a regional basis.</t>
  </si>
  <si>
    <t>6.    The functional analyses of spending in Table 8 are based on the United Nations Classification of the Functions of Government (COFOG), the international standard. The presentations of spending by function are consistent with those used in Chapter A of the CRA October 2011 release. These are not the same as the strategic priorities shown elsewhere in the report.</t>
  </si>
  <si>
    <t>Original provision</t>
  </si>
  <si>
    <t>Note: as with all the core tables, Table 2 is prepared on a 2012-13 Estimates structure; 2011-12 Main Estimate (Original provision)  Estimate figures have been restated to allow for the restructure of the Estimate at the time of the Supplementary Estimate (Final provision).</t>
  </si>
  <si>
    <t>Explanation of significant variances between Final provision and Estimated outturn are contained in Chapter 4: Financial Overview.</t>
  </si>
  <si>
    <t>Notes:-</t>
  </si>
  <si>
    <t>Changes in the classification of NDA income affect sections D, F and J in both Capital and Resource DEL.  From 2006-07 to 2009-10 NDA income is netted off on section D, whilst in 2010-11 it is netted off on section F.  From 2011-12 onwards NDA income is shown as CFER (Consolidated Fund Extra Receipts) on section J.</t>
  </si>
  <si>
    <t>The drop in spend in 2011-12 on section B Resource DEL is due primarily to a reduction in spending on Carbon Capture and Storage.</t>
  </si>
  <si>
    <t>The movements across years on section K Resource AME are due to movements in the nuclear decommissioning provision; further details are shown in the notes to the accounts.</t>
  </si>
  <si>
    <t>The movements across years on section B Capital DEL are due to reductions in Capital Grants in this area, primarily under Environmental Transformation Funds, which is partly offset by increased Energy Innovation grants showin in section E.  Future years spending on section B relates to Carbon Capture and Storage, the profile of which has yet to be confirmed.</t>
  </si>
  <si>
    <t>Expenditure on section A relates to the Carbon Trust and Energy Saving Trust.</t>
  </si>
  <si>
    <t>Income for 2012-13 to 2014-15 is lower than the 2008-09 to 2011-12 as plans data for future years is set at a net level for NDPB's.</t>
  </si>
  <si>
    <t>outturn</t>
  </si>
  <si>
    <t>projected outturn</t>
  </si>
  <si>
    <t>plans</t>
  </si>
  <si>
    <t>Assets and liabilities on the Statement of Financial Position at end of year:</t>
  </si>
  <si>
    <t>Assets</t>
  </si>
  <si>
    <t>Non-current assets</t>
  </si>
  <si>
    <t>Intangible assets</t>
  </si>
  <si>
    <t>Tangible assets</t>
  </si>
  <si>
    <t>Buildings</t>
  </si>
  <si>
    <t>Information technology</t>
  </si>
  <si>
    <t>Scientific equipment</t>
  </si>
  <si>
    <t>Plant and machinery</t>
  </si>
  <si>
    <t>Office machinery and equipment</t>
  </si>
  <si>
    <t>Furniture, fixtures and fittings</t>
  </si>
  <si>
    <t>Financial assets</t>
  </si>
  <si>
    <t>Trade and other receivables</t>
  </si>
  <si>
    <t>Current assets</t>
  </si>
  <si>
    <t>Liabilities</t>
  </si>
  <si>
    <t>Payables (&lt; 1 year)</t>
  </si>
  <si>
    <t>Payables (&gt; 1 year)</t>
  </si>
  <si>
    <t>Provisions</t>
  </si>
  <si>
    <t>Capital employed within main Department</t>
  </si>
  <si>
    <t>NDPB net assets</t>
  </si>
  <si>
    <t>Total capital employed in Departmental Group</t>
  </si>
  <si>
    <t>Notes</t>
  </si>
  <si>
    <t>2011-12 staff numbers are now shown on a post CLoS basis to include Core Department and NDPBs</t>
  </si>
  <si>
    <t>2010-11 staff number have been restated to a post CLoS basis</t>
  </si>
  <si>
    <t>Earlier years show Core Department only, on a pre CLoS basis</t>
  </si>
  <si>
    <t>Table 4 Administration budget</t>
  </si>
  <si>
    <t>Table 3 Capital employed</t>
  </si>
  <si>
    <t>Table 2 Total departmental spending</t>
  </si>
  <si>
    <t>Table 1 Total departmental spending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</si>
</sst>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
  </numFmts>
  <fonts count="75">
    <font>
      <sz val="10"/>
      <color theme="1"/>
      <name val="Arial"/>
      <family val="2"/>
    </font>
    <font>
      <sz val="10"/>
      <color indexed="8"/>
      <name val="Arial"/>
      <family val="2"/>
    </font>
    <font>
      <b/>
      <sz val="18"/>
      <color indexed="56"/>
      <name val="Cambria"/>
      <family val="2"/>
    </font>
    <font>
      <b/>
      <sz val="15"/>
      <color indexed="56"/>
      <name val="Arial"/>
      <family val="2"/>
    </font>
    <font>
      <b/>
      <sz val="20"/>
      <name val="Times New Roman"/>
      <family val="1"/>
    </font>
    <font>
      <b/>
      <sz val="16"/>
      <name val="Times New Roman"/>
      <family val="1"/>
    </font>
    <font>
      <b/>
      <sz val="10.5"/>
      <name val="Times New Roman"/>
      <family val="1"/>
    </font>
    <font>
      <b/>
      <sz val="8"/>
      <name val="Times New Roman"/>
      <family val="1"/>
    </font>
    <font>
      <b/>
      <sz val="8.5"/>
      <color indexed="8"/>
      <name val="Times New Roman"/>
      <family val="1"/>
    </font>
    <font>
      <sz val="10.5"/>
      <name val="Times New Roman"/>
      <family val="1"/>
    </font>
    <font>
      <i/>
      <sz val="10.5"/>
      <name val="Times New Roman"/>
      <family val="1"/>
    </font>
    <font>
      <sz val="8"/>
      <name val="Times New Roman"/>
      <family val="1"/>
    </font>
    <font>
      <i/>
      <sz val="8.5"/>
      <name val="Times New Roman"/>
      <family val="1"/>
    </font>
    <font>
      <sz val="8.5"/>
      <name val="Times New Roman"/>
      <family val="1"/>
    </font>
    <font>
      <vertAlign val="superscript"/>
      <sz val="8.5"/>
      <name val="Times New Roman"/>
      <family val="1"/>
    </font>
    <font>
      <b/>
      <vertAlign val="superscript"/>
      <sz val="10.5"/>
      <name val="Times New Roman"/>
      <family val="1"/>
    </font>
    <font>
      <i/>
      <vertAlign val="superscript"/>
      <sz val="8.5"/>
      <name val="Times New Roman"/>
      <family val="1"/>
    </font>
    <font>
      <b/>
      <sz val="8.5"/>
      <name val="Times New Roman"/>
      <family val="1"/>
    </font>
    <font>
      <sz val="12"/>
      <color indexed="8"/>
      <name val="Arial"/>
      <family val="2"/>
    </font>
    <font>
      <b/>
      <sz val="13"/>
      <color indexed="8"/>
      <name val="Times New Roman"/>
      <family val="1"/>
    </font>
    <font>
      <sz val="8.5"/>
      <color indexed="8"/>
      <name val="Times New Roman"/>
      <family val="1"/>
    </font>
    <font>
      <sz val="12"/>
      <color indexed="8"/>
      <name val="Times New Roman"/>
      <family val="1"/>
    </font>
    <font>
      <sz val="9"/>
      <color indexed="8"/>
      <name val="Times New Roman"/>
      <family val="1"/>
    </font>
    <font>
      <sz val="10"/>
      <name val="Arial"/>
      <family val="2"/>
    </font>
    <font>
      <sz val="8"/>
      <name val="Humnst777 Lt BT"/>
      <family val="2"/>
    </font>
    <font>
      <sz val="11"/>
      <color indexed="12"/>
      <name val="Humnst777 BlkCn BT"/>
      <family val="2"/>
    </font>
    <font>
      <sz val="11"/>
      <color indexed="30"/>
      <name val="Humnst777 BlkCn BT"/>
      <family val="2"/>
    </font>
    <font>
      <sz val="8"/>
      <color indexed="12"/>
      <name val="Humnst777 BlkCn BT"/>
      <family val="2"/>
    </font>
    <font>
      <sz val="8"/>
      <color indexed="30"/>
      <name val="Humnst777 BlkCn BT"/>
      <family val="2"/>
    </font>
    <font>
      <sz val="8"/>
      <name val="Humnst777 BlkCn BT"/>
      <family val="2"/>
    </font>
    <font>
      <sz val="10"/>
      <color indexed="30"/>
      <name val="Humnst777 BlkCn BT"/>
      <family val="2"/>
    </font>
    <font>
      <i/>
      <sz val="8"/>
      <name val="Humnst777 Lt BT"/>
      <family val="2"/>
    </font>
    <font>
      <sz val="11"/>
      <name val="Humnst777 BlkCn BT"/>
      <family val="2"/>
    </font>
    <font>
      <sz val="12"/>
      <name val="Times New Roman"/>
      <family val="1"/>
    </font>
    <font>
      <i/>
      <sz val="8"/>
      <color indexed="30"/>
      <name val="Humnst777 BlkCn BT"/>
      <family val="2"/>
    </font>
    <font>
      <sz val="10"/>
      <name val="Humnst777 Lt BT"/>
      <family val="2"/>
    </font>
    <font>
      <b/>
      <sz val="12"/>
      <name val="Arial"/>
      <family val="2"/>
    </font>
    <font>
      <sz val="12"/>
      <name val="Arial"/>
      <family val="2"/>
    </font>
    <font>
      <i/>
      <sz val="12"/>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5"/>
      <color theme="1"/>
      <name val="Times New Roman"/>
      <family val="1"/>
    </font>
    <font>
      <b/>
      <sz val="13"/>
      <color theme="1"/>
      <name val="Times New Roman"/>
      <family val="1"/>
    </font>
    <font>
      <sz val="8.5"/>
      <color theme="1"/>
      <name val="Times New Roman"/>
      <family val="1"/>
    </font>
    <font>
      <sz val="12"/>
      <color theme="1"/>
      <name val="Times New Roman"/>
      <family val="1"/>
    </font>
    <font>
      <sz val="9"/>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31"/>
        <bgColor indexed="64"/>
      </patternFill>
    </fill>
    <fill>
      <patternFill patternType="solid">
        <fgColor indexed="65"/>
        <bgColor indexed="64"/>
      </patternFill>
    </fill>
    <fill>
      <patternFill patternType="solid">
        <fgColor indexed="65"/>
        <bgColor indexed="64"/>
      </patternFill>
    </fill>
    <fill>
      <patternFill patternType="solid">
        <fgColor indexed="31"/>
        <bgColor indexed="64"/>
      </patternFill>
    </fill>
    <fill>
      <patternFill patternType="solid">
        <fgColor indexed="65"/>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border>
    <border>
      <left>
        <color indexed="63"/>
      </left>
      <right>
        <color indexed="63"/>
      </right>
      <top style="thin">
        <color theme="4"/>
      </top>
      <bottom style="double">
        <color theme="4"/>
      </bottom>
    </border>
    <border>
      <left/>
      <right/>
      <top/>
      <bottom style="thin"/>
    </border>
    <border>
      <left/>
      <right/>
      <top style="thin"/>
      <bottom style="thin"/>
    </border>
    <border>
      <left/>
      <right/>
      <top style="double"/>
      <bottom style="double"/>
    </border>
    <border>
      <left/>
      <right/>
      <top style="thin"/>
      <bottom/>
    </border>
    <border>
      <left/>
      <right/>
      <top style="medium"/>
      <bottom/>
    </border>
    <border>
      <left/>
      <right/>
      <top style="thin"/>
      <bottom style="double"/>
    </border>
    <border>
      <left/>
      <right/>
      <top style="medium">
        <color indexed="30"/>
      </top>
      <bottom/>
    </border>
    <border>
      <left/>
      <right/>
      <top/>
      <bottom style="thin">
        <color indexed="30"/>
      </bottom>
    </border>
    <border>
      <left/>
      <right/>
      <top/>
      <bottom style="medium">
        <color indexed="30"/>
      </bottom>
    </border>
    <border>
      <left style="thin">
        <color indexed="30"/>
      </left>
      <right/>
      <top/>
      <bottom/>
    </border>
    <border>
      <left style="thin">
        <color indexed="30"/>
      </left>
      <right/>
      <top/>
      <bottom style="medium">
        <color indexed="30"/>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65" fillId="0" borderId="0">
      <alignment/>
      <protection/>
    </xf>
    <xf numFmtId="0" fontId="33" fillId="0" borderId="0">
      <alignment/>
      <protection/>
    </xf>
    <xf numFmtId="0" fontId="23" fillId="0" borderId="0">
      <alignment/>
      <protection/>
    </xf>
    <xf numFmtId="0" fontId="2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12" fillId="0" borderId="0" applyBorder="0">
      <alignment wrapText="1"/>
      <protection/>
    </xf>
    <xf numFmtId="164" fontId="6" fillId="0" borderId="0" applyBorder="0">
      <alignment horizontal="center" wrapText="1"/>
      <protection/>
    </xf>
    <xf numFmtId="0" fontId="7" fillId="0" borderId="0" applyBorder="0">
      <alignment horizontal="center" wrapText="1"/>
      <protection/>
    </xf>
    <xf numFmtId="164" fontId="6" fillId="0" borderId="0" applyBorder="0">
      <alignment vertical="top" wrapText="1"/>
      <protection/>
    </xf>
    <xf numFmtId="164" fontId="9" fillId="0" borderId="0" applyBorder="0">
      <alignment vertical="top" wrapText="1"/>
      <protection/>
    </xf>
    <xf numFmtId="164" fontId="11" fillId="0" borderId="0" applyBorder="0">
      <alignment vertical="top" wrapText="1"/>
      <protection/>
    </xf>
    <xf numFmtId="0" fontId="6" fillId="0" borderId="9" applyBorder="0">
      <alignment horizontal="right" wrapText="1"/>
      <protection/>
    </xf>
    <xf numFmtId="0" fontId="67" fillId="0" borderId="0" applyNumberForma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cellStyleXfs>
  <cellXfs count="178">
    <xf numFmtId="0" fontId="0" fillId="0" borderId="0" xfId="0" applyAlignment="1">
      <alignment/>
    </xf>
    <xf numFmtId="22" fontId="4" fillId="0" borderId="0" xfId="69" applyNumberFormat="1" applyFont="1" applyBorder="1" applyAlignment="1">
      <alignment vertical="center" wrapText="1"/>
    </xf>
    <xf numFmtId="0" fontId="0" fillId="0" borderId="0" xfId="0" applyBorder="1" applyAlignment="1">
      <alignment wrapText="1"/>
    </xf>
    <xf numFmtId="0" fontId="6" fillId="0" borderId="0" xfId="68" applyBorder="1" applyAlignment="1">
      <alignment horizontal="right" wrapText="1"/>
      <protection/>
    </xf>
    <xf numFmtId="0" fontId="7" fillId="0" borderId="0" xfId="64" applyBorder="1">
      <alignment horizontal="center" wrapText="1"/>
      <protection/>
    </xf>
    <xf numFmtId="0" fontId="70" fillId="0" borderId="0" xfId="0" applyFont="1" applyAlignment="1">
      <alignment horizontal="center" wrapText="1"/>
    </xf>
    <xf numFmtId="164" fontId="6" fillId="0" borderId="11" xfId="63" applyBorder="1">
      <alignment horizontal="center" wrapText="1"/>
      <protection/>
    </xf>
    <xf numFmtId="164" fontId="9" fillId="0" borderId="0" xfId="66" applyBorder="1">
      <alignment vertical="top" wrapText="1"/>
      <protection/>
    </xf>
    <xf numFmtId="164" fontId="6" fillId="0" borderId="0" xfId="65" applyFont="1" applyBorder="1">
      <alignment vertical="top" wrapText="1"/>
      <protection/>
    </xf>
    <xf numFmtId="164" fontId="0" fillId="0" borderId="0" xfId="66" applyFont="1" applyFill="1" applyBorder="1">
      <alignment vertical="top" wrapText="1"/>
      <protection/>
    </xf>
    <xf numFmtId="164" fontId="9" fillId="0" borderId="0" xfId="66" applyFont="1" applyFill="1" applyBorder="1">
      <alignment vertical="top" wrapText="1"/>
      <protection/>
    </xf>
    <xf numFmtId="164" fontId="10" fillId="0" borderId="0" xfId="66" applyFont="1" applyFill="1" applyBorder="1">
      <alignment vertical="top" wrapText="1"/>
      <protection/>
    </xf>
    <xf numFmtId="164" fontId="6" fillId="0" borderId="0" xfId="65" applyBorder="1">
      <alignment vertical="top" wrapText="1"/>
      <protection/>
    </xf>
    <xf numFmtId="164" fontId="6" fillId="0" borderId="12" xfId="65" applyBorder="1">
      <alignment vertical="top" wrapText="1"/>
      <protection/>
    </xf>
    <xf numFmtId="164" fontId="12" fillId="0" borderId="0" xfId="67" applyFont="1" applyBorder="1">
      <alignment vertical="top" wrapText="1"/>
      <protection/>
    </xf>
    <xf numFmtId="164" fontId="11" fillId="0" borderId="0" xfId="67" applyBorder="1">
      <alignment vertical="top" wrapText="1"/>
      <protection/>
    </xf>
    <xf numFmtId="164" fontId="11" fillId="0" borderId="0" xfId="67" applyBorder="1" applyAlignment="1">
      <alignment horizontal="left" vertical="top" wrapText="1" indent="1"/>
      <protection/>
    </xf>
    <xf numFmtId="164" fontId="13" fillId="0" borderId="0" xfId="67" applyFont="1" applyBorder="1" applyAlignment="1">
      <alignment horizontal="left" vertical="top" wrapText="1" indent="1"/>
      <protection/>
    </xf>
    <xf numFmtId="164" fontId="6" fillId="0" borderId="13" xfId="65" applyBorder="1">
      <alignment vertical="top" wrapText="1"/>
      <protection/>
    </xf>
    <xf numFmtId="164" fontId="9" fillId="0" borderId="0" xfId="66" applyFont="1" applyBorder="1">
      <alignment vertical="top" wrapText="1"/>
      <protection/>
    </xf>
    <xf numFmtId="0" fontId="13" fillId="0" borderId="0" xfId="0" applyFont="1" applyAlignment="1">
      <alignment horizontal="left" vertical="top" wrapText="1" indent="1"/>
    </xf>
    <xf numFmtId="0" fontId="13" fillId="0" borderId="0" xfId="0" applyFont="1" applyBorder="1" applyAlignment="1">
      <alignment horizontal="left" vertical="top" wrapText="1" indent="1"/>
    </xf>
    <xf numFmtId="164" fontId="6" fillId="0" borderId="14" xfId="65" applyFont="1" applyBorder="1">
      <alignment vertical="top" wrapText="1"/>
      <protection/>
    </xf>
    <xf numFmtId="164" fontId="12" fillId="0" borderId="15" xfId="67" applyFont="1" applyBorder="1">
      <alignment vertical="top" wrapText="1"/>
      <protection/>
    </xf>
    <xf numFmtId="164" fontId="11" fillId="0" borderId="15" xfId="67" applyBorder="1">
      <alignment vertical="top" wrapText="1"/>
      <protection/>
    </xf>
    <xf numFmtId="164" fontId="11" fillId="0" borderId="0" xfId="67">
      <alignment vertical="top" wrapText="1"/>
      <protection/>
    </xf>
    <xf numFmtId="0" fontId="12" fillId="0" borderId="0" xfId="62" applyAlignment="1">
      <alignment wrapText="1"/>
      <protection/>
    </xf>
    <xf numFmtId="164" fontId="6" fillId="0" borderId="15" xfId="63" applyBorder="1">
      <alignment horizontal="center" wrapText="1"/>
      <protection/>
    </xf>
    <xf numFmtId="22" fontId="17" fillId="0" borderId="0" xfId="64" applyNumberFormat="1" applyFont="1" applyBorder="1" applyAlignment="1">
      <alignment horizontal="center" wrapText="1"/>
      <protection/>
    </xf>
    <xf numFmtId="22" fontId="7" fillId="0" borderId="0" xfId="64" applyNumberFormat="1" applyFont="1" applyBorder="1" applyAlignment="1">
      <alignment horizontal="center" wrapText="1"/>
      <protection/>
    </xf>
    <xf numFmtId="0" fontId="17" fillId="0" borderId="0" xfId="64" applyFont="1" applyBorder="1">
      <alignment horizontal="center" wrapText="1"/>
      <protection/>
    </xf>
    <xf numFmtId="0" fontId="9" fillId="0" borderId="0" xfId="0" applyFont="1" applyFill="1" applyAlignment="1">
      <alignment wrapText="1"/>
    </xf>
    <xf numFmtId="164" fontId="13" fillId="0" borderId="0" xfId="67" applyFont="1" applyBorder="1" applyAlignment="1" quotePrefix="1">
      <alignment horizontal="left" vertical="top" wrapText="1" indent="1"/>
      <protection/>
    </xf>
    <xf numFmtId="164" fontId="9" fillId="0" borderId="0" xfId="66" applyFont="1" applyFill="1">
      <alignment vertical="top" wrapText="1"/>
      <protection/>
    </xf>
    <xf numFmtId="164" fontId="9" fillId="0" borderId="0" xfId="66">
      <alignment vertical="top" wrapText="1"/>
      <protection/>
    </xf>
    <xf numFmtId="164" fontId="11" fillId="0" borderId="0" xfId="67" applyFont="1" applyBorder="1" applyAlignment="1" quotePrefix="1">
      <alignment horizontal="left" vertical="top" wrapText="1" indent="1"/>
      <protection/>
    </xf>
    <xf numFmtId="0" fontId="13" fillId="0" borderId="0" xfId="0" applyFont="1" applyAlignment="1" quotePrefix="1">
      <alignment horizontal="left" vertical="top" wrapText="1" indent="1"/>
    </xf>
    <xf numFmtId="0" fontId="13" fillId="0" borderId="0" xfId="0" applyFont="1" applyBorder="1" applyAlignment="1" quotePrefix="1">
      <alignment horizontal="left" vertical="top" wrapText="1" indent="1"/>
    </xf>
    <xf numFmtId="0" fontId="71" fillId="0" borderId="0" xfId="55" applyFont="1" applyAlignment="1">
      <alignment/>
      <protection/>
    </xf>
    <xf numFmtId="0" fontId="71" fillId="0" borderId="0" xfId="55" applyFont="1" applyAlignment="1">
      <alignment horizontal="right"/>
      <protection/>
    </xf>
    <xf numFmtId="0" fontId="71" fillId="0" borderId="14" xfId="55" applyFont="1" applyBorder="1" applyAlignment="1">
      <alignment/>
      <protection/>
    </xf>
    <xf numFmtId="0" fontId="71" fillId="0" borderId="14" xfId="55" applyFont="1" applyBorder="1" applyAlignment="1">
      <alignment horizontal="right"/>
      <protection/>
    </xf>
    <xf numFmtId="0" fontId="72" fillId="0" borderId="11" xfId="55" applyFont="1" applyBorder="1" applyAlignment="1">
      <alignment/>
      <protection/>
    </xf>
    <xf numFmtId="0" fontId="70" fillId="0" borderId="11" xfId="55" applyFont="1" applyBorder="1" applyAlignment="1">
      <alignment horizontal="right"/>
      <protection/>
    </xf>
    <xf numFmtId="0" fontId="72" fillId="0" borderId="0" xfId="55" applyFont="1" applyAlignment="1">
      <alignment/>
      <protection/>
    </xf>
    <xf numFmtId="0" fontId="73" fillId="0" borderId="0" xfId="55" applyFont="1" applyAlignment="1">
      <alignment/>
      <protection/>
    </xf>
    <xf numFmtId="0" fontId="73" fillId="0" borderId="0" xfId="55" applyFont="1" applyAlignment="1">
      <alignment horizontal="right"/>
      <protection/>
    </xf>
    <xf numFmtId="165" fontId="72" fillId="0" borderId="0" xfId="55" applyNumberFormat="1" applyFont="1" applyAlignment="1">
      <alignment horizontal="right"/>
      <protection/>
    </xf>
    <xf numFmtId="165" fontId="72" fillId="0" borderId="16" xfId="55" applyNumberFormat="1" applyFont="1" applyBorder="1" applyAlignment="1">
      <alignment horizontal="right"/>
      <protection/>
    </xf>
    <xf numFmtId="0" fontId="65" fillId="0" borderId="0" xfId="55" applyAlignment="1">
      <alignment/>
      <protection/>
    </xf>
    <xf numFmtId="0" fontId="65" fillId="0" borderId="0" xfId="55" applyAlignment="1">
      <alignment horizontal="right"/>
      <protection/>
    </xf>
    <xf numFmtId="0" fontId="71" fillId="0" borderId="0" xfId="55" applyFont="1" applyBorder="1" applyAlignment="1">
      <alignment wrapText="1"/>
      <protection/>
    </xf>
    <xf numFmtId="0" fontId="70" fillId="0" borderId="0" xfId="55" applyFont="1" applyBorder="1" applyAlignment="1">
      <alignment horizontal="right" wrapText="1"/>
      <protection/>
    </xf>
    <xf numFmtId="0" fontId="71" fillId="0" borderId="0" xfId="55" applyFont="1" applyAlignment="1">
      <alignment wrapText="1"/>
      <protection/>
    </xf>
    <xf numFmtId="0" fontId="74" fillId="0" borderId="0" xfId="55" applyFont="1" applyAlignment="1">
      <alignment/>
      <protection/>
    </xf>
    <xf numFmtId="0" fontId="0" fillId="0" borderId="0" xfId="0" applyAlignment="1">
      <alignment wrapText="1"/>
    </xf>
    <xf numFmtId="3" fontId="24" fillId="33" borderId="0" xfId="57" applyNumberFormat="1" applyFont="1" applyFill="1" applyBorder="1" applyAlignment="1">
      <alignment vertical="center"/>
      <protection/>
    </xf>
    <xf numFmtId="3" fontId="24" fillId="33" borderId="0" xfId="57" applyNumberFormat="1" applyFont="1" applyFill="1" applyAlignment="1">
      <alignment vertical="center"/>
      <protection/>
    </xf>
    <xf numFmtId="3" fontId="25" fillId="33" borderId="0" xfId="57" applyNumberFormat="1" applyFont="1" applyFill="1" applyBorder="1" applyAlignment="1">
      <alignment vertical="center"/>
      <protection/>
    </xf>
    <xf numFmtId="3" fontId="27" fillId="33" borderId="0" xfId="57" applyNumberFormat="1" applyFont="1" applyFill="1" applyBorder="1" applyAlignment="1">
      <alignment vertical="center"/>
      <protection/>
    </xf>
    <xf numFmtId="3" fontId="27" fillId="0" borderId="17" xfId="57" applyNumberFormat="1" applyFont="1" applyFill="1" applyBorder="1" applyAlignment="1">
      <alignment horizontal="left" vertical="center"/>
      <protection/>
    </xf>
    <xf numFmtId="3" fontId="27" fillId="0" borderId="17" xfId="57" applyNumberFormat="1" applyFont="1" applyFill="1" applyBorder="1" applyAlignment="1">
      <alignment vertical="center"/>
      <protection/>
    </xf>
    <xf numFmtId="3" fontId="28" fillId="0" borderId="17" xfId="57" applyNumberFormat="1" applyFont="1" applyFill="1" applyBorder="1" applyAlignment="1">
      <alignment horizontal="right" vertical="center"/>
      <protection/>
    </xf>
    <xf numFmtId="3" fontId="29" fillId="33" borderId="0" xfId="57" applyNumberFormat="1" applyFont="1" applyFill="1" applyBorder="1" applyAlignment="1">
      <alignment vertical="center"/>
      <protection/>
    </xf>
    <xf numFmtId="3" fontId="29" fillId="34" borderId="0" xfId="57" applyNumberFormat="1" applyFont="1" applyFill="1" applyBorder="1" applyAlignment="1">
      <alignment horizontal="right" vertical="center" wrapText="1"/>
      <protection/>
    </xf>
    <xf numFmtId="3" fontId="24" fillId="0" borderId="0" xfId="57" applyNumberFormat="1" applyFont="1" applyFill="1" applyBorder="1" applyAlignment="1">
      <alignment horizontal="left" vertical="center"/>
      <protection/>
    </xf>
    <xf numFmtId="3" fontId="24" fillId="0" borderId="0" xfId="57" applyNumberFormat="1" applyFont="1" applyFill="1" applyBorder="1" applyAlignment="1">
      <alignment horizontal="right" vertical="center"/>
      <protection/>
    </xf>
    <xf numFmtId="3" fontId="24" fillId="0" borderId="18" xfId="57" applyNumberFormat="1" applyFont="1" applyFill="1" applyBorder="1" applyAlignment="1">
      <alignment horizontal="left" vertical="center"/>
      <protection/>
    </xf>
    <xf numFmtId="3" fontId="24" fillId="0" borderId="18" xfId="57" applyNumberFormat="1" applyFont="1" applyFill="1" applyBorder="1" applyAlignment="1">
      <alignment horizontal="right" vertical="center"/>
      <protection/>
    </xf>
    <xf numFmtId="3" fontId="29" fillId="0" borderId="0" xfId="57" applyNumberFormat="1" applyFont="1" applyFill="1" applyBorder="1" applyAlignment="1">
      <alignment horizontal="left" vertical="center"/>
      <protection/>
    </xf>
    <xf numFmtId="3" fontId="29" fillId="0" borderId="0" xfId="57" applyNumberFormat="1" applyFont="1" applyFill="1" applyBorder="1" applyAlignment="1">
      <alignment horizontal="right" vertical="center"/>
      <protection/>
    </xf>
    <xf numFmtId="3" fontId="29" fillId="34" borderId="0" xfId="57" applyNumberFormat="1" applyFont="1" applyFill="1" applyBorder="1" applyAlignment="1">
      <alignment horizontal="left" vertical="center"/>
      <protection/>
    </xf>
    <xf numFmtId="3" fontId="29" fillId="34" borderId="0" xfId="57" applyNumberFormat="1" applyFont="1" applyFill="1" applyBorder="1" applyAlignment="1">
      <alignment horizontal="right" vertical="center"/>
      <protection/>
    </xf>
    <xf numFmtId="3" fontId="24" fillId="0" borderId="0" xfId="57" applyNumberFormat="1" applyFont="1" applyFill="1" applyBorder="1" applyAlignment="1">
      <alignment vertical="center"/>
      <protection/>
    </xf>
    <xf numFmtId="3" fontId="29" fillId="34" borderId="19" xfId="57" applyNumberFormat="1" applyFont="1" applyFill="1" applyBorder="1" applyAlignment="1">
      <alignment horizontal="left" vertical="center"/>
      <protection/>
    </xf>
    <xf numFmtId="3" fontId="29" fillId="34" borderId="19" xfId="57" applyNumberFormat="1" applyFont="1" applyFill="1" applyBorder="1" applyAlignment="1">
      <alignment horizontal="right" vertical="center"/>
      <protection/>
    </xf>
    <xf numFmtId="0" fontId="24" fillId="0" borderId="0" xfId="0" applyFont="1" applyBorder="1" applyAlignment="1">
      <alignment vertical="center"/>
    </xf>
    <xf numFmtId="0" fontId="31" fillId="33" borderId="0" xfId="0" applyFont="1" applyFill="1" applyAlignment="1">
      <alignment/>
    </xf>
    <xf numFmtId="4" fontId="24" fillId="33" borderId="0" xfId="0" applyNumberFormat="1" applyFont="1" applyFill="1" applyAlignment="1">
      <alignment vertical="center"/>
    </xf>
    <xf numFmtId="3" fontId="29" fillId="34" borderId="19" xfId="63" applyNumberFormat="1" applyFont="1" applyFill="1" applyBorder="1" applyAlignment="1" applyProtection="1">
      <alignment horizontal="right" vertical="center" wrapText="1"/>
      <protection/>
    </xf>
    <xf numFmtId="3" fontId="29" fillId="34" borderId="19" xfId="63" applyNumberFormat="1" applyFont="1" applyFill="1" applyBorder="1" applyAlignment="1" applyProtection="1">
      <alignment horizontal="right" vertical="center" wrapText="1"/>
      <protection locked="0"/>
    </xf>
    <xf numFmtId="3" fontId="25" fillId="33" borderId="0" xfId="57" applyNumberFormat="1" applyFont="1" applyFill="1" applyAlignment="1">
      <alignment vertical="center"/>
      <protection/>
    </xf>
    <xf numFmtId="0" fontId="29" fillId="33" borderId="0" xfId="56" applyFont="1" applyFill="1" applyBorder="1" applyAlignment="1">
      <alignment vertical="center"/>
      <protection/>
    </xf>
    <xf numFmtId="3" fontId="28" fillId="33" borderId="17" xfId="56" applyNumberFormat="1" applyFont="1" applyFill="1" applyBorder="1" applyAlignment="1">
      <alignment horizontal="left" indent="1"/>
      <protection/>
    </xf>
    <xf numFmtId="3" fontId="28" fillId="33" borderId="17" xfId="56" applyNumberFormat="1" applyFont="1" applyFill="1" applyBorder="1" applyAlignment="1">
      <alignment/>
      <protection/>
    </xf>
    <xf numFmtId="3" fontId="34" fillId="33" borderId="17" xfId="56" applyNumberFormat="1" applyFont="1" applyFill="1" applyBorder="1" applyAlignment="1">
      <alignment/>
      <protection/>
    </xf>
    <xf numFmtId="3" fontId="34" fillId="33" borderId="17" xfId="58" applyNumberFormat="1" applyFont="1" applyFill="1" applyBorder="1" applyAlignment="1">
      <alignment/>
      <protection/>
    </xf>
    <xf numFmtId="3" fontId="34" fillId="33" borderId="17" xfId="58" applyNumberFormat="1" applyFont="1" applyFill="1" applyBorder="1" applyAlignment="1">
      <alignment horizontal="right"/>
      <protection/>
    </xf>
    <xf numFmtId="3" fontId="28" fillId="33" borderId="17" xfId="56" applyNumberFormat="1" applyFont="1" applyFill="1" applyBorder="1" applyAlignment="1">
      <alignment horizontal="right"/>
      <protection/>
    </xf>
    <xf numFmtId="0" fontId="28" fillId="33" borderId="17" xfId="56" applyFont="1" applyFill="1" applyBorder="1" applyAlignment="1">
      <alignment/>
      <protection/>
    </xf>
    <xf numFmtId="3" fontId="28" fillId="0" borderId="17" xfId="57" applyNumberFormat="1" applyFont="1" applyFill="1" applyBorder="1" applyAlignment="1">
      <alignment horizontal="right"/>
      <protection/>
    </xf>
    <xf numFmtId="0" fontId="29" fillId="0" borderId="0" xfId="0" applyFont="1" applyAlignment="1">
      <alignment/>
    </xf>
    <xf numFmtId="166" fontId="30" fillId="35" borderId="0" xfId="0" applyNumberFormat="1" applyFont="1" applyFill="1" applyBorder="1" applyAlignment="1">
      <alignment horizontal="left" vertical="center" wrapText="1" indent="1"/>
    </xf>
    <xf numFmtId="166" fontId="24" fillId="35" borderId="0" xfId="0" applyNumberFormat="1" applyFont="1" applyFill="1" applyBorder="1" applyAlignment="1">
      <alignment textRotation="90" wrapText="1"/>
    </xf>
    <xf numFmtId="166" fontId="29" fillId="35" borderId="20" xfId="0" applyNumberFormat="1" applyFont="1" applyFill="1" applyBorder="1" applyAlignment="1">
      <alignment horizontal="right" textRotation="90" wrapText="1"/>
    </xf>
    <xf numFmtId="166" fontId="24" fillId="35" borderId="0" xfId="0" applyNumberFormat="1" applyFont="1" applyFill="1" applyBorder="1" applyAlignment="1">
      <alignment horizontal="right" textRotation="90" wrapText="1"/>
    </xf>
    <xf numFmtId="166" fontId="28" fillId="36" borderId="0" xfId="0" applyNumberFormat="1" applyFont="1" applyFill="1" applyBorder="1" applyAlignment="1">
      <alignment horizontal="left"/>
    </xf>
    <xf numFmtId="166" fontId="29" fillId="37" borderId="0" xfId="0" applyNumberFormat="1" applyFont="1" applyFill="1" applyBorder="1" applyAlignment="1">
      <alignment horizontal="right"/>
    </xf>
    <xf numFmtId="166" fontId="29" fillId="37" borderId="20" xfId="0" applyNumberFormat="1" applyFont="1" applyFill="1" applyBorder="1" applyAlignment="1">
      <alignment horizontal="right"/>
    </xf>
    <xf numFmtId="0" fontId="24" fillId="0" borderId="0" xfId="0" applyFont="1" applyAlignment="1">
      <alignment/>
    </xf>
    <xf numFmtId="166" fontId="24" fillId="37" borderId="0" xfId="0" applyNumberFormat="1" applyFont="1" applyFill="1" applyBorder="1" applyAlignment="1">
      <alignment horizontal="left" wrapText="1"/>
    </xf>
    <xf numFmtId="3" fontId="24" fillId="37" borderId="0" xfId="0" applyNumberFormat="1" applyFont="1" applyFill="1" applyBorder="1" applyAlignment="1">
      <alignment horizontal="right"/>
    </xf>
    <xf numFmtId="3" fontId="24" fillId="37" borderId="20" xfId="0" applyNumberFormat="1" applyFont="1" applyFill="1" applyBorder="1" applyAlignment="1">
      <alignment horizontal="right"/>
    </xf>
    <xf numFmtId="166" fontId="29" fillId="35" borderId="0" xfId="0" applyNumberFormat="1" applyFont="1" applyFill="1" applyBorder="1" applyAlignment="1">
      <alignment horizontal="left"/>
    </xf>
    <xf numFmtId="3" fontId="29" fillId="38" borderId="0" xfId="0" applyNumberFormat="1" applyFont="1" applyFill="1" applyBorder="1" applyAlignment="1">
      <alignment horizontal="right"/>
    </xf>
    <xf numFmtId="3" fontId="29" fillId="38" borderId="20" xfId="0" applyNumberFormat="1" applyFont="1" applyFill="1" applyBorder="1" applyAlignment="1">
      <alignment horizontal="right"/>
    </xf>
    <xf numFmtId="3" fontId="29" fillId="37" borderId="0" xfId="0" applyNumberFormat="1" applyFont="1" applyFill="1" applyBorder="1" applyAlignment="1">
      <alignment horizontal="right"/>
    </xf>
    <xf numFmtId="3" fontId="29" fillId="37" borderId="20" xfId="0" applyNumberFormat="1" applyFont="1" applyFill="1" applyBorder="1" applyAlignment="1">
      <alignment horizontal="right"/>
    </xf>
    <xf numFmtId="166" fontId="24" fillId="33" borderId="0" xfId="0" applyNumberFormat="1" applyFont="1" applyFill="1" applyBorder="1" applyAlignment="1">
      <alignment horizontal="left"/>
    </xf>
    <xf numFmtId="3" fontId="24" fillId="39" borderId="20" xfId="0" applyNumberFormat="1" applyFont="1" applyFill="1" applyBorder="1" applyAlignment="1">
      <alignment horizontal="right"/>
    </xf>
    <xf numFmtId="166" fontId="31" fillId="37" borderId="0" xfId="0" applyNumberFormat="1" applyFont="1" applyFill="1" applyBorder="1" applyAlignment="1">
      <alignment horizontal="left" wrapText="1" indent="1"/>
    </xf>
    <xf numFmtId="3" fontId="31" fillId="37" borderId="0" xfId="0" applyNumberFormat="1" applyFont="1" applyFill="1" applyBorder="1" applyAlignment="1">
      <alignment horizontal="right"/>
    </xf>
    <xf numFmtId="3" fontId="31" fillId="37" borderId="20" xfId="0" applyNumberFormat="1" applyFont="1" applyFill="1" applyBorder="1" applyAlignment="1">
      <alignment horizontal="right"/>
    </xf>
    <xf numFmtId="3" fontId="29" fillId="39" borderId="0" xfId="0" applyNumberFormat="1" applyFont="1" applyFill="1" applyBorder="1" applyAlignment="1">
      <alignment horizontal="right"/>
    </xf>
    <xf numFmtId="3" fontId="29" fillId="39" borderId="20" xfId="0" applyNumberFormat="1" applyFont="1" applyFill="1" applyBorder="1" applyAlignment="1">
      <alignment horizontal="right"/>
    </xf>
    <xf numFmtId="166" fontId="24" fillId="33" borderId="0" xfId="0" applyNumberFormat="1" applyFont="1" applyFill="1" applyBorder="1" applyAlignment="1">
      <alignment horizontal="left" wrapText="1"/>
    </xf>
    <xf numFmtId="3" fontId="29" fillId="33" borderId="0" xfId="0" applyNumberFormat="1" applyFont="1" applyFill="1" applyBorder="1" applyAlignment="1">
      <alignment horizontal="right"/>
    </xf>
    <xf numFmtId="3" fontId="29" fillId="33" borderId="20" xfId="0" applyNumberFormat="1" applyFont="1" applyFill="1" applyBorder="1" applyAlignment="1">
      <alignment horizontal="right"/>
    </xf>
    <xf numFmtId="166" fontId="24" fillId="40" borderId="0" xfId="0" applyNumberFormat="1" applyFont="1" applyFill="1" applyBorder="1" applyAlignment="1">
      <alignment horizontal="left"/>
    </xf>
    <xf numFmtId="166" fontId="29" fillId="33" borderId="0" xfId="0" applyNumberFormat="1" applyFont="1" applyFill="1" applyBorder="1" applyAlignment="1">
      <alignment horizontal="left"/>
    </xf>
    <xf numFmtId="166" fontId="29" fillId="35" borderId="19" xfId="0" applyNumberFormat="1" applyFont="1" applyFill="1" applyBorder="1" applyAlignment="1">
      <alignment horizontal="left" wrapText="1"/>
    </xf>
    <xf numFmtId="3" fontId="29" fillId="38" borderId="19" xfId="0" applyNumberFormat="1" applyFont="1" applyFill="1" applyBorder="1" applyAlignment="1">
      <alignment horizontal="right"/>
    </xf>
    <xf numFmtId="3" fontId="29" fillId="38" borderId="21" xfId="0" applyNumberFormat="1" applyFont="1" applyFill="1" applyBorder="1" applyAlignment="1">
      <alignment horizontal="right"/>
    </xf>
    <xf numFmtId="0" fontId="35" fillId="0" borderId="0" xfId="0" applyFont="1" applyBorder="1" applyAlignment="1">
      <alignment/>
    </xf>
    <xf numFmtId="0" fontId="35" fillId="0" borderId="0" xfId="0" applyFont="1" applyAlignment="1">
      <alignment/>
    </xf>
    <xf numFmtId="4" fontId="29" fillId="0" borderId="0" xfId="0" applyNumberFormat="1" applyFont="1" applyAlignment="1">
      <alignment/>
    </xf>
    <xf numFmtId="4" fontId="29" fillId="0" borderId="0" xfId="0" applyNumberFormat="1" applyFont="1" applyBorder="1" applyAlignment="1">
      <alignment/>
    </xf>
    <xf numFmtId="0" fontId="23" fillId="0" borderId="0" xfId="0" applyFont="1" applyAlignment="1">
      <alignment/>
    </xf>
    <xf numFmtId="0" fontId="36" fillId="0" borderId="0" xfId="0" applyFont="1" applyFill="1" applyBorder="1" applyAlignment="1">
      <alignment/>
    </xf>
    <xf numFmtId="167" fontId="37" fillId="0" borderId="0" xfId="0" applyNumberFormat="1" applyFont="1" applyFill="1" applyBorder="1" applyAlignment="1">
      <alignment horizontal="right" wrapText="1"/>
    </xf>
    <xf numFmtId="167" fontId="37" fillId="0" borderId="0" xfId="0" applyNumberFormat="1" applyFont="1" applyFill="1" applyBorder="1" applyAlignment="1">
      <alignment horizontal="right"/>
    </xf>
    <xf numFmtId="0" fontId="37" fillId="0" borderId="0" xfId="0" applyFont="1" applyFill="1" applyBorder="1" applyAlignment="1">
      <alignment horizontal="right"/>
    </xf>
    <xf numFmtId="0" fontId="37" fillId="0" borderId="0" xfId="0" applyFont="1" applyFill="1" applyBorder="1" applyAlignment="1">
      <alignment/>
    </xf>
    <xf numFmtId="0" fontId="37" fillId="0" borderId="0" xfId="0" applyFont="1" applyFill="1" applyBorder="1" applyAlignment="1">
      <alignment horizontal="right" wrapText="1"/>
    </xf>
    <xf numFmtId="0" fontId="36" fillId="0" borderId="0" xfId="0" applyFont="1" applyFill="1" applyBorder="1" applyAlignment="1">
      <alignment wrapText="1"/>
    </xf>
    <xf numFmtId="0" fontId="38" fillId="0" borderId="0" xfId="0" applyFont="1" applyFill="1" applyBorder="1" applyAlignment="1">
      <alignment/>
    </xf>
    <xf numFmtId="0" fontId="37" fillId="0" borderId="0" xfId="0" applyFont="1" applyFill="1" applyBorder="1" applyAlignment="1">
      <alignment horizontal="left" indent="2"/>
    </xf>
    <xf numFmtId="167" fontId="37" fillId="0" borderId="0" xfId="0" applyNumberFormat="1" applyFont="1" applyFill="1" applyBorder="1" applyAlignment="1">
      <alignment/>
    </xf>
    <xf numFmtId="167" fontId="36" fillId="0" borderId="0" xfId="0" applyNumberFormat="1" applyFont="1" applyFill="1" applyBorder="1" applyAlignment="1">
      <alignment horizontal="right"/>
    </xf>
    <xf numFmtId="167" fontId="36" fillId="0" borderId="0" xfId="0" applyNumberFormat="1" applyFont="1" applyFill="1" applyBorder="1" applyAlignment="1">
      <alignment horizontal="right" wrapText="1"/>
    </xf>
    <xf numFmtId="0" fontId="0" fillId="0" borderId="0" xfId="0" applyAlignment="1">
      <alignment wrapText="1"/>
    </xf>
    <xf numFmtId="0" fontId="0" fillId="0" borderId="14" xfId="0" applyBorder="1" applyAlignment="1">
      <alignment wrapText="1"/>
    </xf>
    <xf numFmtId="0" fontId="5" fillId="0" borderId="0" xfId="48" applyFont="1" applyBorder="1" applyAlignment="1">
      <alignment wrapText="1"/>
    </xf>
    <xf numFmtId="164" fontId="6" fillId="0" borderId="15" xfId="63" applyFill="1" applyBorder="1">
      <alignment horizontal="center" wrapText="1"/>
      <protection/>
    </xf>
    <xf numFmtId="22" fontId="17" fillId="0" borderId="0" xfId="64" applyNumberFormat="1" applyFont="1" applyFill="1" applyBorder="1" applyAlignment="1">
      <alignment horizontal="center" wrapText="1"/>
      <protection/>
    </xf>
    <xf numFmtId="0" fontId="17" fillId="0" borderId="0" xfId="64" applyFont="1" applyFill="1" applyBorder="1">
      <alignment horizontal="center" wrapText="1"/>
      <protection/>
    </xf>
    <xf numFmtId="164" fontId="6" fillId="0" borderId="11" xfId="63" applyFill="1" applyBorder="1">
      <alignment horizontal="center" wrapText="1"/>
      <protection/>
    </xf>
    <xf numFmtId="164" fontId="9" fillId="0" borderId="0" xfId="66" applyFill="1" applyBorder="1">
      <alignment vertical="top" wrapText="1"/>
      <protection/>
    </xf>
    <xf numFmtId="164" fontId="6" fillId="0" borderId="12" xfId="65" applyFill="1" applyBorder="1">
      <alignment vertical="top" wrapText="1"/>
      <protection/>
    </xf>
    <xf numFmtId="164" fontId="11" fillId="0" borderId="0" xfId="67" applyFill="1" applyBorder="1">
      <alignment vertical="top" wrapText="1"/>
      <protection/>
    </xf>
    <xf numFmtId="164" fontId="6" fillId="0" borderId="13" xfId="65" applyFill="1" applyBorder="1">
      <alignment vertical="top" wrapText="1"/>
      <protection/>
    </xf>
    <xf numFmtId="164" fontId="11" fillId="0" borderId="15" xfId="67" applyFill="1" applyBorder="1">
      <alignment vertical="top" wrapText="1"/>
      <protection/>
    </xf>
    <xf numFmtId="164" fontId="11" fillId="0" borderId="0" xfId="67" applyFill="1">
      <alignment vertical="top" wrapText="1"/>
      <protection/>
    </xf>
    <xf numFmtId="0" fontId="0" fillId="0" borderId="0" xfId="0" applyFill="1" applyAlignment="1">
      <alignment wrapText="1"/>
    </xf>
    <xf numFmtId="0" fontId="0" fillId="0" borderId="14" xfId="0" applyFill="1" applyBorder="1" applyAlignment="1">
      <alignment wrapText="1"/>
    </xf>
    <xf numFmtId="0" fontId="6" fillId="0" borderId="0" xfId="68" applyFill="1" applyBorder="1" applyAlignment="1">
      <alignment horizontal="right" wrapText="1"/>
      <protection/>
    </xf>
    <xf numFmtId="0" fontId="70" fillId="0" borderId="0" xfId="0" applyFont="1" applyFill="1" applyAlignment="1">
      <alignment horizontal="center" wrapText="1"/>
    </xf>
    <xf numFmtId="0" fontId="0" fillId="0" borderId="0" xfId="0" applyFill="1" applyBorder="1" applyAlignment="1">
      <alignment wrapText="1"/>
    </xf>
    <xf numFmtId="0" fontId="0" fillId="0" borderId="0" xfId="0" applyFill="1" applyAlignment="1">
      <alignment/>
    </xf>
    <xf numFmtId="0" fontId="16" fillId="0" borderId="0" xfId="62" applyFont="1">
      <alignment wrapText="1"/>
      <protection/>
    </xf>
    <xf numFmtId="0" fontId="12" fillId="0" borderId="0" xfId="62">
      <alignment wrapText="1"/>
      <protection/>
    </xf>
    <xf numFmtId="0" fontId="0" fillId="0" borderId="0" xfId="0" applyAlignment="1">
      <alignment wrapText="1"/>
    </xf>
    <xf numFmtId="22" fontId="4" fillId="0" borderId="12" xfId="69" applyNumberFormat="1" applyFont="1" applyBorder="1" applyAlignment="1">
      <alignment vertical="center" wrapText="1"/>
    </xf>
    <xf numFmtId="0" fontId="0" fillId="0" borderId="14" xfId="0" applyBorder="1" applyAlignment="1">
      <alignment wrapText="1"/>
    </xf>
    <xf numFmtId="0" fontId="5" fillId="0" borderId="0" xfId="48" applyFont="1" applyBorder="1" applyAlignment="1">
      <alignment wrapText="1"/>
    </xf>
    <xf numFmtId="0" fontId="6" fillId="0" borderId="9" xfId="68" applyBorder="1" applyAlignment="1">
      <alignment horizontal="right" wrapText="1"/>
      <protection/>
    </xf>
    <xf numFmtId="0" fontId="0" fillId="0" borderId="0" xfId="0" applyFill="1" applyAlignment="1">
      <alignment wrapText="1"/>
    </xf>
    <xf numFmtId="0" fontId="0" fillId="0" borderId="11" xfId="0" applyBorder="1" applyAlignment="1">
      <alignment wrapText="1"/>
    </xf>
    <xf numFmtId="0" fontId="16" fillId="0" borderId="0" xfId="62" applyFont="1" applyAlignment="1">
      <alignment wrapText="1"/>
      <protection/>
    </xf>
    <xf numFmtId="0" fontId="16" fillId="0" borderId="11" xfId="62" applyFont="1" applyBorder="1" applyAlignment="1">
      <alignment wrapText="1"/>
      <protection/>
    </xf>
    <xf numFmtId="3" fontId="26" fillId="33" borderId="19" xfId="57" applyNumberFormat="1" applyFont="1" applyFill="1" applyBorder="1" applyAlignment="1">
      <alignment horizontal="left" vertical="center" wrapText="1"/>
      <protection/>
    </xf>
    <xf numFmtId="0" fontId="0" fillId="0" borderId="19" xfId="0" applyBorder="1" applyAlignment="1">
      <alignment vertical="center" wrapText="1"/>
    </xf>
    <xf numFmtId="3" fontId="30" fillId="34" borderId="0" xfId="57" applyNumberFormat="1" applyFont="1" applyFill="1" applyBorder="1" applyAlignment="1">
      <alignment horizontal="left" vertical="center" wrapText="1"/>
      <protection/>
    </xf>
    <xf numFmtId="3" fontId="29" fillId="34" borderId="18" xfId="57" applyNumberFormat="1" applyFont="1" applyFill="1" applyBorder="1" applyAlignment="1">
      <alignment horizontal="center" vertical="center"/>
      <protection/>
    </xf>
    <xf numFmtId="0" fontId="0" fillId="0" borderId="18" xfId="0" applyBorder="1" applyAlignment="1">
      <alignment horizontal="center" vertical="center"/>
    </xf>
    <xf numFmtId="3" fontId="26" fillId="33" borderId="0" xfId="57" applyNumberFormat="1" applyFont="1" applyFill="1" applyBorder="1" applyAlignment="1">
      <alignment horizontal="left" vertical="center" wrapText="1"/>
      <protection/>
    </xf>
    <xf numFmtId="0" fontId="26" fillId="0" borderId="0" xfId="57" applyFont="1" applyAlignment="1">
      <alignment vertical="center" wrapText="1"/>
      <protection/>
    </xf>
    <xf numFmtId="0" fontId="32" fillId="0" borderId="0" xfId="0" applyFont="1" applyAlignment="1">
      <alignment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7.2" xfId="56"/>
    <cellStyle name="Normal_PESA 2008 Chapter 9 Tables (Web)" xfId="57"/>
    <cellStyle name="Normal_TA Tables 2004 (3)1" xfId="58"/>
    <cellStyle name="Note" xfId="59"/>
    <cellStyle name="Output" xfId="60"/>
    <cellStyle name="Percent" xfId="61"/>
    <cellStyle name="Table Footnote" xfId="62"/>
    <cellStyle name="Table Header" xfId="63"/>
    <cellStyle name="Table Header 2" xfId="64"/>
    <cellStyle name="Table Heading 1" xfId="65"/>
    <cellStyle name="Table Normal" xfId="66"/>
    <cellStyle name="Table Normal 2" xfId="67"/>
    <cellStyle name="Table Units"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141"/>
  <sheetViews>
    <sheetView showGridLines="0" tabSelected="1" zoomScalePageLayoutView="0" workbookViewId="0" topLeftCell="A1">
      <selection activeCell="C13" sqref="C13"/>
    </sheetView>
  </sheetViews>
  <sheetFormatPr defaultColWidth="9.140625" defaultRowHeight="12.75"/>
  <cols>
    <col min="1" max="1" width="24.00390625" style="140" customWidth="1"/>
    <col min="2" max="2" width="9.00390625" style="140" customWidth="1"/>
    <col min="3" max="3" width="10.421875" style="140" customWidth="1"/>
    <col min="4" max="4" width="9.8515625" style="140" customWidth="1"/>
    <col min="5" max="6" width="9.00390625" style="140" customWidth="1"/>
    <col min="7" max="7" width="10.7109375" style="153" bestFit="1" customWidth="1"/>
    <col min="8" max="11" width="9.00390625" style="140" customWidth="1"/>
    <col min="12" max="16384" width="9.140625" style="140" customWidth="1"/>
  </cols>
  <sheetData>
    <row r="1" spans="1:10" ht="25.5">
      <c r="A1" s="162" t="s">
        <v>0</v>
      </c>
      <c r="B1" s="162"/>
      <c r="C1" s="162"/>
      <c r="D1" s="162"/>
      <c r="E1" s="162"/>
      <c r="F1" s="162"/>
      <c r="G1" s="162"/>
      <c r="H1" s="162"/>
      <c r="I1" s="162"/>
      <c r="J1" s="162"/>
    </row>
    <row r="2" spans="1:10" ht="12.75">
      <c r="A2" s="163"/>
      <c r="B2" s="163"/>
      <c r="C2" s="163"/>
      <c r="D2" s="163"/>
      <c r="E2" s="163"/>
      <c r="F2" s="163"/>
      <c r="G2" s="163"/>
      <c r="H2" s="163"/>
      <c r="I2" s="163"/>
      <c r="J2" s="163"/>
    </row>
    <row r="3" spans="1:10" ht="20.25" customHeight="1">
      <c r="A3" s="164" t="s">
        <v>205</v>
      </c>
      <c r="B3" s="164"/>
      <c r="C3" s="164"/>
      <c r="D3" s="164"/>
      <c r="E3" s="164"/>
      <c r="F3" s="164"/>
      <c r="G3" s="164"/>
      <c r="H3" s="164"/>
      <c r="I3" s="164"/>
      <c r="J3" s="164"/>
    </row>
    <row r="4" spans="1:10" ht="12.75">
      <c r="A4" s="161"/>
      <c r="B4" s="161"/>
      <c r="C4" s="161"/>
      <c r="D4" s="161"/>
      <c r="E4" s="161"/>
      <c r="F4" s="161"/>
      <c r="G4" s="161"/>
      <c r="H4" s="161"/>
      <c r="I4" s="161"/>
      <c r="J4" s="161"/>
    </row>
    <row r="5" spans="1:11" ht="14.25" thickBot="1">
      <c r="A5" s="165" t="s">
        <v>1</v>
      </c>
      <c r="B5" s="165"/>
      <c r="C5" s="165"/>
      <c r="D5" s="165"/>
      <c r="E5" s="165"/>
      <c r="F5" s="165"/>
      <c r="G5" s="165"/>
      <c r="H5" s="165"/>
      <c r="I5" s="165"/>
      <c r="J5" s="165"/>
      <c r="K5" s="165"/>
    </row>
    <row r="6" spans="1:11" ht="13.5">
      <c r="A6" s="27"/>
      <c r="B6" s="27"/>
      <c r="C6" s="27"/>
      <c r="D6" s="27"/>
      <c r="E6" s="27"/>
      <c r="F6" s="27"/>
      <c r="G6" s="143"/>
      <c r="H6" s="27"/>
      <c r="I6" s="27"/>
      <c r="J6" s="27"/>
      <c r="K6" s="27"/>
    </row>
    <row r="7" spans="1:11" ht="12.75">
      <c r="A7" s="4"/>
      <c r="B7" s="28" t="s">
        <v>57</v>
      </c>
      <c r="C7" s="28" t="s">
        <v>58</v>
      </c>
      <c r="D7" s="28" t="s">
        <v>59</v>
      </c>
      <c r="E7" s="29" t="s">
        <v>60</v>
      </c>
      <c r="F7" s="29" t="s">
        <v>61</v>
      </c>
      <c r="G7" s="144" t="s">
        <v>2</v>
      </c>
      <c r="H7" s="28" t="s">
        <v>62</v>
      </c>
      <c r="I7" s="28" t="s">
        <v>63</v>
      </c>
      <c r="J7" s="28" t="s">
        <v>64</v>
      </c>
      <c r="K7" s="28" t="s">
        <v>71</v>
      </c>
    </row>
    <row r="8" spans="1:11" ht="21.75">
      <c r="A8" s="4"/>
      <c r="B8" s="4" t="s">
        <v>65</v>
      </c>
      <c r="C8" s="4" t="s">
        <v>65</v>
      </c>
      <c r="D8" s="4" t="s">
        <v>65</v>
      </c>
      <c r="E8" s="4" t="s">
        <v>65</v>
      </c>
      <c r="F8" s="4" t="s">
        <v>65</v>
      </c>
      <c r="G8" s="145" t="s">
        <v>4</v>
      </c>
      <c r="H8" s="4" t="s">
        <v>66</v>
      </c>
      <c r="I8" s="4" t="s">
        <v>66</v>
      </c>
      <c r="J8" s="4" t="s">
        <v>66</v>
      </c>
      <c r="K8" s="4" t="s">
        <v>66</v>
      </c>
    </row>
    <row r="9" spans="1:11" ht="13.5">
      <c r="A9" s="6"/>
      <c r="B9" s="6"/>
      <c r="C9" s="6"/>
      <c r="D9" s="6"/>
      <c r="E9" s="6"/>
      <c r="F9" s="6"/>
      <c r="G9" s="146"/>
      <c r="H9" s="6"/>
      <c r="I9" s="6"/>
      <c r="J9" s="6"/>
      <c r="K9" s="6"/>
    </row>
    <row r="10" spans="1:11" ht="13.5">
      <c r="A10" s="7"/>
      <c r="B10" s="7"/>
      <c r="C10" s="7"/>
      <c r="D10" s="7"/>
      <c r="E10" s="7"/>
      <c r="F10" s="7"/>
      <c r="G10" s="147"/>
      <c r="H10" s="7"/>
      <c r="I10" s="7"/>
      <c r="J10" s="7"/>
      <c r="K10" s="7"/>
    </row>
    <row r="11" spans="1:11" ht="13.5">
      <c r="A11" s="8" t="s">
        <v>5</v>
      </c>
      <c r="B11" s="7"/>
      <c r="C11" s="7"/>
      <c r="D11" s="7"/>
      <c r="E11" s="7"/>
      <c r="F11" s="7"/>
      <c r="G11" s="147"/>
      <c r="H11" s="7"/>
      <c r="I11" s="7"/>
      <c r="J11" s="7"/>
      <c r="K11" s="7"/>
    </row>
    <row r="12" spans="1:11" ht="13.5">
      <c r="A12" s="8"/>
      <c r="B12" s="7"/>
      <c r="C12" s="7"/>
      <c r="D12" s="7"/>
      <c r="E12" s="7"/>
      <c r="F12" s="7"/>
      <c r="G12" s="147"/>
      <c r="H12" s="7"/>
      <c r="I12" s="7"/>
      <c r="J12" s="7"/>
      <c r="K12" s="7"/>
    </row>
    <row r="13" spans="1:12" s="34" customFormat="1" ht="54">
      <c r="A13" s="10" t="s">
        <v>6</v>
      </c>
      <c r="B13" s="10">
        <v>26682</v>
      </c>
      <c r="C13" s="10">
        <v>36949</v>
      </c>
      <c r="D13" s="10">
        <v>62056</v>
      </c>
      <c r="E13" s="10">
        <v>127313</v>
      </c>
      <c r="F13" s="10">
        <v>112754</v>
      </c>
      <c r="G13" s="10">
        <f>95392+5010</f>
        <v>100402</v>
      </c>
      <c r="H13" s="10">
        <v>63385</v>
      </c>
      <c r="I13" s="10">
        <v>52640</v>
      </c>
      <c r="J13" s="10">
        <v>44024</v>
      </c>
      <c r="K13" s="10">
        <v>0</v>
      </c>
      <c r="L13" s="33"/>
    </row>
    <row r="14" spans="1:12" s="34" customFormat="1" ht="13.5">
      <c r="A14" s="10"/>
      <c r="B14" s="10"/>
      <c r="C14" s="10"/>
      <c r="D14" s="10"/>
      <c r="E14" s="10"/>
      <c r="F14" s="10"/>
      <c r="G14" s="10"/>
      <c r="H14" s="10"/>
      <c r="I14" s="10"/>
      <c r="J14" s="10"/>
      <c r="K14" s="10"/>
      <c r="L14" s="33"/>
    </row>
    <row r="15" spans="1:12" s="34" customFormat="1" ht="40.5">
      <c r="A15" s="10" t="s">
        <v>7</v>
      </c>
      <c r="B15" s="10">
        <v>127728</v>
      </c>
      <c r="C15" s="10">
        <v>91255</v>
      </c>
      <c r="D15" s="10">
        <v>95078</v>
      </c>
      <c r="E15" s="10">
        <v>62929</v>
      </c>
      <c r="F15" s="10">
        <v>82143</v>
      </c>
      <c r="G15" s="10">
        <v>4632</v>
      </c>
      <c r="H15" s="10">
        <v>31031</v>
      </c>
      <c r="I15" s="10">
        <v>22794</v>
      </c>
      <c r="J15" s="10">
        <v>30267</v>
      </c>
      <c r="K15" s="10">
        <v>0</v>
      </c>
      <c r="L15" s="33"/>
    </row>
    <row r="16" spans="1:12" s="34" customFormat="1" ht="13.5">
      <c r="A16" s="10"/>
      <c r="B16" s="10"/>
      <c r="C16" s="10"/>
      <c r="D16" s="10"/>
      <c r="E16" s="10"/>
      <c r="F16" s="10"/>
      <c r="G16" s="10"/>
      <c r="H16" s="10"/>
      <c r="I16" s="10"/>
      <c r="J16" s="10"/>
      <c r="K16" s="10"/>
      <c r="L16" s="33"/>
    </row>
    <row r="17" spans="1:12" s="34" customFormat="1" ht="40.5">
      <c r="A17" s="10" t="s">
        <v>8</v>
      </c>
      <c r="B17" s="10">
        <v>38757</v>
      </c>
      <c r="C17" s="10">
        <v>49477</v>
      </c>
      <c r="D17" s="10">
        <v>45498</v>
      </c>
      <c r="E17" s="10">
        <v>12102</v>
      </c>
      <c r="F17" s="10">
        <v>13748</v>
      </c>
      <c r="G17" s="10">
        <v>14718</v>
      </c>
      <c r="H17" s="10">
        <v>11890</v>
      </c>
      <c r="I17" s="10">
        <v>12675</v>
      </c>
      <c r="J17" s="10">
        <v>12880</v>
      </c>
      <c r="K17" s="10">
        <v>0</v>
      </c>
      <c r="L17" s="33"/>
    </row>
    <row r="18" spans="1:12" s="34" customFormat="1" ht="13.5">
      <c r="A18" s="10"/>
      <c r="B18" s="10"/>
      <c r="C18" s="10"/>
      <c r="D18" s="10"/>
      <c r="E18" s="10"/>
      <c r="F18" s="10"/>
      <c r="G18" s="10"/>
      <c r="H18" s="10"/>
      <c r="I18" s="10"/>
      <c r="J18" s="10"/>
      <c r="K18" s="10"/>
      <c r="L18" s="33"/>
    </row>
    <row r="19" spans="1:12" s="34" customFormat="1" ht="40.5">
      <c r="A19" s="10" t="s">
        <v>9</v>
      </c>
      <c r="B19" s="10">
        <v>-905553</v>
      </c>
      <c r="C19" s="10">
        <v>-1138933</v>
      </c>
      <c r="D19" s="10">
        <v>-1628637</v>
      </c>
      <c r="E19" s="10">
        <v>-908602</v>
      </c>
      <c r="F19" s="10">
        <v>353992</v>
      </c>
      <c r="G19" s="10">
        <v>323210</v>
      </c>
      <c r="H19" s="10">
        <v>349691</v>
      </c>
      <c r="I19" s="10">
        <v>340657</v>
      </c>
      <c r="J19" s="10">
        <v>327473</v>
      </c>
      <c r="K19" s="10">
        <v>0</v>
      </c>
      <c r="L19" s="33"/>
    </row>
    <row r="20" spans="1:12" s="34" customFormat="1" ht="13.5">
      <c r="A20" s="10"/>
      <c r="B20" s="10"/>
      <c r="C20" s="10"/>
      <c r="D20" s="10"/>
      <c r="E20" s="10"/>
      <c r="F20" s="10"/>
      <c r="G20" s="10"/>
      <c r="H20" s="10"/>
      <c r="I20" s="10"/>
      <c r="J20" s="10"/>
      <c r="K20" s="10"/>
      <c r="L20" s="33"/>
    </row>
    <row r="21" spans="1:12" s="34" customFormat="1" ht="40.5">
      <c r="A21" s="10" t="s">
        <v>10</v>
      </c>
      <c r="B21" s="10">
        <v>71513</v>
      </c>
      <c r="C21" s="10">
        <v>92228</v>
      </c>
      <c r="D21" s="10">
        <v>88169</v>
      </c>
      <c r="E21" s="10">
        <v>128800</v>
      </c>
      <c r="F21" s="10">
        <v>116939</v>
      </c>
      <c r="G21" s="10">
        <v>126705</v>
      </c>
      <c r="H21" s="10">
        <v>170487</v>
      </c>
      <c r="I21" s="10">
        <v>178692</v>
      </c>
      <c r="J21" s="10">
        <v>178098</v>
      </c>
      <c r="K21" s="10">
        <v>0</v>
      </c>
      <c r="L21" s="33"/>
    </row>
    <row r="22" spans="1:12" s="34" customFormat="1" ht="13.5">
      <c r="A22" s="10"/>
      <c r="B22" s="10"/>
      <c r="C22" s="10"/>
      <c r="D22" s="10"/>
      <c r="E22" s="10"/>
      <c r="F22" s="10"/>
      <c r="G22" s="10"/>
      <c r="H22" s="10"/>
      <c r="I22" s="10"/>
      <c r="J22" s="10"/>
      <c r="K22" s="10"/>
      <c r="L22" s="33"/>
    </row>
    <row r="23" spans="1:12" s="34" customFormat="1" ht="27">
      <c r="A23" s="10" t="s">
        <v>11</v>
      </c>
      <c r="B23" s="10">
        <v>1534007</v>
      </c>
      <c r="C23" s="10">
        <v>1521569</v>
      </c>
      <c r="D23" s="10">
        <v>1597580</v>
      </c>
      <c r="E23" s="10">
        <v>1771915</v>
      </c>
      <c r="F23" s="10">
        <v>443923</v>
      </c>
      <c r="G23" s="10">
        <f>1521101+1434+14740-6011</f>
        <v>1531264</v>
      </c>
      <c r="H23" s="10">
        <v>1474540</v>
      </c>
      <c r="I23" s="10">
        <v>1478263</v>
      </c>
      <c r="J23" s="10">
        <v>1283966</v>
      </c>
      <c r="K23" s="10">
        <v>0</v>
      </c>
      <c r="L23" s="33"/>
    </row>
    <row r="24" spans="1:12" s="34" customFormat="1" ht="13.5">
      <c r="A24" s="10"/>
      <c r="B24" s="10"/>
      <c r="C24" s="10"/>
      <c r="D24" s="10"/>
      <c r="E24" s="10"/>
      <c r="F24" s="10"/>
      <c r="G24" s="10"/>
      <c r="H24" s="10"/>
      <c r="I24" s="10"/>
      <c r="J24" s="10"/>
      <c r="K24" s="10"/>
      <c r="L24" s="33"/>
    </row>
    <row r="25" spans="1:12" s="34" customFormat="1" ht="27">
      <c r="A25" s="10" t="s">
        <v>12</v>
      </c>
      <c r="B25" s="10">
        <v>23505</v>
      </c>
      <c r="C25" s="10">
        <v>26128</v>
      </c>
      <c r="D25" s="10">
        <v>30939</v>
      </c>
      <c r="E25" s="10">
        <v>29668</v>
      </c>
      <c r="F25" s="10">
        <v>25357</v>
      </c>
      <c r="G25" s="10">
        <f>25295+1</f>
        <v>25296</v>
      </c>
      <c r="H25" s="10">
        <v>31937</v>
      </c>
      <c r="I25" s="10">
        <v>30941</v>
      </c>
      <c r="J25" s="10">
        <v>32683</v>
      </c>
      <c r="K25" s="10">
        <v>0</v>
      </c>
      <c r="L25" s="33"/>
    </row>
    <row r="26" spans="1:12" s="34" customFormat="1" ht="13.5">
      <c r="A26" s="10"/>
      <c r="B26" s="10"/>
      <c r="C26" s="10"/>
      <c r="D26" s="10"/>
      <c r="E26" s="10"/>
      <c r="F26" s="10"/>
      <c r="G26" s="10"/>
      <c r="H26" s="10"/>
      <c r="I26" s="10"/>
      <c r="J26" s="10"/>
      <c r="K26" s="10"/>
      <c r="L26" s="33"/>
    </row>
    <row r="27" spans="1:12" s="34" customFormat="1" ht="40.5">
      <c r="A27" s="10" t="s">
        <v>13</v>
      </c>
      <c r="B27" s="10">
        <v>661</v>
      </c>
      <c r="C27" s="10">
        <v>0</v>
      </c>
      <c r="D27" s="10">
        <v>23</v>
      </c>
      <c r="E27" s="10">
        <v>176</v>
      </c>
      <c r="F27" s="10">
        <v>24</v>
      </c>
      <c r="G27" s="10">
        <v>-60</v>
      </c>
      <c r="H27" s="10">
        <v>0</v>
      </c>
      <c r="I27" s="10">
        <v>0</v>
      </c>
      <c r="J27" s="10">
        <v>0</v>
      </c>
      <c r="K27" s="10">
        <v>0</v>
      </c>
      <c r="L27" s="33"/>
    </row>
    <row r="28" spans="1:11" ht="13.5">
      <c r="A28" s="7"/>
      <c r="B28" s="7"/>
      <c r="C28" s="7"/>
      <c r="D28" s="7"/>
      <c r="E28" s="7"/>
      <c r="F28" s="7"/>
      <c r="G28" s="147"/>
      <c r="H28" s="7"/>
      <c r="I28" s="7"/>
      <c r="J28" s="7"/>
      <c r="K28" s="7"/>
    </row>
    <row r="29" spans="1:12" s="34" customFormat="1" ht="40.5">
      <c r="A29" s="10" t="s">
        <v>14</v>
      </c>
      <c r="B29" s="10">
        <v>0</v>
      </c>
      <c r="C29" s="10">
        <v>0</v>
      </c>
      <c r="D29" s="10">
        <v>1070</v>
      </c>
      <c r="E29" s="10">
        <v>3667</v>
      </c>
      <c r="F29" s="10">
        <v>4257</v>
      </c>
      <c r="G29" s="10">
        <v>3842</v>
      </c>
      <c r="H29" s="10">
        <v>2662</v>
      </c>
      <c r="I29" s="10">
        <v>2741</v>
      </c>
      <c r="J29" s="10">
        <v>2741</v>
      </c>
      <c r="K29" s="10">
        <v>0</v>
      </c>
      <c r="L29" s="33"/>
    </row>
    <row r="30" spans="1:12" s="34" customFormat="1" ht="13.5">
      <c r="A30" s="10"/>
      <c r="B30" s="10"/>
      <c r="C30" s="10"/>
      <c r="D30" s="10"/>
      <c r="E30" s="10"/>
      <c r="F30" s="10"/>
      <c r="G30" s="10"/>
      <c r="H30" s="10"/>
      <c r="I30" s="10"/>
      <c r="J30" s="10"/>
      <c r="K30" s="10"/>
      <c r="L30" s="33"/>
    </row>
    <row r="31" spans="1:12" s="34" customFormat="1" ht="40.5">
      <c r="A31" s="10" t="s">
        <v>15</v>
      </c>
      <c r="B31" s="10">
        <v>0</v>
      </c>
      <c r="C31" s="10">
        <v>0</v>
      </c>
      <c r="D31" s="10">
        <v>0</v>
      </c>
      <c r="E31" s="10">
        <v>0</v>
      </c>
      <c r="F31" s="10">
        <v>0</v>
      </c>
      <c r="G31" s="10">
        <f>-970070-1434</f>
        <v>-971504</v>
      </c>
      <c r="H31" s="10">
        <v>-691000</v>
      </c>
      <c r="I31" s="10">
        <v>-729000</v>
      </c>
      <c r="J31" s="10">
        <v>-872000</v>
      </c>
      <c r="K31" s="10">
        <v>0</v>
      </c>
      <c r="L31" s="33"/>
    </row>
    <row r="32" spans="1:12" s="34" customFormat="1" ht="13.5">
      <c r="A32" s="10"/>
      <c r="B32" s="10"/>
      <c r="C32" s="10"/>
      <c r="D32" s="10"/>
      <c r="E32" s="10"/>
      <c r="F32" s="10"/>
      <c r="G32" s="10"/>
      <c r="H32" s="10"/>
      <c r="I32" s="10"/>
      <c r="J32" s="10"/>
      <c r="K32" s="10"/>
      <c r="L32" s="33"/>
    </row>
    <row r="33" spans="1:11" ht="13.5">
      <c r="A33" s="12" t="s">
        <v>16</v>
      </c>
      <c r="B33" s="13">
        <f aca="true" t="shared" si="0" ref="B33:K33">SUM(B13:B32)</f>
        <v>917300</v>
      </c>
      <c r="C33" s="13">
        <f t="shared" si="0"/>
        <v>678673</v>
      </c>
      <c r="D33" s="13">
        <f t="shared" si="0"/>
        <v>291776</v>
      </c>
      <c r="E33" s="13">
        <f t="shared" si="0"/>
        <v>1227968</v>
      </c>
      <c r="F33" s="13">
        <f t="shared" si="0"/>
        <v>1153137</v>
      </c>
      <c r="G33" s="148">
        <f t="shared" si="0"/>
        <v>1158505</v>
      </c>
      <c r="H33" s="13">
        <f t="shared" si="0"/>
        <v>1444623</v>
      </c>
      <c r="I33" s="13">
        <f t="shared" si="0"/>
        <v>1390403</v>
      </c>
      <c r="J33" s="13">
        <f t="shared" si="0"/>
        <v>1040132</v>
      </c>
      <c r="K33" s="13">
        <f t="shared" si="0"/>
        <v>0</v>
      </c>
    </row>
    <row r="34" spans="1:11" ht="11.25" customHeight="1">
      <c r="A34" s="14" t="s">
        <v>17</v>
      </c>
      <c r="B34" s="15"/>
      <c r="C34" s="15"/>
      <c r="D34" s="15"/>
      <c r="E34" s="15"/>
      <c r="F34" s="15"/>
      <c r="G34" s="149"/>
      <c r="H34" s="15"/>
      <c r="I34" s="15"/>
      <c r="J34" s="15"/>
      <c r="K34" s="15"/>
    </row>
    <row r="35" spans="1:11" ht="11.25" customHeight="1">
      <c r="A35" s="35" t="s">
        <v>72</v>
      </c>
      <c r="B35" s="15">
        <v>108824</v>
      </c>
      <c r="C35" s="15">
        <v>118679</v>
      </c>
      <c r="D35" s="15">
        <v>154343</v>
      </c>
      <c r="E35" s="15">
        <v>163217</v>
      </c>
      <c r="F35" s="15">
        <v>170737</v>
      </c>
      <c r="G35" s="149">
        <v>161398</v>
      </c>
      <c r="H35" s="15">
        <v>109633</v>
      </c>
      <c r="I35" s="15">
        <v>103527</v>
      </c>
      <c r="J35" s="15">
        <v>97353</v>
      </c>
      <c r="K35" s="15">
        <v>0</v>
      </c>
    </row>
    <row r="36" spans="1:11" ht="11.25" customHeight="1">
      <c r="A36" s="32" t="s">
        <v>73</v>
      </c>
      <c r="B36" s="15">
        <v>701490</v>
      </c>
      <c r="C36" s="15">
        <v>436049</v>
      </c>
      <c r="D36" s="15">
        <v>424</v>
      </c>
      <c r="E36" s="15">
        <v>849336</v>
      </c>
      <c r="F36" s="15">
        <v>784589</v>
      </c>
      <c r="G36" s="149">
        <f>842037+1+14740-6011</f>
        <v>850767</v>
      </c>
      <c r="H36" s="15">
        <v>1240656</v>
      </c>
      <c r="I36" s="15">
        <v>1201307</v>
      </c>
      <c r="J36" s="15">
        <v>860328</v>
      </c>
      <c r="K36" s="15">
        <v>0</v>
      </c>
    </row>
    <row r="37" spans="1:11" ht="22.5">
      <c r="A37" s="35" t="s">
        <v>74</v>
      </c>
      <c r="B37" s="15">
        <v>102819</v>
      </c>
      <c r="C37" s="15">
        <v>116932</v>
      </c>
      <c r="D37" s="15">
        <v>113485</v>
      </c>
      <c r="E37" s="15">
        <v>177271</v>
      </c>
      <c r="F37" s="15">
        <v>169042</v>
      </c>
      <c r="G37" s="149">
        <v>140518</v>
      </c>
      <c r="H37" s="15">
        <v>90187</v>
      </c>
      <c r="I37" s="15">
        <v>79841</v>
      </c>
      <c r="J37" s="15">
        <v>76684</v>
      </c>
      <c r="K37" s="15">
        <v>0</v>
      </c>
    </row>
    <row r="38" spans="1:11" ht="22.5">
      <c r="A38" s="32" t="s">
        <v>75</v>
      </c>
      <c r="B38" s="15">
        <v>0</v>
      </c>
      <c r="C38" s="15">
        <v>0</v>
      </c>
      <c r="D38" s="15">
        <v>0</v>
      </c>
      <c r="E38" s="15">
        <v>0</v>
      </c>
      <c r="F38" s="15">
        <v>0</v>
      </c>
      <c r="G38" s="149">
        <v>0</v>
      </c>
      <c r="H38" s="15">
        <v>0</v>
      </c>
      <c r="I38" s="15">
        <v>0</v>
      </c>
      <c r="J38" s="15">
        <v>0</v>
      </c>
      <c r="K38" s="15">
        <v>0</v>
      </c>
    </row>
    <row r="39" spans="1:11" ht="11.25" customHeight="1">
      <c r="A39" s="32" t="s">
        <v>76</v>
      </c>
      <c r="B39" s="15">
        <v>6266</v>
      </c>
      <c r="C39" s="15">
        <v>6937</v>
      </c>
      <c r="D39" s="15">
        <v>3933</v>
      </c>
      <c r="E39" s="15">
        <v>12412</v>
      </c>
      <c r="F39" s="15">
        <v>7152</v>
      </c>
      <c r="G39" s="149">
        <f>7906+5010</f>
        <v>12916</v>
      </c>
      <c r="H39" s="15">
        <v>8000</v>
      </c>
      <c r="I39" s="15">
        <v>9000</v>
      </c>
      <c r="J39" s="15">
        <v>8000</v>
      </c>
      <c r="K39" s="15">
        <v>0</v>
      </c>
    </row>
    <row r="40" spans="1:11" ht="11.25" customHeight="1">
      <c r="A40" s="32" t="s">
        <v>77</v>
      </c>
      <c r="B40" s="15">
        <v>-2099</v>
      </c>
      <c r="C40" s="15">
        <v>76</v>
      </c>
      <c r="D40" s="15">
        <v>19591</v>
      </c>
      <c r="E40" s="15">
        <v>25732</v>
      </c>
      <c r="F40" s="15">
        <v>21617</v>
      </c>
      <c r="G40" s="149">
        <v>-7094</v>
      </c>
      <c r="H40" s="15">
        <v>-3853</v>
      </c>
      <c r="I40" s="15">
        <v>-3272</v>
      </c>
      <c r="J40" s="15">
        <v>-2233</v>
      </c>
      <c r="K40" s="15">
        <v>0</v>
      </c>
    </row>
    <row r="41" spans="1:11" ht="11.25" customHeight="1">
      <c r="A41" s="15"/>
      <c r="B41" s="15"/>
      <c r="C41" s="15"/>
      <c r="D41" s="15"/>
      <c r="E41" s="15"/>
      <c r="F41" s="15"/>
      <c r="G41" s="149"/>
      <c r="H41" s="15"/>
      <c r="I41" s="15"/>
      <c r="J41" s="15"/>
      <c r="K41" s="15"/>
    </row>
    <row r="42" spans="1:11" ht="13.5">
      <c r="A42" s="12" t="s">
        <v>24</v>
      </c>
      <c r="B42" s="15"/>
      <c r="C42" s="15"/>
      <c r="D42" s="15"/>
      <c r="E42" s="15"/>
      <c r="F42" s="15"/>
      <c r="G42" s="149"/>
      <c r="H42" s="15"/>
      <c r="I42" s="15"/>
      <c r="J42" s="15"/>
      <c r="K42" s="15"/>
    </row>
    <row r="43" spans="1:11" ht="13.5">
      <c r="A43" s="12"/>
      <c r="B43" s="15"/>
      <c r="C43" s="15"/>
      <c r="D43" s="15"/>
      <c r="E43" s="15"/>
      <c r="F43" s="15"/>
      <c r="G43" s="149"/>
      <c r="H43" s="15"/>
      <c r="I43" s="15"/>
      <c r="J43" s="15"/>
      <c r="K43" s="15"/>
    </row>
    <row r="44" spans="1:12" s="34" customFormat="1" ht="40.5">
      <c r="A44" s="10" t="s">
        <v>25</v>
      </c>
      <c r="B44" s="10">
        <v>94050</v>
      </c>
      <c r="C44" s="10">
        <v>-233735</v>
      </c>
      <c r="D44" s="10">
        <v>50699</v>
      </c>
      <c r="E44" s="10">
        <v>-24480</v>
      </c>
      <c r="F44" s="10">
        <v>-97786</v>
      </c>
      <c r="G44" s="10">
        <v>-77421</v>
      </c>
      <c r="H44" s="10">
        <v>-178535</v>
      </c>
      <c r="I44" s="10">
        <v>-193037</v>
      </c>
      <c r="J44" s="10">
        <v>-189668</v>
      </c>
      <c r="K44" s="10">
        <v>-185103</v>
      </c>
      <c r="L44" s="33"/>
    </row>
    <row r="45" spans="1:12" s="34" customFormat="1" ht="13.5">
      <c r="A45" s="10"/>
      <c r="B45" s="10"/>
      <c r="C45" s="10"/>
      <c r="D45" s="10"/>
      <c r="E45" s="10"/>
      <c r="F45" s="10"/>
      <c r="G45" s="10"/>
      <c r="H45" s="10"/>
      <c r="I45" s="10"/>
      <c r="J45" s="10"/>
      <c r="K45" s="10"/>
      <c r="L45" s="33"/>
    </row>
    <row r="46" spans="1:12" s="34" customFormat="1" ht="40.5">
      <c r="A46" s="10" t="s">
        <v>26</v>
      </c>
      <c r="B46" s="10">
        <v>6761691</v>
      </c>
      <c r="C46" s="10">
        <v>7506522</v>
      </c>
      <c r="D46" s="10">
        <v>2350254</v>
      </c>
      <c r="E46" s="10">
        <v>760510</v>
      </c>
      <c r="F46" s="10">
        <v>5274448</v>
      </c>
      <c r="G46" s="10">
        <f>3784350+11960</f>
        <v>3796310</v>
      </c>
      <c r="H46" s="10">
        <v>486475</v>
      </c>
      <c r="I46" s="10">
        <v>172394</v>
      </c>
      <c r="J46" s="10">
        <v>210332</v>
      </c>
      <c r="K46" s="10">
        <v>583052</v>
      </c>
      <c r="L46" s="33"/>
    </row>
    <row r="47" spans="1:12" s="34" customFormat="1" ht="13.5">
      <c r="A47" s="10"/>
      <c r="B47" s="10"/>
      <c r="C47" s="10"/>
      <c r="D47" s="10"/>
      <c r="E47" s="10"/>
      <c r="F47" s="10"/>
      <c r="G47" s="10"/>
      <c r="H47" s="10"/>
      <c r="I47" s="10"/>
      <c r="J47" s="10"/>
      <c r="K47" s="10"/>
      <c r="L47" s="33"/>
    </row>
    <row r="48" spans="1:12" s="34" customFormat="1" ht="27">
      <c r="A48" s="10" t="s">
        <v>27</v>
      </c>
      <c r="B48" s="10">
        <v>-2635</v>
      </c>
      <c r="C48" s="10">
        <v>1305</v>
      </c>
      <c r="D48" s="10">
        <v>2683</v>
      </c>
      <c r="E48" s="10">
        <v>-1420</v>
      </c>
      <c r="F48" s="10">
        <v>42446</v>
      </c>
      <c r="G48" s="10">
        <f>-3999-1</f>
        <v>-4000</v>
      </c>
      <c r="H48" s="10">
        <v>-7000</v>
      </c>
      <c r="I48" s="10">
        <v>-7000</v>
      </c>
      <c r="J48" s="10">
        <v>-7000</v>
      </c>
      <c r="K48" s="10">
        <v>-7000</v>
      </c>
      <c r="L48" s="33"/>
    </row>
    <row r="49" spans="1:12" s="34" customFormat="1" ht="13.5">
      <c r="A49" s="10"/>
      <c r="B49" s="10"/>
      <c r="C49" s="10"/>
      <c r="D49" s="10"/>
      <c r="E49" s="10"/>
      <c r="F49" s="10"/>
      <c r="G49" s="10"/>
      <c r="H49" s="10"/>
      <c r="I49" s="10"/>
      <c r="J49" s="10"/>
      <c r="K49" s="10"/>
      <c r="L49" s="33"/>
    </row>
    <row r="50" spans="1:12" s="34" customFormat="1" ht="40.5">
      <c r="A50" s="10" t="s">
        <v>28</v>
      </c>
      <c r="B50" s="10">
        <v>0</v>
      </c>
      <c r="C50" s="10">
        <v>0</v>
      </c>
      <c r="D50" s="10">
        <v>136</v>
      </c>
      <c r="E50" s="10">
        <v>-176</v>
      </c>
      <c r="F50" s="10">
        <v>-24</v>
      </c>
      <c r="G50" s="10">
        <v>-106</v>
      </c>
      <c r="H50" s="10">
        <v>62</v>
      </c>
      <c r="I50" s="10">
        <v>62</v>
      </c>
      <c r="J50" s="10">
        <v>62</v>
      </c>
      <c r="K50" s="10">
        <v>63</v>
      </c>
      <c r="L50" s="33"/>
    </row>
    <row r="51" spans="1:12" s="34" customFormat="1" ht="13.5">
      <c r="A51" s="10"/>
      <c r="B51" s="10"/>
      <c r="C51" s="10"/>
      <c r="D51" s="10"/>
      <c r="E51" s="10"/>
      <c r="F51" s="10"/>
      <c r="G51" s="10"/>
      <c r="H51" s="10"/>
      <c r="I51" s="10"/>
      <c r="J51" s="10"/>
      <c r="K51" s="10"/>
      <c r="L51" s="33"/>
    </row>
    <row r="52" spans="1:12" s="34" customFormat="1" ht="27">
      <c r="A52" s="10" t="s">
        <v>29</v>
      </c>
      <c r="B52" s="10">
        <v>0</v>
      </c>
      <c r="C52" s="10">
        <v>0</v>
      </c>
      <c r="D52" s="10">
        <v>0</v>
      </c>
      <c r="E52" s="10">
        <v>0</v>
      </c>
      <c r="F52" s="10">
        <v>0</v>
      </c>
      <c r="G52" s="10">
        <v>1919</v>
      </c>
      <c r="H52" s="10">
        <v>133000</v>
      </c>
      <c r="I52" s="10">
        <v>251000</v>
      </c>
      <c r="J52" s="10">
        <v>424000</v>
      </c>
      <c r="K52" s="10">
        <v>0</v>
      </c>
      <c r="L52" s="33"/>
    </row>
    <row r="53" spans="1:12" s="34" customFormat="1" ht="13.5">
      <c r="A53" s="10"/>
      <c r="B53" s="10"/>
      <c r="C53" s="10"/>
      <c r="D53" s="10"/>
      <c r="E53" s="10"/>
      <c r="F53" s="10"/>
      <c r="G53" s="10"/>
      <c r="H53" s="10"/>
      <c r="I53" s="10"/>
      <c r="J53" s="10"/>
      <c r="K53" s="10"/>
      <c r="L53" s="33"/>
    </row>
    <row r="54" spans="1:12" s="34" customFormat="1" ht="27">
      <c r="A54" s="10" t="s">
        <v>30</v>
      </c>
      <c r="B54" s="10">
        <v>0</v>
      </c>
      <c r="C54" s="10">
        <v>0</v>
      </c>
      <c r="D54" s="10">
        <v>0</v>
      </c>
      <c r="E54" s="10">
        <v>0</v>
      </c>
      <c r="F54" s="10">
        <v>106</v>
      </c>
      <c r="G54" s="10">
        <v>4</v>
      </c>
      <c r="H54" s="10">
        <v>0</v>
      </c>
      <c r="I54" s="10">
        <v>0</v>
      </c>
      <c r="J54" s="10">
        <v>0</v>
      </c>
      <c r="K54" s="10">
        <v>0</v>
      </c>
      <c r="L54" s="33"/>
    </row>
    <row r="55" spans="1:12" s="34" customFormat="1" ht="13.5">
      <c r="A55" s="10"/>
      <c r="B55" s="10"/>
      <c r="C55" s="10"/>
      <c r="D55" s="10"/>
      <c r="E55" s="10"/>
      <c r="F55" s="10"/>
      <c r="G55" s="10"/>
      <c r="H55" s="10"/>
      <c r="I55" s="10"/>
      <c r="J55" s="10"/>
      <c r="K55" s="10"/>
      <c r="L55" s="33"/>
    </row>
    <row r="56" spans="1:12" s="34" customFormat="1" ht="40.5">
      <c r="A56" s="10" t="s">
        <v>31</v>
      </c>
      <c r="B56" s="10">
        <v>0</v>
      </c>
      <c r="C56" s="10">
        <v>0</v>
      </c>
      <c r="D56" s="10">
        <v>0</v>
      </c>
      <c r="E56" s="10">
        <v>0</v>
      </c>
      <c r="F56" s="10">
        <v>0</v>
      </c>
      <c r="G56" s="10">
        <f>4501-5010</f>
        <v>-509</v>
      </c>
      <c r="H56" s="10">
        <v>0</v>
      </c>
      <c r="I56" s="10">
        <v>0</v>
      </c>
      <c r="J56" s="10">
        <v>0</v>
      </c>
      <c r="K56" s="10">
        <v>0</v>
      </c>
      <c r="L56" s="33"/>
    </row>
    <row r="57" spans="1:12" s="34" customFormat="1" ht="13.5">
      <c r="A57" s="10"/>
      <c r="B57" s="10"/>
      <c r="C57" s="10"/>
      <c r="D57" s="10"/>
      <c r="E57" s="10"/>
      <c r="F57" s="10"/>
      <c r="G57" s="10"/>
      <c r="H57" s="10"/>
      <c r="I57" s="10"/>
      <c r="J57" s="10"/>
      <c r="K57" s="10"/>
      <c r="L57" s="33"/>
    </row>
    <row r="58" spans="1:12" s="34" customFormat="1" ht="27">
      <c r="A58" s="10" t="s">
        <v>78</v>
      </c>
      <c r="B58" s="10">
        <v>0</v>
      </c>
      <c r="C58" s="10">
        <v>0</v>
      </c>
      <c r="D58" s="10">
        <v>0</v>
      </c>
      <c r="E58" s="10">
        <v>0</v>
      </c>
      <c r="F58" s="10">
        <v>90</v>
      </c>
      <c r="G58" s="10">
        <v>0</v>
      </c>
      <c r="H58" s="10">
        <v>0</v>
      </c>
      <c r="I58" s="10">
        <v>0</v>
      </c>
      <c r="J58" s="10">
        <v>0</v>
      </c>
      <c r="K58" s="10">
        <v>0</v>
      </c>
      <c r="L58" s="33"/>
    </row>
    <row r="59" spans="1:12" s="34" customFormat="1" ht="13.5">
      <c r="A59" s="10"/>
      <c r="B59" s="10"/>
      <c r="C59" s="10"/>
      <c r="D59" s="10"/>
      <c r="E59" s="10"/>
      <c r="F59" s="10"/>
      <c r="G59" s="10"/>
      <c r="H59" s="10"/>
      <c r="I59" s="10"/>
      <c r="J59" s="10"/>
      <c r="K59" s="10"/>
      <c r="L59" s="33"/>
    </row>
    <row r="60" spans="1:12" s="34" customFormat="1" ht="27">
      <c r="A60" s="10" t="s">
        <v>79</v>
      </c>
      <c r="B60" s="10">
        <v>3</v>
      </c>
      <c r="C60" s="10">
        <v>0</v>
      </c>
      <c r="D60" s="10">
        <v>51</v>
      </c>
      <c r="E60" s="10">
        <v>0</v>
      </c>
      <c r="F60" s="10">
        <v>0</v>
      </c>
      <c r="G60" s="10">
        <v>0</v>
      </c>
      <c r="H60" s="10">
        <v>0</v>
      </c>
      <c r="I60" s="10">
        <v>0</v>
      </c>
      <c r="J60" s="10">
        <v>0</v>
      </c>
      <c r="K60" s="10">
        <v>0</v>
      </c>
      <c r="L60" s="33"/>
    </row>
    <row r="61" spans="1:11" ht="12.75">
      <c r="A61" s="15"/>
      <c r="B61" s="15"/>
      <c r="C61" s="15"/>
      <c r="D61" s="15"/>
      <c r="E61" s="15"/>
      <c r="F61" s="15"/>
      <c r="G61" s="149"/>
      <c r="H61" s="15"/>
      <c r="I61" s="15"/>
      <c r="J61" s="15"/>
      <c r="K61" s="15"/>
    </row>
    <row r="62" spans="1:11" ht="13.5">
      <c r="A62" s="12" t="s">
        <v>32</v>
      </c>
      <c r="B62" s="13">
        <f aca="true" t="shared" si="1" ref="B62:K62">SUM(B44:B61)</f>
        <v>6853109</v>
      </c>
      <c r="C62" s="13">
        <f t="shared" si="1"/>
        <v>7274092</v>
      </c>
      <c r="D62" s="13">
        <f t="shared" si="1"/>
        <v>2403823</v>
      </c>
      <c r="E62" s="13">
        <f t="shared" si="1"/>
        <v>734434</v>
      </c>
      <c r="F62" s="13">
        <f t="shared" si="1"/>
        <v>5219280</v>
      </c>
      <c r="G62" s="148">
        <f t="shared" si="1"/>
        <v>3716197</v>
      </c>
      <c r="H62" s="13">
        <f t="shared" si="1"/>
        <v>434002</v>
      </c>
      <c r="I62" s="13">
        <f t="shared" si="1"/>
        <v>223419</v>
      </c>
      <c r="J62" s="13">
        <f t="shared" si="1"/>
        <v>437726</v>
      </c>
      <c r="K62" s="13">
        <f t="shared" si="1"/>
        <v>391012</v>
      </c>
    </row>
    <row r="63" spans="1:11" ht="11.25" customHeight="1">
      <c r="A63" s="14" t="s">
        <v>17</v>
      </c>
      <c r="B63" s="15"/>
      <c r="C63" s="15"/>
      <c r="D63" s="15"/>
      <c r="E63" s="15"/>
      <c r="F63" s="15"/>
      <c r="G63" s="149"/>
      <c r="H63" s="15"/>
      <c r="I63" s="15"/>
      <c r="J63" s="15"/>
      <c r="K63" s="15"/>
    </row>
    <row r="64" spans="1:11" ht="11.25" customHeight="1">
      <c r="A64" s="35" t="s">
        <v>72</v>
      </c>
      <c r="B64" s="15">
        <v>0</v>
      </c>
      <c r="C64" s="15">
        <v>0</v>
      </c>
      <c r="D64" s="15">
        <v>0</v>
      </c>
      <c r="E64" s="15">
        <v>0</v>
      </c>
      <c r="F64" s="15">
        <v>0</v>
      </c>
      <c r="G64" s="149">
        <v>0</v>
      </c>
      <c r="H64" s="15">
        <v>0</v>
      </c>
      <c r="I64" s="15">
        <v>0</v>
      </c>
      <c r="J64" s="15">
        <v>0</v>
      </c>
      <c r="K64" s="15">
        <v>0</v>
      </c>
    </row>
    <row r="65" spans="1:11" ht="11.25" customHeight="1">
      <c r="A65" s="32" t="s">
        <v>73</v>
      </c>
      <c r="B65" s="15">
        <v>1960</v>
      </c>
      <c r="C65" s="15">
        <v>-70149</v>
      </c>
      <c r="D65" s="15">
        <v>52171</v>
      </c>
      <c r="E65" s="15">
        <v>1094</v>
      </c>
      <c r="F65" s="15">
        <v>29994</v>
      </c>
      <c r="G65" s="149">
        <v>23041</v>
      </c>
      <c r="H65" s="15">
        <v>3300</v>
      </c>
      <c r="I65" s="15">
        <v>2300</v>
      </c>
      <c r="J65" s="15">
        <v>0</v>
      </c>
      <c r="K65" s="15">
        <v>0</v>
      </c>
    </row>
    <row r="66" spans="1:11" ht="22.5">
      <c r="A66" s="35" t="s">
        <v>74</v>
      </c>
      <c r="B66" s="15">
        <v>823494</v>
      </c>
      <c r="C66" s="15">
        <v>696911</v>
      </c>
      <c r="D66" s="15">
        <v>299410</v>
      </c>
      <c r="E66" s="15">
        <v>155602</v>
      </c>
      <c r="F66" s="15">
        <v>35027</v>
      </c>
      <c r="G66" s="149">
        <v>18561</v>
      </c>
      <c r="H66" s="15">
        <v>2778483</v>
      </c>
      <c r="I66" s="15">
        <v>3454530</v>
      </c>
      <c r="J66" s="15">
        <v>4313295</v>
      </c>
      <c r="K66" s="15">
        <v>19026</v>
      </c>
    </row>
    <row r="67" spans="1:11" ht="22.5">
      <c r="A67" s="32" t="s">
        <v>75</v>
      </c>
      <c r="B67" s="15">
        <v>0</v>
      </c>
      <c r="C67" s="15">
        <v>0</v>
      </c>
      <c r="D67" s="15">
        <v>0</v>
      </c>
      <c r="E67" s="15">
        <v>0</v>
      </c>
      <c r="F67" s="15">
        <v>0</v>
      </c>
      <c r="G67" s="149">
        <v>0</v>
      </c>
      <c r="H67" s="15">
        <v>0</v>
      </c>
      <c r="I67" s="15">
        <v>0</v>
      </c>
      <c r="J67" s="15">
        <v>0</v>
      </c>
      <c r="K67" s="15">
        <v>0</v>
      </c>
    </row>
    <row r="68" spans="1:11" ht="12.75">
      <c r="A68" s="32" t="s">
        <v>80</v>
      </c>
      <c r="B68" s="15">
        <v>0</v>
      </c>
      <c r="C68" s="15">
        <v>0</v>
      </c>
      <c r="D68" s="15">
        <v>0</v>
      </c>
      <c r="E68" s="15">
        <v>0</v>
      </c>
      <c r="F68" s="15">
        <v>-5197</v>
      </c>
      <c r="G68" s="149">
        <f>0+11960</f>
        <v>11960</v>
      </c>
      <c r="H68" s="15">
        <v>0</v>
      </c>
      <c r="I68" s="15">
        <v>0</v>
      </c>
      <c r="J68" s="15">
        <v>0</v>
      </c>
      <c r="K68" s="15">
        <v>0</v>
      </c>
    </row>
    <row r="69" spans="1:11" ht="12.75">
      <c r="A69" s="32" t="s">
        <v>81</v>
      </c>
      <c r="B69" s="15">
        <v>6649212</v>
      </c>
      <c r="C69" s="15">
        <v>6977539</v>
      </c>
      <c r="D69" s="15">
        <v>2247591</v>
      </c>
      <c r="E69" s="15">
        <v>812951</v>
      </c>
      <c r="F69" s="15">
        <v>5354692</v>
      </c>
      <c r="G69" s="149">
        <f>3890905-1+5051</f>
        <v>3895955</v>
      </c>
      <c r="H69" s="15">
        <v>498907</v>
      </c>
      <c r="I69" s="15">
        <v>175210</v>
      </c>
      <c r="J69" s="15">
        <v>202690</v>
      </c>
      <c r="K69" s="15">
        <v>565007</v>
      </c>
    </row>
    <row r="70" spans="1:11" ht="12.75">
      <c r="A70" s="32" t="s">
        <v>82</v>
      </c>
      <c r="B70" s="15">
        <v>-1077028</v>
      </c>
      <c r="C70" s="15">
        <v>-999566</v>
      </c>
      <c r="D70" s="15">
        <v>-613030</v>
      </c>
      <c r="E70" s="15">
        <v>-449563</v>
      </c>
      <c r="F70" s="15">
        <v>-362424</v>
      </c>
      <c r="G70" s="149">
        <v>-344939</v>
      </c>
      <c r="H70" s="15">
        <v>-349688</v>
      </c>
      <c r="I70" s="15">
        <v>-354621</v>
      </c>
      <c r="J70" s="15">
        <v>-338259</v>
      </c>
      <c r="K70" s="15">
        <v>-323021</v>
      </c>
    </row>
    <row r="71" spans="1:11" ht="11.25" customHeight="1">
      <c r="A71" s="32" t="s">
        <v>76</v>
      </c>
      <c r="B71" s="15">
        <v>455468</v>
      </c>
      <c r="C71" s="15">
        <v>669356</v>
      </c>
      <c r="D71" s="15">
        <v>448903</v>
      </c>
      <c r="E71" s="15">
        <v>236390</v>
      </c>
      <c r="F71" s="15">
        <v>188716</v>
      </c>
      <c r="G71" s="149">
        <f>148330-5051-5010</f>
        <v>138269</v>
      </c>
      <c r="H71" s="15">
        <v>130000</v>
      </c>
      <c r="I71" s="15">
        <v>130000</v>
      </c>
      <c r="J71" s="15">
        <v>130000</v>
      </c>
      <c r="K71" s="15">
        <v>130000</v>
      </c>
    </row>
    <row r="72" spans="1:11" ht="11.25" customHeight="1">
      <c r="A72" s="32" t="s">
        <v>77</v>
      </c>
      <c r="B72" s="15">
        <v>3</v>
      </c>
      <c r="C72" s="15">
        <v>1</v>
      </c>
      <c r="D72" s="15">
        <v>-31222</v>
      </c>
      <c r="E72" s="15">
        <v>-22040</v>
      </c>
      <c r="F72" s="15">
        <v>-21528</v>
      </c>
      <c r="G72" s="149">
        <v>-26650</v>
      </c>
      <c r="H72" s="15">
        <v>-2627000</v>
      </c>
      <c r="I72" s="15">
        <v>-3184000</v>
      </c>
      <c r="J72" s="15">
        <v>-3870000</v>
      </c>
      <c r="K72" s="15">
        <v>0</v>
      </c>
    </row>
    <row r="73" spans="1:11" ht="11.25" customHeight="1" thickBot="1">
      <c r="A73" s="15"/>
      <c r="B73" s="15"/>
      <c r="C73" s="15"/>
      <c r="D73" s="15"/>
      <c r="E73" s="15"/>
      <c r="F73" s="15"/>
      <c r="G73" s="149"/>
      <c r="H73" s="15"/>
      <c r="I73" s="15"/>
      <c r="J73" s="15"/>
      <c r="K73" s="15"/>
    </row>
    <row r="74" spans="1:11" ht="15" thickBot="1" thickTop="1">
      <c r="A74" s="12" t="s">
        <v>36</v>
      </c>
      <c r="B74" s="18">
        <v>7770409</v>
      </c>
      <c r="C74" s="18">
        <v>7952765</v>
      </c>
      <c r="D74" s="18">
        <v>2695599</v>
      </c>
      <c r="E74" s="18">
        <v>1962402</v>
      </c>
      <c r="F74" s="18">
        <v>6372417</v>
      </c>
      <c r="G74" s="150">
        <f>4854013+14740-6011+11960</f>
        <v>4874702</v>
      </c>
      <c r="H74" s="18">
        <v>1878625</v>
      </c>
      <c r="I74" s="18">
        <v>1613822</v>
      </c>
      <c r="J74" s="18">
        <v>1477858</v>
      </c>
      <c r="K74" s="18">
        <v>391012</v>
      </c>
    </row>
    <row r="75" spans="1:11" ht="11.25" customHeight="1" thickTop="1">
      <c r="A75" s="14" t="s">
        <v>17</v>
      </c>
      <c r="B75" s="15"/>
      <c r="C75" s="15"/>
      <c r="D75" s="15"/>
      <c r="E75" s="15"/>
      <c r="F75" s="15"/>
      <c r="G75" s="149"/>
      <c r="H75" s="15"/>
      <c r="I75" s="15"/>
      <c r="J75" s="15"/>
      <c r="K75" s="15"/>
    </row>
    <row r="76" spans="1:11" ht="11.25" customHeight="1">
      <c r="A76" s="32" t="s">
        <v>76</v>
      </c>
      <c r="B76" s="15">
        <v>461734</v>
      </c>
      <c r="C76" s="15">
        <v>676293</v>
      </c>
      <c r="D76" s="15">
        <v>452836</v>
      </c>
      <c r="E76" s="15">
        <v>248802</v>
      </c>
      <c r="F76" s="15">
        <v>195868</v>
      </c>
      <c r="G76" s="149">
        <f>156236-5051</f>
        <v>151185</v>
      </c>
      <c r="H76" s="15">
        <v>138000</v>
      </c>
      <c r="I76" s="15">
        <v>139000</v>
      </c>
      <c r="J76" s="15">
        <v>138000</v>
      </c>
      <c r="K76" s="15">
        <v>130000</v>
      </c>
    </row>
    <row r="77" spans="1:11" ht="13.5">
      <c r="A77" s="7"/>
      <c r="B77" s="7"/>
      <c r="C77" s="7"/>
      <c r="D77" s="7"/>
      <c r="E77" s="7"/>
      <c r="F77" s="7"/>
      <c r="G77" s="147"/>
      <c r="H77" s="7"/>
      <c r="I77" s="7"/>
      <c r="J77" s="7"/>
      <c r="K77" s="7"/>
    </row>
    <row r="78" spans="1:11" ht="13.5">
      <c r="A78" s="8" t="s">
        <v>37</v>
      </c>
      <c r="B78" s="7"/>
      <c r="C78" s="7"/>
      <c r="D78" s="7"/>
      <c r="E78" s="7"/>
      <c r="F78" s="7"/>
      <c r="G78" s="147"/>
      <c r="H78" s="7"/>
      <c r="I78" s="7"/>
      <c r="J78" s="7"/>
      <c r="K78" s="7"/>
    </row>
    <row r="79" spans="1:11" ht="13.5">
      <c r="A79" s="8"/>
      <c r="B79" s="7"/>
      <c r="C79" s="7"/>
      <c r="D79" s="7"/>
      <c r="E79" s="7"/>
      <c r="F79" s="7"/>
      <c r="G79" s="147"/>
      <c r="H79" s="7"/>
      <c r="I79" s="7"/>
      <c r="J79" s="7"/>
      <c r="K79" s="7"/>
    </row>
    <row r="80" spans="1:12" s="34" customFormat="1" ht="54">
      <c r="A80" s="10" t="s">
        <v>6</v>
      </c>
      <c r="B80" s="10">
        <v>325980</v>
      </c>
      <c r="C80" s="10">
        <v>355821</v>
      </c>
      <c r="D80" s="10">
        <v>410094</v>
      </c>
      <c r="E80" s="10">
        <v>632517</v>
      </c>
      <c r="F80" s="10">
        <v>362310</v>
      </c>
      <c r="G80" s="10">
        <f>81575+25000</f>
        <v>106575</v>
      </c>
      <c r="H80" s="10">
        <v>94000</v>
      </c>
      <c r="I80" s="10">
        <v>140000</v>
      </c>
      <c r="J80" s="10">
        <v>-9300</v>
      </c>
      <c r="K80" s="10">
        <v>0</v>
      </c>
      <c r="L80" s="33"/>
    </row>
    <row r="81" spans="1:12" s="34" customFormat="1" ht="13.5">
      <c r="A81" s="10"/>
      <c r="B81" s="10"/>
      <c r="C81" s="10"/>
      <c r="D81" s="10"/>
      <c r="E81" s="10"/>
      <c r="F81" s="10"/>
      <c r="G81" s="10"/>
      <c r="H81" s="10"/>
      <c r="I81" s="10"/>
      <c r="J81" s="10"/>
      <c r="K81" s="10"/>
      <c r="L81" s="33"/>
    </row>
    <row r="82" spans="1:12" s="34" customFormat="1" ht="40.5">
      <c r="A82" s="10" t="s">
        <v>7</v>
      </c>
      <c r="B82" s="10">
        <v>79750</v>
      </c>
      <c r="C82" s="10">
        <v>51868</v>
      </c>
      <c r="D82" s="10">
        <v>41123</v>
      </c>
      <c r="E82" s="10">
        <v>33062</v>
      </c>
      <c r="F82" s="10">
        <v>69807</v>
      </c>
      <c r="G82" s="10">
        <f>-2860+2860</f>
        <v>0</v>
      </c>
      <c r="H82" s="10">
        <v>0</v>
      </c>
      <c r="I82" s="10">
        <v>200000</v>
      </c>
      <c r="J82" s="10">
        <v>700000</v>
      </c>
      <c r="K82" s="10">
        <v>0</v>
      </c>
      <c r="L82" s="33"/>
    </row>
    <row r="83" spans="1:12" s="34" customFormat="1" ht="13.5">
      <c r="A83" s="10"/>
      <c r="B83" s="10"/>
      <c r="C83" s="10"/>
      <c r="D83" s="10"/>
      <c r="E83" s="10"/>
      <c r="F83" s="10"/>
      <c r="G83" s="10"/>
      <c r="H83" s="10"/>
      <c r="I83" s="10"/>
      <c r="J83" s="10"/>
      <c r="K83" s="10"/>
      <c r="L83" s="33"/>
    </row>
    <row r="84" spans="1:12" s="34" customFormat="1" ht="40.5">
      <c r="A84" s="10" t="s">
        <v>8</v>
      </c>
      <c r="B84" s="10">
        <v>0</v>
      </c>
      <c r="C84" s="10">
        <v>80</v>
      </c>
      <c r="D84" s="10">
        <v>75362</v>
      </c>
      <c r="E84" s="10">
        <v>104512</v>
      </c>
      <c r="F84" s="10">
        <v>275000</v>
      </c>
      <c r="G84" s="10">
        <v>132895</v>
      </c>
      <c r="H84" s="10">
        <v>215000</v>
      </c>
      <c r="I84" s="10">
        <v>400000</v>
      </c>
      <c r="J84" s="10">
        <v>220000</v>
      </c>
      <c r="K84" s="10">
        <v>0</v>
      </c>
      <c r="L84" s="33"/>
    </row>
    <row r="85" spans="1:12" s="34" customFormat="1" ht="13.5">
      <c r="A85" s="10"/>
      <c r="B85" s="10"/>
      <c r="C85" s="10"/>
      <c r="D85" s="10"/>
      <c r="E85" s="10"/>
      <c r="F85" s="10"/>
      <c r="G85" s="10"/>
      <c r="H85" s="10"/>
      <c r="I85" s="10"/>
      <c r="J85" s="10"/>
      <c r="K85" s="10"/>
      <c r="L85" s="33"/>
    </row>
    <row r="86" spans="1:12" s="34" customFormat="1" ht="40.5">
      <c r="A86" s="10" t="s">
        <v>9</v>
      </c>
      <c r="B86" s="10">
        <v>4116</v>
      </c>
      <c r="C86" s="10">
        <v>1522</v>
      </c>
      <c r="D86" s="10">
        <v>204</v>
      </c>
      <c r="E86" s="10">
        <v>-160928</v>
      </c>
      <c r="F86" s="10">
        <v>0</v>
      </c>
      <c r="G86" s="10">
        <v>7239</v>
      </c>
      <c r="H86" s="10">
        <v>2700</v>
      </c>
      <c r="I86" s="10">
        <v>0</v>
      </c>
      <c r="J86" s="10">
        <v>0</v>
      </c>
      <c r="K86" s="10">
        <v>0</v>
      </c>
      <c r="L86" s="33"/>
    </row>
    <row r="87" spans="1:12" s="34" customFormat="1" ht="13.5">
      <c r="A87" s="10"/>
      <c r="B87" s="10"/>
      <c r="C87" s="10"/>
      <c r="D87" s="10"/>
      <c r="E87" s="10"/>
      <c r="F87" s="10"/>
      <c r="G87" s="10"/>
      <c r="H87" s="10"/>
      <c r="I87" s="10"/>
      <c r="J87" s="10"/>
      <c r="K87" s="10"/>
      <c r="L87" s="33"/>
    </row>
    <row r="88" spans="1:12" s="34" customFormat="1" ht="40.5">
      <c r="A88" s="10" t="s">
        <v>10</v>
      </c>
      <c r="B88" s="10">
        <v>0</v>
      </c>
      <c r="C88" s="10">
        <v>0</v>
      </c>
      <c r="D88" s="10">
        <v>0</v>
      </c>
      <c r="E88" s="10">
        <v>5189</v>
      </c>
      <c r="F88" s="10">
        <v>1113</v>
      </c>
      <c r="G88" s="10">
        <f>45370-2860-25000</f>
        <v>17510</v>
      </c>
      <c r="H88" s="10">
        <v>80971</v>
      </c>
      <c r="I88" s="10">
        <v>98430</v>
      </c>
      <c r="J88" s="10">
        <v>52680</v>
      </c>
      <c r="K88" s="10">
        <v>0</v>
      </c>
      <c r="L88" s="33"/>
    </row>
    <row r="89" spans="1:12" s="34" customFormat="1" ht="13.5">
      <c r="A89" s="10"/>
      <c r="B89" s="10"/>
      <c r="C89" s="10"/>
      <c r="D89" s="10"/>
      <c r="E89" s="10"/>
      <c r="F89" s="10"/>
      <c r="G89" s="10"/>
      <c r="H89" s="10"/>
      <c r="I89" s="10"/>
      <c r="J89" s="10"/>
      <c r="K89" s="10"/>
      <c r="L89" s="33"/>
    </row>
    <row r="90" spans="1:12" s="34" customFormat="1" ht="27">
      <c r="A90" s="10" t="s">
        <v>11</v>
      </c>
      <c r="B90" s="10">
        <v>1051870</v>
      </c>
      <c r="C90" s="10">
        <v>1071365</v>
      </c>
      <c r="D90" s="10">
        <v>1128098</v>
      </c>
      <c r="E90" s="10">
        <v>1181036</v>
      </c>
      <c r="F90" s="10">
        <v>1293847</v>
      </c>
      <c r="G90" s="10">
        <v>1429712</v>
      </c>
      <c r="H90" s="10">
        <v>1556000</v>
      </c>
      <c r="I90" s="10">
        <v>1586000</v>
      </c>
      <c r="J90" s="10">
        <v>1741000</v>
      </c>
      <c r="K90" s="10">
        <v>0</v>
      </c>
      <c r="L90" s="33"/>
    </row>
    <row r="91" spans="1:12" s="34" customFormat="1" ht="13.5">
      <c r="A91" s="10"/>
      <c r="B91" s="10"/>
      <c r="C91" s="10"/>
      <c r="D91" s="10"/>
      <c r="E91" s="10"/>
      <c r="F91" s="10"/>
      <c r="G91" s="10"/>
      <c r="H91" s="10"/>
      <c r="I91" s="10"/>
      <c r="J91" s="10"/>
      <c r="K91" s="10"/>
      <c r="L91" s="33"/>
    </row>
    <row r="92" spans="1:12" s="34" customFormat="1" ht="27">
      <c r="A92" s="10" t="s">
        <v>12</v>
      </c>
      <c r="B92" s="10">
        <v>1181</v>
      </c>
      <c r="C92" s="10">
        <v>3561</v>
      </c>
      <c r="D92" s="10">
        <v>10128</v>
      </c>
      <c r="E92" s="10">
        <v>8484</v>
      </c>
      <c r="F92" s="10">
        <v>9737</v>
      </c>
      <c r="G92" s="10">
        <f>9205+595</f>
        <v>9800</v>
      </c>
      <c r="H92" s="10">
        <v>7550</v>
      </c>
      <c r="I92" s="10">
        <v>7700</v>
      </c>
      <c r="J92" s="10">
        <v>8550</v>
      </c>
      <c r="K92" s="10">
        <v>0</v>
      </c>
      <c r="L92" s="33"/>
    </row>
    <row r="93" spans="1:12" s="34" customFormat="1" ht="13.5">
      <c r="A93" s="10"/>
      <c r="B93" s="10"/>
      <c r="C93" s="10"/>
      <c r="D93" s="10"/>
      <c r="E93" s="10"/>
      <c r="F93" s="10"/>
      <c r="G93" s="10"/>
      <c r="H93" s="10"/>
      <c r="I93" s="10"/>
      <c r="J93" s="10"/>
      <c r="K93" s="10"/>
      <c r="L93" s="33"/>
    </row>
    <row r="94" spans="1:12" s="34" customFormat="1" ht="40.5">
      <c r="A94" s="10" t="s">
        <v>13</v>
      </c>
      <c r="B94" s="10">
        <v>0</v>
      </c>
      <c r="C94" s="10">
        <v>955</v>
      </c>
      <c r="D94" s="10">
        <v>1281</v>
      </c>
      <c r="E94" s="10">
        <v>1792</v>
      </c>
      <c r="F94" s="10">
        <v>2350</v>
      </c>
      <c r="G94" s="10">
        <f>2131+141</f>
        <v>2272</v>
      </c>
      <c r="H94" s="10">
        <v>500</v>
      </c>
      <c r="I94" s="10">
        <v>0</v>
      </c>
      <c r="J94" s="10">
        <v>0</v>
      </c>
      <c r="K94" s="10">
        <v>0</v>
      </c>
      <c r="L94" s="33"/>
    </row>
    <row r="95" spans="1:12" s="34" customFormat="1" ht="13.5">
      <c r="A95" s="10"/>
      <c r="B95" s="10"/>
      <c r="C95" s="10"/>
      <c r="D95" s="10"/>
      <c r="E95" s="10"/>
      <c r="F95" s="10"/>
      <c r="G95" s="10"/>
      <c r="H95" s="10"/>
      <c r="I95" s="10"/>
      <c r="J95" s="10"/>
      <c r="K95" s="10"/>
      <c r="L95" s="33"/>
    </row>
    <row r="96" spans="1:12" s="34" customFormat="1" ht="40.5">
      <c r="A96" s="10" t="s">
        <v>14</v>
      </c>
      <c r="B96" s="10">
        <v>0</v>
      </c>
      <c r="C96" s="10">
        <v>0</v>
      </c>
      <c r="D96" s="10">
        <v>64</v>
      </c>
      <c r="E96" s="10">
        <v>149</v>
      </c>
      <c r="F96" s="10">
        <v>165</v>
      </c>
      <c r="G96" s="10">
        <f>-189+213</f>
        <v>24</v>
      </c>
      <c r="H96" s="10">
        <v>0</v>
      </c>
      <c r="I96" s="10">
        <v>0</v>
      </c>
      <c r="J96" s="10">
        <v>0</v>
      </c>
      <c r="K96" s="10">
        <v>0</v>
      </c>
      <c r="L96" s="33"/>
    </row>
    <row r="97" spans="1:11" ht="13.5">
      <c r="A97" s="7"/>
      <c r="B97" s="7"/>
      <c r="C97" s="7"/>
      <c r="D97" s="7"/>
      <c r="E97" s="7"/>
      <c r="F97" s="7"/>
      <c r="G97" s="147"/>
      <c r="H97" s="7"/>
      <c r="I97" s="7"/>
      <c r="J97" s="7"/>
      <c r="K97" s="7"/>
    </row>
    <row r="98" spans="1:12" s="34" customFormat="1" ht="40.5">
      <c r="A98" s="10" t="s">
        <v>15</v>
      </c>
      <c r="B98" s="10">
        <v>0</v>
      </c>
      <c r="C98" s="10">
        <v>0</v>
      </c>
      <c r="D98" s="10">
        <v>0</v>
      </c>
      <c r="E98" s="10">
        <v>0</v>
      </c>
      <c r="F98" s="10">
        <v>0</v>
      </c>
      <c r="G98" s="10">
        <v>-251712</v>
      </c>
      <c r="H98" s="10">
        <v>-6000</v>
      </c>
      <c r="I98" s="10">
        <v>-55000</v>
      </c>
      <c r="J98" s="10">
        <v>-1000</v>
      </c>
      <c r="K98" s="10">
        <v>0</v>
      </c>
      <c r="L98" s="33"/>
    </row>
    <row r="99" spans="1:12" s="34" customFormat="1" ht="13.5">
      <c r="A99" s="10"/>
      <c r="B99" s="10"/>
      <c r="C99" s="10"/>
      <c r="D99" s="10"/>
      <c r="E99" s="10"/>
      <c r="F99" s="10"/>
      <c r="G99" s="10"/>
      <c r="H99" s="10"/>
      <c r="I99" s="10"/>
      <c r="J99" s="10"/>
      <c r="K99" s="10"/>
      <c r="L99" s="33"/>
    </row>
    <row r="100" spans="1:11" ht="13.5">
      <c r="A100" s="12" t="s">
        <v>38</v>
      </c>
      <c r="B100" s="13">
        <f aca="true" t="shared" si="2" ref="B100:K100">SUM(B80:B99)</f>
        <v>1462897</v>
      </c>
      <c r="C100" s="13">
        <f t="shared" si="2"/>
        <v>1485172</v>
      </c>
      <c r="D100" s="13">
        <f t="shared" si="2"/>
        <v>1666354</v>
      </c>
      <c r="E100" s="13">
        <f t="shared" si="2"/>
        <v>1805813</v>
      </c>
      <c r="F100" s="13">
        <f t="shared" si="2"/>
        <v>2014329</v>
      </c>
      <c r="G100" s="148">
        <f t="shared" si="2"/>
        <v>1454315</v>
      </c>
      <c r="H100" s="13">
        <f t="shared" si="2"/>
        <v>1950721</v>
      </c>
      <c r="I100" s="13">
        <f t="shared" si="2"/>
        <v>2377130</v>
      </c>
      <c r="J100" s="13">
        <f t="shared" si="2"/>
        <v>2711930</v>
      </c>
      <c r="K100" s="13">
        <f t="shared" si="2"/>
        <v>0</v>
      </c>
    </row>
    <row r="101" spans="1:11" ht="11.25" customHeight="1">
      <c r="A101" s="14" t="s">
        <v>17</v>
      </c>
      <c r="B101" s="15"/>
      <c r="C101" s="15"/>
      <c r="D101" s="15"/>
      <c r="E101" s="15"/>
      <c r="F101" s="15"/>
      <c r="G101" s="149"/>
      <c r="H101" s="15"/>
      <c r="I101" s="15"/>
      <c r="J101" s="15"/>
      <c r="K101" s="15"/>
    </row>
    <row r="102" spans="1:11" ht="12.75">
      <c r="A102" s="36" t="s">
        <v>83</v>
      </c>
      <c r="B102" s="15">
        <v>1053051</v>
      </c>
      <c r="C102" s="15">
        <v>1075881</v>
      </c>
      <c r="D102" s="15">
        <v>1139571</v>
      </c>
      <c r="E102" s="15">
        <v>1035714</v>
      </c>
      <c r="F102" s="15">
        <v>1269385</v>
      </c>
      <c r="G102" s="149">
        <f>1190452+595+141+213</f>
        <v>1191401</v>
      </c>
      <c r="H102" s="15">
        <v>1579446</v>
      </c>
      <c r="I102" s="15">
        <v>1752905</v>
      </c>
      <c r="J102" s="15">
        <v>2457455</v>
      </c>
      <c r="K102" s="15">
        <v>0</v>
      </c>
    </row>
    <row r="103" spans="1:11" ht="22.5">
      <c r="A103" s="36" t="s">
        <v>84</v>
      </c>
      <c r="B103" s="15">
        <v>409846</v>
      </c>
      <c r="C103" s="15">
        <v>409291</v>
      </c>
      <c r="D103" s="15">
        <v>516583</v>
      </c>
      <c r="E103" s="15">
        <v>647471</v>
      </c>
      <c r="F103" s="15">
        <v>731955</v>
      </c>
      <c r="G103" s="149">
        <v>263145</v>
      </c>
      <c r="H103" s="15">
        <v>407275</v>
      </c>
      <c r="I103" s="15">
        <v>660225</v>
      </c>
      <c r="J103" s="15">
        <v>265275</v>
      </c>
      <c r="K103" s="15">
        <v>0</v>
      </c>
    </row>
    <row r="104" spans="1:11" ht="22.5">
      <c r="A104" s="37" t="s">
        <v>85</v>
      </c>
      <c r="B104" s="15">
        <v>0</v>
      </c>
      <c r="C104" s="15">
        <v>0</v>
      </c>
      <c r="D104" s="15">
        <v>0</v>
      </c>
      <c r="E104" s="15">
        <v>0</v>
      </c>
      <c r="F104" s="15">
        <v>0</v>
      </c>
      <c r="G104" s="149">
        <v>0</v>
      </c>
      <c r="H104" s="15">
        <v>0</v>
      </c>
      <c r="I104" s="15">
        <v>0</v>
      </c>
      <c r="J104" s="15">
        <v>0</v>
      </c>
      <c r="K104" s="15">
        <v>0</v>
      </c>
    </row>
    <row r="105" spans="1:11" ht="22.5">
      <c r="A105" s="37" t="s">
        <v>86</v>
      </c>
      <c r="B105" s="15">
        <v>0</v>
      </c>
      <c r="C105" s="15">
        <v>0</v>
      </c>
      <c r="D105" s="15">
        <v>0</v>
      </c>
      <c r="E105" s="15">
        <v>0</v>
      </c>
      <c r="F105" s="15">
        <v>0</v>
      </c>
      <c r="G105" s="149">
        <v>0</v>
      </c>
      <c r="H105" s="15">
        <v>0</v>
      </c>
      <c r="I105" s="15">
        <v>0</v>
      </c>
      <c r="J105" s="15">
        <v>0</v>
      </c>
      <c r="K105" s="15">
        <v>0</v>
      </c>
    </row>
    <row r="106" spans="1:11" ht="12.75">
      <c r="A106" s="37" t="s">
        <v>77</v>
      </c>
      <c r="B106" s="15">
        <v>0</v>
      </c>
      <c r="C106" s="15">
        <v>0</v>
      </c>
      <c r="D106" s="15">
        <v>10200</v>
      </c>
      <c r="E106" s="15">
        <v>122628</v>
      </c>
      <c r="F106" s="15">
        <v>12989</v>
      </c>
      <c r="G106" s="149">
        <v>-231</v>
      </c>
      <c r="H106" s="15">
        <v>-36000</v>
      </c>
      <c r="I106" s="15">
        <v>-36000</v>
      </c>
      <c r="J106" s="15">
        <v>-10800</v>
      </c>
      <c r="K106" s="15">
        <v>0</v>
      </c>
    </row>
    <row r="107" spans="1:11" ht="11.25" customHeight="1">
      <c r="A107" s="15"/>
      <c r="B107" s="15"/>
      <c r="C107" s="15"/>
      <c r="D107" s="15"/>
      <c r="E107" s="15"/>
      <c r="F107" s="15"/>
      <c r="G107" s="149"/>
      <c r="H107" s="15"/>
      <c r="I107" s="15"/>
      <c r="J107" s="15"/>
      <c r="K107" s="15"/>
    </row>
    <row r="108" spans="1:11" ht="13.5">
      <c r="A108" s="8" t="s">
        <v>43</v>
      </c>
      <c r="B108" s="7"/>
      <c r="C108" s="7"/>
      <c r="D108" s="7"/>
      <c r="E108" s="7"/>
      <c r="F108" s="7"/>
      <c r="G108" s="147"/>
      <c r="H108" s="7"/>
      <c r="I108" s="7"/>
      <c r="J108" s="7"/>
      <c r="K108" s="7"/>
    </row>
    <row r="109" spans="1:11" ht="13.5">
      <c r="A109" s="8"/>
      <c r="B109" s="7"/>
      <c r="C109" s="7"/>
      <c r="D109" s="7"/>
      <c r="E109" s="7"/>
      <c r="F109" s="7"/>
      <c r="G109" s="147"/>
      <c r="H109" s="7"/>
      <c r="I109" s="7"/>
      <c r="J109" s="7"/>
      <c r="K109" s="7"/>
    </row>
    <row r="110" spans="1:12" s="34" customFormat="1" ht="40.5">
      <c r="A110" s="10" t="s">
        <v>25</v>
      </c>
      <c r="B110" s="10">
        <v>-569000</v>
      </c>
      <c r="C110" s="10">
        <v>-419000</v>
      </c>
      <c r="D110" s="10">
        <v>-279000</v>
      </c>
      <c r="E110" s="10">
        <v>-337300</v>
      </c>
      <c r="F110" s="10">
        <v>-77800</v>
      </c>
      <c r="G110" s="10">
        <v>-65955</v>
      </c>
      <c r="H110" s="10">
        <v>-77800</v>
      </c>
      <c r="I110" s="10">
        <v>-77800</v>
      </c>
      <c r="J110" s="10">
        <v>-77800</v>
      </c>
      <c r="K110" s="10">
        <v>-77800</v>
      </c>
      <c r="L110" s="33"/>
    </row>
    <row r="111" spans="1:12" s="34" customFormat="1" ht="13.5">
      <c r="A111" s="10"/>
      <c r="B111" s="10"/>
      <c r="C111" s="10"/>
      <c r="D111" s="10"/>
      <c r="E111" s="10"/>
      <c r="F111" s="10"/>
      <c r="G111" s="10"/>
      <c r="H111" s="10"/>
      <c r="I111" s="10"/>
      <c r="J111" s="10"/>
      <c r="K111" s="10"/>
      <c r="L111" s="33"/>
    </row>
    <row r="112" spans="1:12" s="34" customFormat="1" ht="27">
      <c r="A112" s="10" t="s">
        <v>29</v>
      </c>
      <c r="B112" s="10">
        <v>0</v>
      </c>
      <c r="C112" s="10">
        <v>0</v>
      </c>
      <c r="D112" s="10">
        <v>0</v>
      </c>
      <c r="E112" s="10">
        <v>0</v>
      </c>
      <c r="F112" s="10">
        <v>0</v>
      </c>
      <c r="G112" s="10">
        <v>9320</v>
      </c>
      <c r="H112" s="10">
        <v>0</v>
      </c>
      <c r="I112" s="10">
        <v>0</v>
      </c>
      <c r="J112" s="10">
        <v>0</v>
      </c>
      <c r="K112" s="10">
        <v>0</v>
      </c>
      <c r="L112" s="33"/>
    </row>
    <row r="113" spans="1:12" s="34" customFormat="1" ht="38.25">
      <c r="A113" s="9" t="s">
        <v>44</v>
      </c>
      <c r="B113" s="10">
        <v>0</v>
      </c>
      <c r="C113" s="10">
        <v>0</v>
      </c>
      <c r="D113" s="10">
        <v>0</v>
      </c>
      <c r="E113" s="10">
        <v>0</v>
      </c>
      <c r="F113" s="10">
        <v>0</v>
      </c>
      <c r="G113" s="10">
        <v>-1000</v>
      </c>
      <c r="H113" s="10">
        <v>0</v>
      </c>
      <c r="I113" s="10">
        <v>0</v>
      </c>
      <c r="J113" s="10">
        <v>0</v>
      </c>
      <c r="K113" s="10">
        <v>0</v>
      </c>
      <c r="L113" s="33"/>
    </row>
    <row r="114" spans="1:12" s="34" customFormat="1" ht="13.5">
      <c r="A114" s="10"/>
      <c r="B114" s="10"/>
      <c r="C114" s="10"/>
      <c r="D114" s="10"/>
      <c r="E114" s="10"/>
      <c r="F114" s="10"/>
      <c r="G114" s="10"/>
      <c r="H114" s="10"/>
      <c r="I114" s="10"/>
      <c r="J114" s="10"/>
      <c r="K114" s="10"/>
      <c r="L114" s="33"/>
    </row>
    <row r="115" spans="1:11" ht="13.5">
      <c r="A115" s="7"/>
      <c r="B115" s="7"/>
      <c r="C115" s="7"/>
      <c r="D115" s="7"/>
      <c r="E115" s="7"/>
      <c r="F115" s="7"/>
      <c r="G115" s="147"/>
      <c r="H115" s="7"/>
      <c r="I115" s="7"/>
      <c r="J115" s="7"/>
      <c r="K115" s="7"/>
    </row>
    <row r="116" spans="1:11" ht="13.5">
      <c r="A116" s="12" t="s">
        <v>45</v>
      </c>
      <c r="B116" s="13">
        <f aca="true" t="shared" si="3" ref="B116:K116">SUM(B110:B115)</f>
        <v>-569000</v>
      </c>
      <c r="C116" s="13">
        <f t="shared" si="3"/>
        <v>-419000</v>
      </c>
      <c r="D116" s="13">
        <f t="shared" si="3"/>
        <v>-279000</v>
      </c>
      <c r="E116" s="13">
        <f t="shared" si="3"/>
        <v>-337300</v>
      </c>
      <c r="F116" s="13">
        <f t="shared" si="3"/>
        <v>-77800</v>
      </c>
      <c r="G116" s="148">
        <f t="shared" si="3"/>
        <v>-57635</v>
      </c>
      <c r="H116" s="13">
        <f t="shared" si="3"/>
        <v>-77800</v>
      </c>
      <c r="I116" s="13">
        <f t="shared" si="3"/>
        <v>-77800</v>
      </c>
      <c r="J116" s="13">
        <f t="shared" si="3"/>
        <v>-77800</v>
      </c>
      <c r="K116" s="13">
        <f t="shared" si="3"/>
        <v>-77800</v>
      </c>
    </row>
    <row r="117" spans="1:11" ht="11.25" customHeight="1">
      <c r="A117" s="14" t="s">
        <v>17</v>
      </c>
      <c r="B117" s="15"/>
      <c r="C117" s="15"/>
      <c r="D117" s="15"/>
      <c r="E117" s="15"/>
      <c r="F117" s="15"/>
      <c r="G117" s="149"/>
      <c r="H117" s="15"/>
      <c r="I117" s="15"/>
      <c r="J117" s="15"/>
      <c r="K117" s="15"/>
    </row>
    <row r="118" spans="1:11" ht="22.5">
      <c r="A118" s="36" t="s">
        <v>84</v>
      </c>
      <c r="B118" s="15">
        <v>0</v>
      </c>
      <c r="C118" s="15">
        <v>0</v>
      </c>
      <c r="D118" s="15">
        <v>0</v>
      </c>
      <c r="E118" s="15">
        <v>0</v>
      </c>
      <c r="F118" s="15">
        <v>0</v>
      </c>
      <c r="G118" s="149">
        <v>8320</v>
      </c>
      <c r="H118" s="15">
        <v>0</v>
      </c>
      <c r="I118" s="15">
        <v>0</v>
      </c>
      <c r="J118" s="15">
        <v>0</v>
      </c>
      <c r="K118" s="15">
        <v>0</v>
      </c>
    </row>
    <row r="119" spans="1:11" ht="22.5">
      <c r="A119" s="36" t="s">
        <v>87</v>
      </c>
      <c r="B119" s="15">
        <v>-569000</v>
      </c>
      <c r="C119" s="15">
        <v>-286000</v>
      </c>
      <c r="D119" s="15">
        <v>-146000</v>
      </c>
      <c r="E119" s="15">
        <v>-145300</v>
      </c>
      <c r="F119" s="15">
        <v>-30800</v>
      </c>
      <c r="G119" s="149">
        <v>-18955</v>
      </c>
      <c r="H119" s="15">
        <v>-30800</v>
      </c>
      <c r="I119" s="15">
        <v>-30800</v>
      </c>
      <c r="J119" s="15">
        <v>-30800</v>
      </c>
      <c r="K119" s="15">
        <v>-30800</v>
      </c>
    </row>
    <row r="120" spans="1:11" ht="22.5">
      <c r="A120" s="37" t="s">
        <v>86</v>
      </c>
      <c r="B120" s="15">
        <v>0</v>
      </c>
      <c r="C120" s="15">
        <v>0</v>
      </c>
      <c r="D120" s="15">
        <v>0</v>
      </c>
      <c r="E120" s="15">
        <v>0</v>
      </c>
      <c r="F120" s="15">
        <v>0</v>
      </c>
      <c r="G120" s="149">
        <v>0</v>
      </c>
      <c r="H120" s="15">
        <v>0</v>
      </c>
      <c r="I120" s="15">
        <v>0</v>
      </c>
      <c r="J120" s="15">
        <v>0</v>
      </c>
      <c r="K120" s="15">
        <v>0</v>
      </c>
    </row>
    <row r="121" spans="1:11" ht="12.75">
      <c r="A121" s="37" t="s">
        <v>77</v>
      </c>
      <c r="B121" s="15">
        <v>0</v>
      </c>
      <c r="C121" s="15">
        <v>-133000</v>
      </c>
      <c r="D121" s="15">
        <v>-133000</v>
      </c>
      <c r="E121" s="15">
        <v>-192000</v>
      </c>
      <c r="F121" s="15">
        <v>-47000</v>
      </c>
      <c r="G121" s="149">
        <f>-46000-1000</f>
        <v>-47000</v>
      </c>
      <c r="H121" s="15">
        <v>-47000</v>
      </c>
      <c r="I121" s="15">
        <v>-47000</v>
      </c>
      <c r="J121" s="15">
        <v>-47000</v>
      </c>
      <c r="K121" s="15">
        <v>-47000</v>
      </c>
    </row>
    <row r="122" spans="1:11" ht="11.25" customHeight="1" thickBot="1">
      <c r="A122" s="15"/>
      <c r="B122" s="15"/>
      <c r="C122" s="15"/>
      <c r="D122" s="15"/>
      <c r="E122" s="15"/>
      <c r="F122" s="15"/>
      <c r="G122" s="149"/>
      <c r="H122" s="15"/>
      <c r="I122" s="15"/>
      <c r="J122" s="15"/>
      <c r="K122" s="15"/>
    </row>
    <row r="123" spans="1:11" ht="15" thickBot="1" thickTop="1">
      <c r="A123" s="12" t="s">
        <v>47</v>
      </c>
      <c r="B123" s="18">
        <f aca="true" t="shared" si="4" ref="B123:K123">B100+B116</f>
        <v>893897</v>
      </c>
      <c r="C123" s="18">
        <f t="shared" si="4"/>
        <v>1066172</v>
      </c>
      <c r="D123" s="18">
        <f t="shared" si="4"/>
        <v>1387354</v>
      </c>
      <c r="E123" s="18">
        <f t="shared" si="4"/>
        <v>1468513</v>
      </c>
      <c r="F123" s="18">
        <f t="shared" si="4"/>
        <v>1936529</v>
      </c>
      <c r="G123" s="150">
        <f t="shared" si="4"/>
        <v>1396680</v>
      </c>
      <c r="H123" s="18">
        <f t="shared" si="4"/>
        <v>1872921</v>
      </c>
      <c r="I123" s="18">
        <f t="shared" si="4"/>
        <v>2299330</v>
      </c>
      <c r="J123" s="18">
        <f t="shared" si="4"/>
        <v>2634130</v>
      </c>
      <c r="K123" s="18">
        <f t="shared" si="4"/>
        <v>-77800</v>
      </c>
    </row>
    <row r="124" spans="1:11" ht="14.25" thickTop="1">
      <c r="A124" s="7"/>
      <c r="B124" s="7"/>
      <c r="C124" s="7"/>
      <c r="D124" s="7"/>
      <c r="E124" s="7"/>
      <c r="F124" s="7"/>
      <c r="G124" s="147"/>
      <c r="H124" s="7"/>
      <c r="I124" s="7"/>
      <c r="J124" s="7"/>
      <c r="K124" s="7"/>
    </row>
    <row r="125" spans="1:11" ht="30" thickBot="1">
      <c r="A125" s="22" t="s">
        <v>48</v>
      </c>
      <c r="B125" s="13">
        <f aca="true" t="shared" si="5" ref="B125:K125">B74+B123-B76</f>
        <v>8202572</v>
      </c>
      <c r="C125" s="13">
        <f t="shared" si="5"/>
        <v>8342644</v>
      </c>
      <c r="D125" s="13">
        <f t="shared" si="5"/>
        <v>3630117</v>
      </c>
      <c r="E125" s="13">
        <f t="shared" si="5"/>
        <v>3182113</v>
      </c>
      <c r="F125" s="13">
        <f t="shared" si="5"/>
        <v>8113078</v>
      </c>
      <c r="G125" s="148">
        <f t="shared" si="5"/>
        <v>6120197</v>
      </c>
      <c r="H125" s="13">
        <f t="shared" si="5"/>
        <v>3613546</v>
      </c>
      <c r="I125" s="13">
        <f t="shared" si="5"/>
        <v>3774152</v>
      </c>
      <c r="J125" s="13">
        <f t="shared" si="5"/>
        <v>3973988</v>
      </c>
      <c r="K125" s="13">
        <f t="shared" si="5"/>
        <v>183212</v>
      </c>
    </row>
    <row r="126" spans="1:11" ht="11.25" customHeight="1">
      <c r="A126" s="23" t="s">
        <v>49</v>
      </c>
      <c r="B126" s="24"/>
      <c r="C126" s="24"/>
      <c r="D126" s="24"/>
      <c r="E126" s="24"/>
      <c r="F126" s="24"/>
      <c r="G126" s="151"/>
      <c r="H126" s="24"/>
      <c r="I126" s="24"/>
      <c r="J126" s="24"/>
      <c r="K126" s="24"/>
    </row>
    <row r="127" spans="1:11" ht="11.25" customHeight="1">
      <c r="A127" s="32" t="s">
        <v>88</v>
      </c>
      <c r="B127" s="25">
        <f aca="true" t="shared" si="6" ref="B127:K127">B33+B100-B39</f>
        <v>2373931</v>
      </c>
      <c r="C127" s="25">
        <f t="shared" si="6"/>
        <v>2156908</v>
      </c>
      <c r="D127" s="25">
        <f t="shared" si="6"/>
        <v>1954197</v>
      </c>
      <c r="E127" s="25">
        <f t="shared" si="6"/>
        <v>3021369</v>
      </c>
      <c r="F127" s="25">
        <f t="shared" si="6"/>
        <v>3160314</v>
      </c>
      <c r="G127" s="152">
        <f t="shared" si="6"/>
        <v>2599904</v>
      </c>
      <c r="H127" s="25">
        <f t="shared" si="6"/>
        <v>3387344</v>
      </c>
      <c r="I127" s="25">
        <f t="shared" si="6"/>
        <v>3758533</v>
      </c>
      <c r="J127" s="25">
        <f t="shared" si="6"/>
        <v>3744062</v>
      </c>
      <c r="K127" s="25">
        <f t="shared" si="6"/>
        <v>0</v>
      </c>
    </row>
    <row r="128" spans="1:11" ht="11.25" customHeight="1">
      <c r="A128" s="32" t="s">
        <v>89</v>
      </c>
      <c r="B128" s="25">
        <f aca="true" t="shared" si="7" ref="B128:K128">B62+B116-B71</f>
        <v>5828641</v>
      </c>
      <c r="C128" s="25">
        <f t="shared" si="7"/>
        <v>6185736</v>
      </c>
      <c r="D128" s="25">
        <f t="shared" si="7"/>
        <v>1675920</v>
      </c>
      <c r="E128" s="25">
        <f t="shared" si="7"/>
        <v>160744</v>
      </c>
      <c r="F128" s="25">
        <f t="shared" si="7"/>
        <v>4952764</v>
      </c>
      <c r="G128" s="152">
        <f t="shared" si="7"/>
        <v>3520293</v>
      </c>
      <c r="H128" s="25">
        <f t="shared" si="7"/>
        <v>226202</v>
      </c>
      <c r="I128" s="25">
        <f t="shared" si="7"/>
        <v>15619</v>
      </c>
      <c r="J128" s="25">
        <f t="shared" si="7"/>
        <v>229926</v>
      </c>
      <c r="K128" s="25">
        <f t="shared" si="7"/>
        <v>183212</v>
      </c>
    </row>
    <row r="129" spans="1:10" ht="12.75">
      <c r="A129" s="161"/>
      <c r="B129" s="161"/>
      <c r="C129" s="161"/>
      <c r="D129" s="161"/>
      <c r="E129" s="161"/>
      <c r="F129" s="161"/>
      <c r="G129" s="161"/>
      <c r="H129" s="161"/>
      <c r="I129" s="161"/>
      <c r="J129" s="161"/>
    </row>
    <row r="130" spans="1:10" ht="11.25" customHeight="1">
      <c r="A130" s="159" t="s">
        <v>52</v>
      </c>
      <c r="B130" s="159"/>
      <c r="C130" s="159"/>
      <c r="D130" s="159"/>
      <c r="E130" s="160"/>
      <c r="F130" s="160"/>
      <c r="G130" s="160"/>
      <c r="H130" s="160"/>
      <c r="I130" s="160"/>
      <c r="J130" s="160"/>
    </row>
    <row r="131" spans="1:10" ht="11.25" customHeight="1">
      <c r="A131" s="159" t="s">
        <v>53</v>
      </c>
      <c r="B131" s="159"/>
      <c r="C131" s="159"/>
      <c r="D131" s="159"/>
      <c r="E131" s="160"/>
      <c r="F131" s="160"/>
      <c r="G131" s="160"/>
      <c r="H131" s="160"/>
      <c r="I131" s="160"/>
      <c r="J131" s="160"/>
    </row>
    <row r="132" spans="1:10" ht="22.5" customHeight="1">
      <c r="A132" s="159" t="s">
        <v>54</v>
      </c>
      <c r="B132" s="159"/>
      <c r="C132" s="159"/>
      <c r="D132" s="159"/>
      <c r="E132" s="160"/>
      <c r="F132" s="160"/>
      <c r="G132" s="160"/>
      <c r="H132" s="160"/>
      <c r="I132" s="160"/>
      <c r="J132" s="160"/>
    </row>
    <row r="133" spans="1:10" ht="11.25" customHeight="1">
      <c r="A133" s="159" t="s">
        <v>55</v>
      </c>
      <c r="B133" s="159"/>
      <c r="C133" s="159"/>
      <c r="D133" s="159"/>
      <c r="E133" s="160"/>
      <c r="F133" s="160"/>
      <c r="G133" s="160"/>
      <c r="H133" s="160"/>
      <c r="I133" s="160"/>
      <c r="J133" s="160"/>
    </row>
    <row r="134" spans="1:10" ht="33.75" customHeight="1">
      <c r="A134" s="159" t="s">
        <v>56</v>
      </c>
      <c r="B134" s="159"/>
      <c r="C134" s="159"/>
      <c r="D134" s="159"/>
      <c r="E134" s="160"/>
      <c r="F134" s="160"/>
      <c r="G134" s="160"/>
      <c r="H134" s="160"/>
      <c r="I134" s="160"/>
      <c r="J134" s="160"/>
    </row>
    <row r="135" spans="1:10" ht="12.75">
      <c r="A135" s="167"/>
      <c r="B135" s="167"/>
      <c r="C135" s="167"/>
      <c r="D135" s="167"/>
      <c r="E135" s="167"/>
      <c r="F135" s="167"/>
      <c r="G135" s="167"/>
      <c r="H135" s="167"/>
      <c r="I135" s="167"/>
      <c r="J135" s="167"/>
    </row>
    <row r="137" ht="12.75">
      <c r="A137" s="140" t="s">
        <v>167</v>
      </c>
    </row>
    <row r="138" spans="1:11" ht="43.5" customHeight="1">
      <c r="A138" s="161" t="s">
        <v>168</v>
      </c>
      <c r="B138" s="161"/>
      <c r="C138" s="161"/>
      <c r="D138" s="161"/>
      <c r="E138" s="161"/>
      <c r="F138" s="161"/>
      <c r="G138" s="161"/>
      <c r="H138" s="161"/>
      <c r="I138" s="161"/>
      <c r="J138" s="161"/>
      <c r="K138" s="161"/>
    </row>
    <row r="139" spans="1:11" ht="16.5" customHeight="1">
      <c r="A139" s="161" t="s">
        <v>169</v>
      </c>
      <c r="B139" s="161"/>
      <c r="C139" s="161"/>
      <c r="D139" s="161"/>
      <c r="E139" s="161"/>
      <c r="F139" s="161"/>
      <c r="G139" s="161"/>
      <c r="H139" s="161"/>
      <c r="I139" s="161"/>
      <c r="J139" s="161"/>
      <c r="K139" s="161"/>
    </row>
    <row r="140" spans="1:11" ht="32.25" customHeight="1">
      <c r="A140" s="161" t="s">
        <v>170</v>
      </c>
      <c r="B140" s="161"/>
      <c r="C140" s="161"/>
      <c r="D140" s="161"/>
      <c r="E140" s="161"/>
      <c r="F140" s="161"/>
      <c r="G140" s="161"/>
      <c r="H140" s="161"/>
      <c r="I140" s="161"/>
      <c r="J140" s="161"/>
      <c r="K140" s="161"/>
    </row>
    <row r="141" spans="1:11" ht="45" customHeight="1">
      <c r="A141" s="166" t="s">
        <v>171</v>
      </c>
      <c r="B141" s="166"/>
      <c r="C141" s="166"/>
      <c r="D141" s="166"/>
      <c r="E141" s="166"/>
      <c r="F141" s="166"/>
      <c r="G141" s="166"/>
      <c r="H141" s="166"/>
      <c r="I141" s="166"/>
      <c r="J141" s="166"/>
      <c r="K141" s="166"/>
    </row>
  </sheetData>
  <sheetProtection/>
  <mergeCells count="16">
    <mergeCell ref="A138:K138"/>
    <mergeCell ref="A139:K139"/>
    <mergeCell ref="A140:K140"/>
    <mergeCell ref="A141:K141"/>
    <mergeCell ref="A135:J135"/>
    <mergeCell ref="A1:J1"/>
    <mergeCell ref="A2:J2"/>
    <mergeCell ref="A3:J3"/>
    <mergeCell ref="A4:J4"/>
    <mergeCell ref="A5:K5"/>
    <mergeCell ref="A134:J134"/>
    <mergeCell ref="A129:J129"/>
    <mergeCell ref="A130:J130"/>
    <mergeCell ref="A131:J131"/>
    <mergeCell ref="A132:J132"/>
    <mergeCell ref="A133:J133"/>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J134"/>
  <sheetViews>
    <sheetView zoomScale="85" zoomScaleNormal="85" zoomScalePageLayoutView="0" workbookViewId="0" topLeftCell="A1">
      <selection activeCell="A4" sqref="A4"/>
    </sheetView>
  </sheetViews>
  <sheetFormatPr defaultColWidth="9.140625" defaultRowHeight="12.75"/>
  <cols>
    <col min="1" max="1" width="38.28125" style="0" customWidth="1"/>
    <col min="2" max="2" width="12.7109375" style="0" customWidth="1"/>
    <col min="3" max="3" width="11.7109375" style="0" customWidth="1"/>
    <col min="4" max="4" width="12.7109375" style="158" customWidth="1"/>
  </cols>
  <sheetData>
    <row r="1" spans="1:10" ht="25.5">
      <c r="A1" s="162" t="s">
        <v>0</v>
      </c>
      <c r="B1" s="162"/>
      <c r="C1" s="162"/>
      <c r="D1" s="162"/>
      <c r="E1" s="1"/>
      <c r="F1" s="1"/>
      <c r="G1" s="1"/>
      <c r="H1" s="1"/>
      <c r="I1" s="1"/>
      <c r="J1" s="2"/>
    </row>
    <row r="2" spans="1:10" ht="12.75">
      <c r="A2" s="141"/>
      <c r="B2" s="141"/>
      <c r="C2" s="141"/>
      <c r="D2" s="154"/>
      <c r="E2" s="2"/>
      <c r="F2" s="2"/>
      <c r="G2" s="2"/>
      <c r="H2" s="2"/>
      <c r="I2" s="2"/>
      <c r="J2" s="2"/>
    </row>
    <row r="3" spans="1:10" ht="20.25">
      <c r="A3" s="164" t="s">
        <v>204</v>
      </c>
      <c r="B3" s="164"/>
      <c r="C3" s="164"/>
      <c r="D3" s="164"/>
      <c r="E3" s="142"/>
      <c r="F3" s="142"/>
      <c r="G3" s="142"/>
      <c r="H3" s="142"/>
      <c r="I3" s="142"/>
      <c r="J3" s="2"/>
    </row>
    <row r="4" spans="1:10" ht="12.75">
      <c r="A4" s="140"/>
      <c r="B4" s="140"/>
      <c r="C4" s="140"/>
      <c r="D4" s="153"/>
      <c r="E4" s="2"/>
      <c r="F4" s="2"/>
      <c r="G4" s="2"/>
      <c r="H4" s="2"/>
      <c r="I4" s="2"/>
      <c r="J4" s="2"/>
    </row>
    <row r="5" spans="1:10" ht="14.25" thickBot="1">
      <c r="A5" s="165" t="s">
        <v>1</v>
      </c>
      <c r="B5" s="165"/>
      <c r="C5" s="165"/>
      <c r="D5" s="165"/>
      <c r="E5" s="3"/>
      <c r="F5" s="3"/>
      <c r="G5" s="3"/>
      <c r="H5" s="3"/>
      <c r="I5" s="3"/>
      <c r="J5" s="3"/>
    </row>
    <row r="6" spans="1:10" ht="13.5">
      <c r="A6" s="3"/>
      <c r="B6" s="3"/>
      <c r="C6" s="3"/>
      <c r="D6" s="155"/>
      <c r="E6" s="3"/>
      <c r="F6" s="3"/>
      <c r="G6" s="3"/>
      <c r="H6" s="3"/>
      <c r="I6" s="3"/>
      <c r="J6" s="3"/>
    </row>
    <row r="7" spans="1:4" ht="12.75">
      <c r="A7" s="4"/>
      <c r="B7" s="5" t="s">
        <v>2</v>
      </c>
      <c r="C7" s="5" t="s">
        <v>2</v>
      </c>
      <c r="D7" s="156" t="s">
        <v>2</v>
      </c>
    </row>
    <row r="8" spans="1:4" ht="21.75">
      <c r="A8" s="4"/>
      <c r="B8" s="5" t="s">
        <v>164</v>
      </c>
      <c r="C8" s="5" t="s">
        <v>3</v>
      </c>
      <c r="D8" s="156" t="s">
        <v>4</v>
      </c>
    </row>
    <row r="9" spans="1:4" ht="13.5">
      <c r="A9" s="6"/>
      <c r="B9" s="6"/>
      <c r="C9" s="6"/>
      <c r="D9" s="146"/>
    </row>
    <row r="10" spans="1:4" ht="13.5">
      <c r="A10" s="7"/>
      <c r="B10" s="7"/>
      <c r="C10" s="7"/>
      <c r="D10" s="147"/>
    </row>
    <row r="11" spans="1:4" ht="13.5">
      <c r="A11" s="8" t="s">
        <v>5</v>
      </c>
      <c r="B11" s="7"/>
      <c r="C11" s="7"/>
      <c r="D11" s="147"/>
    </row>
    <row r="12" spans="1:4" ht="13.5">
      <c r="A12" s="8"/>
      <c r="B12" s="7"/>
      <c r="C12" s="7"/>
      <c r="D12" s="147"/>
    </row>
    <row r="13" spans="1:4" ht="25.5">
      <c r="A13" s="9" t="s">
        <v>6</v>
      </c>
      <c r="B13" s="10">
        <v>107849</v>
      </c>
      <c r="C13" s="10">
        <v>99591</v>
      </c>
      <c r="D13" s="10">
        <f>95392+5010</f>
        <v>100402</v>
      </c>
    </row>
    <row r="14" spans="1:4" ht="13.5">
      <c r="A14" s="10"/>
      <c r="B14" s="10"/>
      <c r="C14" s="10"/>
      <c r="D14" s="10"/>
    </row>
    <row r="15" spans="1:4" ht="25.5">
      <c r="A15" s="9" t="s">
        <v>7</v>
      </c>
      <c r="B15" s="10">
        <v>25462</v>
      </c>
      <c r="C15" s="10">
        <v>22197</v>
      </c>
      <c r="D15" s="10">
        <v>4632</v>
      </c>
    </row>
    <row r="16" spans="1:4" ht="13.5">
      <c r="A16" s="10"/>
      <c r="B16" s="10"/>
      <c r="C16" s="10"/>
      <c r="D16" s="10"/>
    </row>
    <row r="17" spans="1:4" ht="27">
      <c r="A17" s="10" t="s">
        <v>8</v>
      </c>
      <c r="B17" s="10">
        <v>10340</v>
      </c>
      <c r="C17" s="10">
        <v>17445</v>
      </c>
      <c r="D17" s="10">
        <v>14718</v>
      </c>
    </row>
    <row r="18" spans="1:4" ht="13.5">
      <c r="A18" s="10"/>
      <c r="B18" s="11"/>
      <c r="C18" s="11"/>
      <c r="D18" s="11"/>
    </row>
    <row r="19" spans="1:4" ht="27">
      <c r="A19" s="10" t="s">
        <v>9</v>
      </c>
      <c r="B19" s="10">
        <v>334800</v>
      </c>
      <c r="C19" s="10">
        <v>338771</v>
      </c>
      <c r="D19" s="10">
        <v>323210</v>
      </c>
    </row>
    <row r="20" spans="1:4" ht="13.5">
      <c r="A20" s="10"/>
      <c r="B20" s="10"/>
      <c r="C20" s="10"/>
      <c r="D20" s="10"/>
    </row>
    <row r="21" spans="1:4" ht="27">
      <c r="A21" s="10" t="s">
        <v>10</v>
      </c>
      <c r="B21" s="10">
        <v>178682</v>
      </c>
      <c r="C21" s="10">
        <v>141894</v>
      </c>
      <c r="D21" s="10">
        <v>126705</v>
      </c>
    </row>
    <row r="22" spans="1:4" ht="13.5">
      <c r="A22" s="10"/>
      <c r="B22" s="10"/>
      <c r="C22" s="10"/>
      <c r="D22" s="10"/>
    </row>
    <row r="23" spans="1:4" ht="27">
      <c r="A23" s="10" t="s">
        <v>11</v>
      </c>
      <c r="B23" s="10">
        <v>1527958</v>
      </c>
      <c r="C23" s="10">
        <v>1762080</v>
      </c>
      <c r="D23" s="10">
        <f>1521101+1434+14740-6011</f>
        <v>1531264</v>
      </c>
    </row>
    <row r="24" spans="1:4" ht="13.5">
      <c r="A24" s="10"/>
      <c r="B24" s="10"/>
      <c r="C24" s="10"/>
      <c r="D24" s="10"/>
    </row>
    <row r="25" spans="1:4" ht="13.5">
      <c r="A25" s="10" t="s">
        <v>12</v>
      </c>
      <c r="B25" s="10">
        <v>32721</v>
      </c>
      <c r="C25" s="10">
        <v>32721</v>
      </c>
      <c r="D25" s="10">
        <f>25295+1</f>
        <v>25296</v>
      </c>
    </row>
    <row r="26" spans="1:4" ht="13.5">
      <c r="A26" s="10"/>
      <c r="B26" s="10"/>
      <c r="C26" s="10"/>
      <c r="D26" s="10"/>
    </row>
    <row r="27" spans="1:4" ht="27">
      <c r="A27" s="10" t="s">
        <v>13</v>
      </c>
      <c r="B27" s="10">
        <v>0</v>
      </c>
      <c r="C27" s="10">
        <v>0</v>
      </c>
      <c r="D27" s="10">
        <v>-60</v>
      </c>
    </row>
    <row r="28" spans="1:4" ht="13.5">
      <c r="A28" s="10"/>
      <c r="B28" s="10"/>
      <c r="C28" s="10"/>
      <c r="D28" s="10"/>
    </row>
    <row r="29" spans="1:4" ht="27">
      <c r="A29" s="10" t="s">
        <v>14</v>
      </c>
      <c r="B29" s="10">
        <v>2211</v>
      </c>
      <c r="C29" s="10">
        <v>4091</v>
      </c>
      <c r="D29" s="10">
        <v>3842</v>
      </c>
    </row>
    <row r="30" spans="1:4" ht="13.5">
      <c r="A30" s="11"/>
      <c r="B30" s="10"/>
      <c r="C30" s="10"/>
      <c r="D30" s="10"/>
    </row>
    <row r="31" spans="1:4" ht="27">
      <c r="A31" s="10" t="s">
        <v>15</v>
      </c>
      <c r="B31" s="10">
        <v>-710000</v>
      </c>
      <c r="C31" s="10">
        <v>-1025000</v>
      </c>
      <c r="D31" s="10">
        <f>-970070-1434</f>
        <v>-971504</v>
      </c>
    </row>
    <row r="32" spans="1:4" ht="13.5">
      <c r="A32" s="7"/>
      <c r="B32" s="7"/>
      <c r="C32" s="7"/>
      <c r="D32" s="147"/>
    </row>
    <row r="33" spans="1:4" ht="13.5">
      <c r="A33" s="12" t="s">
        <v>16</v>
      </c>
      <c r="B33" s="13">
        <f>SUM(B12:B31)</f>
        <v>1510023</v>
      </c>
      <c r="C33" s="13">
        <f>SUM(C12:C31)</f>
        <v>1393790</v>
      </c>
      <c r="D33" s="148">
        <f>SUM(D12:D31)</f>
        <v>1158505</v>
      </c>
    </row>
    <row r="34" spans="1:4" ht="12.75">
      <c r="A34" s="14" t="s">
        <v>17</v>
      </c>
      <c r="B34" s="15"/>
      <c r="C34" s="15"/>
      <c r="D34" s="149"/>
    </row>
    <row r="35" spans="1:4" ht="12.75">
      <c r="A35" s="16" t="s">
        <v>18</v>
      </c>
      <c r="B35" s="15">
        <v>141277</v>
      </c>
      <c r="C35" s="15">
        <v>138605</v>
      </c>
      <c r="D35" s="149">
        <v>161398</v>
      </c>
    </row>
    <row r="36" spans="1:4" ht="12.75">
      <c r="A36" s="17" t="s">
        <v>19</v>
      </c>
      <c r="B36" s="15">
        <v>1216078</v>
      </c>
      <c r="C36" s="15">
        <v>1108679</v>
      </c>
      <c r="D36" s="149">
        <f>842037+1+14740-6011</f>
        <v>850767</v>
      </c>
    </row>
    <row r="37" spans="1:4" ht="22.5">
      <c r="A37" s="16" t="s">
        <v>20</v>
      </c>
      <c r="B37" s="15">
        <v>129059</v>
      </c>
      <c r="C37" s="15">
        <v>142031</v>
      </c>
      <c r="D37" s="149">
        <v>140518</v>
      </c>
    </row>
    <row r="38" spans="1:4" ht="12.75">
      <c r="A38" s="17" t="s">
        <v>21</v>
      </c>
      <c r="B38" s="15">
        <v>1016</v>
      </c>
      <c r="C38" s="15">
        <v>816</v>
      </c>
      <c r="D38" s="149">
        <v>0</v>
      </c>
    </row>
    <row r="39" spans="1:10" ht="12.75">
      <c r="A39" s="17" t="s">
        <v>22</v>
      </c>
      <c r="B39" s="15">
        <v>6836</v>
      </c>
      <c r="C39" s="15">
        <v>7000</v>
      </c>
      <c r="D39" s="149">
        <f>7906+5010</f>
        <v>12916</v>
      </c>
      <c r="E39" s="15"/>
      <c r="F39" s="15"/>
      <c r="G39" s="15"/>
      <c r="H39" s="15"/>
      <c r="I39" s="15"/>
      <c r="J39" s="15"/>
    </row>
    <row r="40" spans="1:10" ht="12.75">
      <c r="A40" s="17" t="s">
        <v>23</v>
      </c>
      <c r="B40" s="15">
        <f>B33-B39-B38-B37-B36-B35</f>
        <v>15757</v>
      </c>
      <c r="C40" s="15">
        <f>C33-C39-C38-C37-C36-C35</f>
        <v>-3341</v>
      </c>
      <c r="D40" s="149">
        <f>D33-D39-D38-D37-D36-D35</f>
        <v>-7094</v>
      </c>
      <c r="E40" s="15"/>
      <c r="F40" s="15"/>
      <c r="G40" s="15"/>
      <c r="H40" s="15"/>
      <c r="I40" s="15"/>
      <c r="J40" s="15"/>
    </row>
    <row r="41" spans="1:10" ht="12.75">
      <c r="A41" s="15"/>
      <c r="B41" s="15"/>
      <c r="C41" s="15"/>
      <c r="D41" s="149"/>
      <c r="E41" s="15"/>
      <c r="F41" s="15"/>
      <c r="G41" s="15"/>
      <c r="H41" s="15"/>
      <c r="I41" s="15"/>
      <c r="J41" s="15"/>
    </row>
    <row r="42" spans="1:10" ht="13.5">
      <c r="A42" s="12" t="s">
        <v>24</v>
      </c>
      <c r="B42" s="15"/>
      <c r="C42" s="15"/>
      <c r="D42" s="149"/>
      <c r="E42" s="15"/>
      <c r="F42" s="15"/>
      <c r="G42" s="15"/>
      <c r="H42" s="15"/>
      <c r="I42" s="15"/>
      <c r="J42" s="15"/>
    </row>
    <row r="43" spans="1:10" ht="13.5">
      <c r="A43" s="12"/>
      <c r="B43" s="15"/>
      <c r="C43" s="15"/>
      <c r="D43" s="149"/>
      <c r="E43" s="15"/>
      <c r="F43" s="15"/>
      <c r="G43" s="15"/>
      <c r="H43" s="15"/>
      <c r="I43" s="15"/>
      <c r="J43" s="15"/>
    </row>
    <row r="44" spans="1:10" ht="27">
      <c r="A44" s="10" t="s">
        <v>25</v>
      </c>
      <c r="B44" s="10">
        <v>-164903</v>
      </c>
      <c r="C44" s="10">
        <v>-40981</v>
      </c>
      <c r="D44" s="10">
        <v>-77421</v>
      </c>
      <c r="E44" s="10"/>
      <c r="F44" s="10"/>
      <c r="G44" s="10"/>
      <c r="H44" s="10"/>
      <c r="I44" s="10"/>
      <c r="J44" s="10"/>
    </row>
    <row r="45" spans="1:10" ht="13.5">
      <c r="A45" s="10"/>
      <c r="B45" s="10"/>
      <c r="C45" s="10"/>
      <c r="D45" s="10"/>
      <c r="E45" s="10"/>
      <c r="F45" s="10"/>
      <c r="G45" s="10"/>
      <c r="H45" s="10"/>
      <c r="I45" s="10"/>
      <c r="J45" s="10"/>
    </row>
    <row r="46" spans="1:10" ht="27">
      <c r="A46" s="10" t="s">
        <v>26</v>
      </c>
      <c r="B46" s="10">
        <v>665000</v>
      </c>
      <c r="C46" s="10">
        <v>4884408</v>
      </c>
      <c r="D46" s="10">
        <f>3784350+11960</f>
        <v>3796310</v>
      </c>
      <c r="E46" s="10"/>
      <c r="F46" s="10"/>
      <c r="G46" s="10"/>
      <c r="H46" s="10"/>
      <c r="I46" s="10"/>
      <c r="J46" s="10"/>
    </row>
    <row r="47" spans="1:10" ht="13.5">
      <c r="A47" s="10"/>
      <c r="B47" s="10"/>
      <c r="C47" s="10"/>
      <c r="D47" s="10"/>
      <c r="E47" s="10"/>
      <c r="F47" s="10"/>
      <c r="G47" s="10"/>
      <c r="H47" s="10"/>
      <c r="I47" s="10"/>
      <c r="J47" s="10"/>
    </row>
    <row r="48" spans="1:10" ht="13.5">
      <c r="A48" s="10" t="s">
        <v>27</v>
      </c>
      <c r="B48" s="10">
        <v>1000</v>
      </c>
      <c r="C48" s="10">
        <v>-730</v>
      </c>
      <c r="D48" s="10">
        <f>-3999-1</f>
        <v>-4000</v>
      </c>
      <c r="E48" s="10"/>
      <c r="F48" s="10"/>
      <c r="G48" s="10"/>
      <c r="H48" s="10"/>
      <c r="I48" s="10"/>
      <c r="J48" s="10"/>
    </row>
    <row r="49" spans="1:10" ht="13.5">
      <c r="A49" s="11"/>
      <c r="B49" s="10"/>
      <c r="C49" s="10"/>
      <c r="D49" s="10"/>
      <c r="E49" s="10"/>
      <c r="F49" s="10"/>
      <c r="G49" s="10"/>
      <c r="H49" s="10"/>
      <c r="I49" s="10"/>
      <c r="J49" s="10"/>
    </row>
    <row r="50" spans="1:10" ht="27">
      <c r="A50" s="10" t="s">
        <v>28</v>
      </c>
      <c r="B50" s="10">
        <v>-65</v>
      </c>
      <c r="C50" s="10">
        <v>62</v>
      </c>
      <c r="D50" s="10">
        <v>-106</v>
      </c>
      <c r="E50" s="10"/>
      <c r="F50" s="10"/>
      <c r="G50" s="10"/>
      <c r="H50" s="10"/>
      <c r="I50" s="10"/>
      <c r="J50" s="10"/>
    </row>
    <row r="51" spans="1:10" ht="13.5">
      <c r="A51" s="10"/>
      <c r="B51" s="10"/>
      <c r="C51" s="10"/>
      <c r="D51" s="10"/>
      <c r="E51" s="10"/>
      <c r="F51" s="10"/>
      <c r="G51" s="10"/>
      <c r="H51" s="10"/>
      <c r="I51" s="10"/>
      <c r="J51" s="10"/>
    </row>
    <row r="52" spans="1:10" ht="13.5">
      <c r="A52" s="10" t="s">
        <v>29</v>
      </c>
      <c r="B52" s="10">
        <v>56000</v>
      </c>
      <c r="C52" s="10">
        <v>41000</v>
      </c>
      <c r="D52" s="10">
        <v>1919</v>
      </c>
      <c r="E52" s="10"/>
      <c r="F52" s="10"/>
      <c r="G52" s="10"/>
      <c r="H52" s="10"/>
      <c r="I52" s="10"/>
      <c r="J52" s="10"/>
    </row>
    <row r="53" spans="1:10" ht="13.5">
      <c r="A53" s="10"/>
      <c r="B53" s="10"/>
      <c r="C53" s="10"/>
      <c r="D53" s="10"/>
      <c r="E53" s="10"/>
      <c r="F53" s="10"/>
      <c r="G53" s="10"/>
      <c r="H53" s="10"/>
      <c r="I53" s="10"/>
      <c r="J53" s="10"/>
    </row>
    <row r="54" spans="1:10" ht="13.5">
      <c r="A54" s="10" t="s">
        <v>30</v>
      </c>
      <c r="B54" s="10">
        <v>0</v>
      </c>
      <c r="C54" s="10">
        <v>110</v>
      </c>
      <c r="D54" s="10">
        <v>4</v>
      </c>
      <c r="E54" s="10"/>
      <c r="F54" s="10"/>
      <c r="G54" s="10"/>
      <c r="H54" s="10"/>
      <c r="I54" s="10"/>
      <c r="J54" s="10"/>
    </row>
    <row r="55" spans="1:10" ht="13.5">
      <c r="A55" s="10"/>
      <c r="B55" s="10"/>
      <c r="C55" s="10"/>
      <c r="D55" s="10"/>
      <c r="E55" s="10"/>
      <c r="F55" s="10"/>
      <c r="G55" s="10"/>
      <c r="H55" s="10"/>
      <c r="I55" s="10"/>
      <c r="J55" s="10"/>
    </row>
    <row r="56" spans="1:10" ht="27">
      <c r="A56" s="10" t="s">
        <v>31</v>
      </c>
      <c r="B56" s="10">
        <v>0</v>
      </c>
      <c r="C56" s="10">
        <v>7462</v>
      </c>
      <c r="D56" s="10">
        <f>4501-5010</f>
        <v>-509</v>
      </c>
      <c r="E56" s="10"/>
      <c r="F56" s="10"/>
      <c r="G56" s="10"/>
      <c r="H56" s="10"/>
      <c r="I56" s="10"/>
      <c r="J56" s="10"/>
    </row>
    <row r="57" spans="1:10" ht="12.75">
      <c r="A57" s="15"/>
      <c r="B57" s="15"/>
      <c r="C57" s="15"/>
      <c r="D57" s="149"/>
      <c r="E57" s="15"/>
      <c r="F57" s="15"/>
      <c r="G57" s="15"/>
      <c r="H57" s="15"/>
      <c r="I57" s="15"/>
      <c r="J57" s="15"/>
    </row>
    <row r="58" spans="1:10" ht="13.5">
      <c r="A58" s="12" t="s">
        <v>32</v>
      </c>
      <c r="B58" s="13">
        <f>SUM(B44:B56)</f>
        <v>557032</v>
      </c>
      <c r="C58" s="13">
        <f>SUM(C44:C56)</f>
        <v>4891331</v>
      </c>
      <c r="D58" s="148">
        <f>SUM(D44:D56)</f>
        <v>3716197</v>
      </c>
      <c r="E58" s="12"/>
      <c r="F58" s="12"/>
      <c r="G58" s="12"/>
      <c r="H58" s="12"/>
      <c r="I58" s="12"/>
      <c r="J58" s="12"/>
    </row>
    <row r="59" spans="1:10" ht="12.75">
      <c r="A59" s="14" t="s">
        <v>17</v>
      </c>
      <c r="B59" s="15"/>
      <c r="C59" s="15"/>
      <c r="D59" s="149"/>
      <c r="E59" s="15"/>
      <c r="F59" s="15"/>
      <c r="G59" s="15"/>
      <c r="H59" s="15"/>
      <c r="I59" s="15"/>
      <c r="J59" s="15"/>
    </row>
    <row r="60" spans="1:10" ht="12.75">
      <c r="A60" s="16" t="s">
        <v>18</v>
      </c>
      <c r="B60" s="15">
        <v>0</v>
      </c>
      <c r="C60" s="15">
        <v>0</v>
      </c>
      <c r="D60" s="149">
        <v>0</v>
      </c>
      <c r="E60" s="15"/>
      <c r="F60" s="15"/>
      <c r="G60" s="15"/>
      <c r="H60" s="15"/>
      <c r="I60" s="15"/>
      <c r="J60" s="15"/>
    </row>
    <row r="61" spans="1:10" ht="12.75">
      <c r="A61" s="17" t="s">
        <v>19</v>
      </c>
      <c r="B61" s="15">
        <v>25000</v>
      </c>
      <c r="C61" s="15">
        <v>23000</v>
      </c>
      <c r="D61" s="149">
        <v>23041</v>
      </c>
      <c r="E61" s="15"/>
      <c r="F61" s="15"/>
      <c r="G61" s="15"/>
      <c r="H61" s="15"/>
      <c r="I61" s="15"/>
      <c r="J61" s="15"/>
    </row>
    <row r="62" spans="1:10" ht="22.5">
      <c r="A62" s="16" t="s">
        <v>20</v>
      </c>
      <c r="B62" s="15">
        <v>76000</v>
      </c>
      <c r="C62" s="15">
        <v>58058</v>
      </c>
      <c r="D62" s="149">
        <v>18561</v>
      </c>
      <c r="E62" s="15"/>
      <c r="F62" s="15"/>
      <c r="G62" s="15"/>
      <c r="H62" s="15"/>
      <c r="I62" s="15"/>
      <c r="J62" s="15"/>
    </row>
    <row r="63" spans="1:10" ht="12.75">
      <c r="A63" s="17" t="s">
        <v>21</v>
      </c>
      <c r="B63" s="15">
        <v>0</v>
      </c>
      <c r="C63" s="15">
        <v>0</v>
      </c>
      <c r="D63" s="149">
        <v>0</v>
      </c>
      <c r="E63" s="15"/>
      <c r="F63" s="15"/>
      <c r="G63" s="15"/>
      <c r="H63" s="15"/>
      <c r="I63" s="15"/>
      <c r="J63" s="15"/>
    </row>
    <row r="64" spans="1:10" ht="12.75">
      <c r="A64" s="17" t="s">
        <v>33</v>
      </c>
      <c r="B64" s="15">
        <v>0</v>
      </c>
      <c r="C64" s="15">
        <v>0</v>
      </c>
      <c r="D64" s="149">
        <f>0+11960</f>
        <v>11960</v>
      </c>
      <c r="E64" s="15"/>
      <c r="F64" s="15"/>
      <c r="G64" s="15"/>
      <c r="H64" s="15"/>
      <c r="I64" s="15"/>
      <c r="J64" s="15"/>
    </row>
    <row r="65" spans="1:10" ht="12.75">
      <c r="A65" s="17" t="s">
        <v>34</v>
      </c>
      <c r="B65" s="15">
        <v>606297</v>
      </c>
      <c r="C65" s="15">
        <v>5053321</v>
      </c>
      <c r="D65" s="149">
        <f>3890905-1+5051</f>
        <v>3895955</v>
      </c>
      <c r="E65" s="15"/>
      <c r="F65" s="15"/>
      <c r="G65" s="15"/>
      <c r="H65" s="15"/>
      <c r="I65" s="15"/>
      <c r="J65" s="15"/>
    </row>
    <row r="66" spans="1:10" ht="12.75">
      <c r="A66" s="17" t="s">
        <v>35</v>
      </c>
      <c r="B66" s="15">
        <v>-350265</v>
      </c>
      <c r="C66" s="15">
        <v>-351370</v>
      </c>
      <c r="D66" s="149">
        <v>-344939</v>
      </c>
      <c r="E66" s="15"/>
      <c r="F66" s="15"/>
      <c r="G66" s="15"/>
      <c r="H66" s="15"/>
      <c r="I66" s="15"/>
      <c r="J66" s="15"/>
    </row>
    <row r="67" spans="1:10" ht="12.75">
      <c r="A67" s="17" t="s">
        <v>22</v>
      </c>
      <c r="B67" s="15">
        <v>200000</v>
      </c>
      <c r="C67" s="15">
        <v>127000</v>
      </c>
      <c r="D67" s="149">
        <f>148330-5051-5010</f>
        <v>138269</v>
      </c>
      <c r="E67" s="15"/>
      <c r="F67" s="15"/>
      <c r="G67" s="15"/>
      <c r="H67" s="15"/>
      <c r="I67" s="15"/>
      <c r="J67" s="15"/>
    </row>
    <row r="68" spans="1:10" ht="12.75">
      <c r="A68" s="17" t="s">
        <v>23</v>
      </c>
      <c r="B68" s="15">
        <f>B58-B60-B61-B62-B63-B64-B65-B66-B67</f>
        <v>0</v>
      </c>
      <c r="C68" s="15">
        <f>C58-C60-C61-C62-C63-C64-C65-C66-C67</f>
        <v>-18678</v>
      </c>
      <c r="D68" s="149">
        <f>D58-D60-D61-D62-D63-D64-D65-D66-D67</f>
        <v>-26650</v>
      </c>
      <c r="E68" s="15"/>
      <c r="F68" s="15"/>
      <c r="G68" s="15"/>
      <c r="H68" s="15"/>
      <c r="I68" s="15"/>
      <c r="J68" s="15"/>
    </row>
    <row r="69" spans="1:10" ht="13.5" thickBot="1">
      <c r="A69" s="15"/>
      <c r="B69" s="15"/>
      <c r="C69" s="15"/>
      <c r="D69" s="149"/>
      <c r="E69" s="15"/>
      <c r="F69" s="15"/>
      <c r="G69" s="15"/>
      <c r="H69" s="15"/>
      <c r="I69" s="15"/>
      <c r="J69" s="15"/>
    </row>
    <row r="70" spans="1:10" ht="15" thickBot="1" thickTop="1">
      <c r="A70" s="12" t="s">
        <v>36</v>
      </c>
      <c r="B70" s="18">
        <f>B33+B58</f>
        <v>2067055</v>
      </c>
      <c r="C70" s="18">
        <f>C33+C58</f>
        <v>6285121</v>
      </c>
      <c r="D70" s="150">
        <f>D33+D58</f>
        <v>4874702</v>
      </c>
      <c r="E70" s="12"/>
      <c r="F70" s="12"/>
      <c r="G70" s="12"/>
      <c r="H70" s="12"/>
      <c r="I70" s="12"/>
      <c r="J70" s="12"/>
    </row>
    <row r="71" spans="1:10" ht="13.5" thickTop="1">
      <c r="A71" s="14" t="s">
        <v>17</v>
      </c>
      <c r="B71" s="15"/>
      <c r="C71" s="15"/>
      <c r="D71" s="149"/>
      <c r="E71" s="15"/>
      <c r="F71" s="15"/>
      <c r="G71" s="15"/>
      <c r="H71" s="15"/>
      <c r="I71" s="15"/>
      <c r="J71" s="15"/>
    </row>
    <row r="72" spans="1:10" ht="12.75">
      <c r="A72" s="17" t="s">
        <v>22</v>
      </c>
      <c r="B72" s="15">
        <f>B39+B67</f>
        <v>206836</v>
      </c>
      <c r="C72" s="15">
        <f>C39+C67</f>
        <v>134000</v>
      </c>
      <c r="D72" s="149">
        <f>D39+D67</f>
        <v>151185</v>
      </c>
      <c r="E72" s="15"/>
      <c r="F72" s="15"/>
      <c r="G72" s="15"/>
      <c r="H72" s="15"/>
      <c r="I72" s="15"/>
      <c r="J72" s="15"/>
    </row>
    <row r="73" spans="1:10" ht="13.5">
      <c r="A73" s="7"/>
      <c r="B73" s="7"/>
      <c r="C73" s="7"/>
      <c r="D73" s="147"/>
      <c r="E73" s="7"/>
      <c r="F73" s="7"/>
      <c r="G73" s="7"/>
      <c r="H73" s="7"/>
      <c r="I73" s="7"/>
      <c r="J73" s="7"/>
    </row>
    <row r="74" spans="1:10" ht="13.5">
      <c r="A74" s="8" t="s">
        <v>37</v>
      </c>
      <c r="B74" s="7"/>
      <c r="C74" s="7"/>
      <c r="D74" s="147"/>
      <c r="E74" s="7"/>
      <c r="F74" s="7"/>
      <c r="G74" s="7"/>
      <c r="H74" s="7"/>
      <c r="I74" s="7"/>
      <c r="J74" s="7"/>
    </row>
    <row r="75" spans="1:10" ht="13.5">
      <c r="A75" s="8"/>
      <c r="B75" s="7"/>
      <c r="C75" s="7"/>
      <c r="D75" s="147"/>
      <c r="E75" s="7"/>
      <c r="F75" s="7"/>
      <c r="G75" s="7"/>
      <c r="H75" s="7"/>
      <c r="I75" s="7"/>
      <c r="J75" s="7"/>
    </row>
    <row r="76" spans="1:10" ht="27">
      <c r="A76" s="10" t="s">
        <v>6</v>
      </c>
      <c r="B76" s="10">
        <v>144400</v>
      </c>
      <c r="C76" s="10">
        <v>145404</v>
      </c>
      <c r="D76" s="10">
        <f>81575+25000</f>
        <v>106575</v>
      </c>
      <c r="E76" s="10"/>
      <c r="F76" s="10"/>
      <c r="G76" s="10"/>
      <c r="H76" s="10"/>
      <c r="I76" s="10"/>
      <c r="J76" s="10"/>
    </row>
    <row r="77" spans="1:10" ht="13.5">
      <c r="A77" s="10"/>
      <c r="B77" s="10"/>
      <c r="C77" s="10"/>
      <c r="D77" s="10"/>
      <c r="E77" s="10"/>
      <c r="F77" s="10"/>
      <c r="G77" s="10"/>
      <c r="H77" s="10"/>
      <c r="I77" s="10"/>
      <c r="J77" s="10"/>
    </row>
    <row r="78" spans="1:10" ht="27">
      <c r="A78" s="10" t="s">
        <v>7</v>
      </c>
      <c r="B78" s="10">
        <v>20675</v>
      </c>
      <c r="C78" s="10">
        <v>0</v>
      </c>
      <c r="D78" s="10">
        <f>-2860+2860</f>
        <v>0</v>
      </c>
      <c r="E78" s="10"/>
      <c r="F78" s="10"/>
      <c r="G78" s="10"/>
      <c r="H78" s="10"/>
      <c r="I78" s="10"/>
      <c r="J78" s="10"/>
    </row>
    <row r="79" spans="1:10" ht="13.5">
      <c r="A79" s="10"/>
      <c r="B79" s="10"/>
      <c r="C79" s="10"/>
      <c r="D79" s="10"/>
      <c r="E79" s="10"/>
      <c r="F79" s="10"/>
      <c r="G79" s="10"/>
      <c r="H79" s="10"/>
      <c r="I79" s="10"/>
      <c r="J79" s="10"/>
    </row>
    <row r="80" spans="1:10" ht="27">
      <c r="A80" s="10" t="s">
        <v>8</v>
      </c>
      <c r="B80" s="10">
        <v>115000</v>
      </c>
      <c r="C80" s="10">
        <v>107895</v>
      </c>
      <c r="D80" s="10">
        <v>132895</v>
      </c>
      <c r="E80" s="10"/>
      <c r="F80" s="10"/>
      <c r="G80" s="10"/>
      <c r="H80" s="10"/>
      <c r="I80" s="10"/>
      <c r="J80" s="10"/>
    </row>
    <row r="81" spans="1:10" ht="13.5">
      <c r="A81" s="10"/>
      <c r="B81" s="10"/>
      <c r="C81" s="10"/>
      <c r="D81" s="10"/>
      <c r="E81" s="10"/>
      <c r="F81" s="10"/>
      <c r="G81" s="10"/>
      <c r="H81" s="10"/>
      <c r="I81" s="10"/>
      <c r="J81" s="10"/>
    </row>
    <row r="82" spans="1:10" ht="27">
      <c r="A82" s="10" t="s">
        <v>9</v>
      </c>
      <c r="B82" s="10">
        <v>3680</v>
      </c>
      <c r="C82" s="10">
        <v>7240</v>
      </c>
      <c r="D82" s="10">
        <v>7239</v>
      </c>
      <c r="E82" s="10"/>
      <c r="F82" s="10"/>
      <c r="G82" s="10"/>
      <c r="H82" s="10"/>
      <c r="I82" s="10"/>
      <c r="J82" s="10"/>
    </row>
    <row r="83" spans="1:10" ht="13.5">
      <c r="A83" s="10"/>
      <c r="B83" s="19"/>
      <c r="C83" s="19"/>
      <c r="D83" s="10"/>
      <c r="E83" s="7"/>
      <c r="F83" s="7"/>
      <c r="G83" s="7"/>
      <c r="H83" s="7"/>
      <c r="I83" s="7"/>
      <c r="J83" s="7"/>
    </row>
    <row r="84" spans="1:10" ht="27">
      <c r="A84" s="10" t="s">
        <v>10</v>
      </c>
      <c r="B84" s="10">
        <v>8675</v>
      </c>
      <c r="C84" s="10">
        <v>11607</v>
      </c>
      <c r="D84" s="10">
        <f>45370-2860-25000</f>
        <v>17510</v>
      </c>
      <c r="E84" s="10"/>
      <c r="F84" s="10"/>
      <c r="G84" s="10"/>
      <c r="H84" s="10"/>
      <c r="I84" s="10"/>
      <c r="J84" s="10"/>
    </row>
    <row r="85" spans="1:10" ht="13.5">
      <c r="A85" s="11"/>
      <c r="B85" s="19"/>
      <c r="C85" s="19"/>
      <c r="D85" s="10"/>
      <c r="E85" s="7"/>
      <c r="F85" s="7"/>
      <c r="G85" s="7"/>
      <c r="H85" s="7"/>
      <c r="I85" s="7"/>
      <c r="J85" s="7"/>
    </row>
    <row r="86" spans="1:10" ht="27">
      <c r="A86" s="10" t="s">
        <v>11</v>
      </c>
      <c r="B86" s="10">
        <v>1361000</v>
      </c>
      <c r="C86" s="10">
        <v>1459000</v>
      </c>
      <c r="D86" s="10">
        <v>1429712</v>
      </c>
      <c r="E86" s="10"/>
      <c r="F86" s="10"/>
      <c r="G86" s="10"/>
      <c r="H86" s="10"/>
      <c r="I86" s="10"/>
      <c r="J86" s="10"/>
    </row>
    <row r="87" spans="1:10" ht="13.5">
      <c r="A87" s="10"/>
      <c r="B87" s="10"/>
      <c r="C87" s="10"/>
      <c r="D87" s="10"/>
      <c r="E87" s="10"/>
      <c r="F87" s="10"/>
      <c r="G87" s="10"/>
      <c r="H87" s="10"/>
      <c r="I87" s="10"/>
      <c r="J87" s="10"/>
    </row>
    <row r="88" spans="1:10" ht="13.5">
      <c r="A88" s="10" t="s">
        <v>12</v>
      </c>
      <c r="B88" s="10">
        <v>7150</v>
      </c>
      <c r="C88" s="10">
        <v>7150</v>
      </c>
      <c r="D88" s="10">
        <f>9205+595</f>
        <v>9800</v>
      </c>
      <c r="E88" s="10"/>
      <c r="F88" s="10"/>
      <c r="G88" s="10"/>
      <c r="H88" s="10"/>
      <c r="I88" s="10"/>
      <c r="J88" s="10"/>
    </row>
    <row r="89" spans="1:10" ht="13.5">
      <c r="A89" s="10"/>
      <c r="B89" s="10"/>
      <c r="C89" s="10"/>
      <c r="D89" s="10"/>
      <c r="E89" s="10"/>
      <c r="F89" s="10"/>
      <c r="G89" s="10"/>
      <c r="H89" s="10"/>
      <c r="I89" s="10"/>
      <c r="J89" s="10"/>
    </row>
    <row r="90" spans="1:10" ht="27">
      <c r="A90" s="10" t="s">
        <v>13</v>
      </c>
      <c r="B90" s="10">
        <v>2100</v>
      </c>
      <c r="C90" s="10">
        <v>2100</v>
      </c>
      <c r="D90" s="10">
        <f>2131+141</f>
        <v>2272</v>
      </c>
      <c r="E90" s="10"/>
      <c r="F90" s="10"/>
      <c r="G90" s="10"/>
      <c r="H90" s="10"/>
      <c r="I90" s="10"/>
      <c r="J90" s="10"/>
    </row>
    <row r="91" spans="1:10" ht="13.5">
      <c r="A91" s="10"/>
      <c r="B91" s="10"/>
      <c r="C91" s="10"/>
      <c r="D91" s="10"/>
      <c r="E91" s="10"/>
      <c r="F91" s="10"/>
      <c r="G91" s="10"/>
      <c r="H91" s="10"/>
      <c r="I91" s="10"/>
      <c r="J91" s="10"/>
    </row>
    <row r="92" spans="1:10" ht="27">
      <c r="A92" s="10" t="s">
        <v>14</v>
      </c>
      <c r="B92" s="10">
        <v>0</v>
      </c>
      <c r="C92" s="10">
        <v>0</v>
      </c>
      <c r="D92" s="10">
        <f>-189+213</f>
        <v>24</v>
      </c>
      <c r="E92" s="10"/>
      <c r="F92" s="10"/>
      <c r="G92" s="10"/>
      <c r="H92" s="10"/>
      <c r="I92" s="10"/>
      <c r="J92" s="10"/>
    </row>
    <row r="93" spans="1:10" ht="13.5">
      <c r="A93" s="10"/>
      <c r="B93" s="10"/>
      <c r="C93" s="10"/>
      <c r="D93" s="10"/>
      <c r="E93" s="10"/>
      <c r="F93" s="10"/>
      <c r="G93" s="10"/>
      <c r="H93" s="10"/>
      <c r="I93" s="10"/>
      <c r="J93" s="10"/>
    </row>
    <row r="94" spans="1:10" ht="27">
      <c r="A94" s="10" t="s">
        <v>15</v>
      </c>
      <c r="B94" s="10">
        <v>-157000</v>
      </c>
      <c r="C94" s="10">
        <v>-255000</v>
      </c>
      <c r="D94" s="10">
        <v>-251712</v>
      </c>
      <c r="E94" s="10"/>
      <c r="F94" s="10"/>
      <c r="G94" s="10"/>
      <c r="H94" s="10"/>
      <c r="I94" s="10"/>
      <c r="J94" s="10"/>
    </row>
    <row r="95" spans="1:10" ht="13.5">
      <c r="A95" s="7"/>
      <c r="B95" s="7"/>
      <c r="C95" s="7"/>
      <c r="D95" s="147"/>
      <c r="E95" s="7"/>
      <c r="F95" s="7"/>
      <c r="G95" s="7"/>
      <c r="H95" s="7"/>
      <c r="I95" s="7"/>
      <c r="J95" s="7"/>
    </row>
    <row r="96" spans="1:10" ht="13.5">
      <c r="A96" s="12" t="s">
        <v>38</v>
      </c>
      <c r="B96" s="13">
        <f>SUM(B76:B94)</f>
        <v>1505680</v>
      </c>
      <c r="C96" s="13">
        <f>SUM(C76:C94)</f>
        <v>1485396</v>
      </c>
      <c r="D96" s="148">
        <f>SUM(D76:D94)</f>
        <v>1454315</v>
      </c>
      <c r="E96" s="12"/>
      <c r="F96" s="12"/>
      <c r="G96" s="12"/>
      <c r="H96" s="12"/>
      <c r="I96" s="12"/>
      <c r="J96" s="12"/>
    </row>
    <row r="97" spans="1:10" ht="12.75">
      <c r="A97" s="14" t="s">
        <v>17</v>
      </c>
      <c r="B97" s="15"/>
      <c r="C97" s="15"/>
      <c r="D97" s="149"/>
      <c r="E97" s="15"/>
      <c r="F97" s="15"/>
      <c r="G97" s="15"/>
      <c r="H97" s="15"/>
      <c r="I97" s="15"/>
      <c r="J97" s="15"/>
    </row>
    <row r="98" spans="1:10" ht="12.75">
      <c r="A98" s="20" t="s">
        <v>39</v>
      </c>
      <c r="B98" s="15">
        <v>1221925</v>
      </c>
      <c r="C98" s="15">
        <v>1202816</v>
      </c>
      <c r="D98" s="149">
        <f>1190452+595+141+213</f>
        <v>1191401</v>
      </c>
      <c r="E98" s="15"/>
      <c r="F98" s="15"/>
      <c r="G98" s="15"/>
      <c r="H98" s="15"/>
      <c r="I98" s="15"/>
      <c r="J98" s="15"/>
    </row>
    <row r="99" spans="1:10" ht="12.75">
      <c r="A99" s="20" t="s">
        <v>40</v>
      </c>
      <c r="B99" s="15">
        <v>310755</v>
      </c>
      <c r="C99" s="15">
        <v>315576</v>
      </c>
      <c r="D99" s="149">
        <v>263145</v>
      </c>
      <c r="E99" s="15"/>
      <c r="F99" s="15"/>
      <c r="G99" s="15"/>
      <c r="H99" s="15"/>
      <c r="I99" s="15"/>
      <c r="J99" s="15"/>
    </row>
    <row r="100" spans="1:10" ht="12.75">
      <c r="A100" s="21" t="s">
        <v>41</v>
      </c>
      <c r="B100" s="15">
        <v>0</v>
      </c>
      <c r="C100" s="15">
        <v>0</v>
      </c>
      <c r="D100" s="149">
        <v>0</v>
      </c>
      <c r="E100" s="15"/>
      <c r="F100" s="15"/>
      <c r="G100" s="15"/>
      <c r="H100" s="15"/>
      <c r="I100" s="15"/>
      <c r="J100" s="15"/>
    </row>
    <row r="101" spans="1:10" ht="12.75">
      <c r="A101" s="21" t="s">
        <v>42</v>
      </c>
      <c r="B101" s="15">
        <v>0</v>
      </c>
      <c r="C101" s="15">
        <v>0</v>
      </c>
      <c r="D101" s="149">
        <v>0</v>
      </c>
      <c r="E101" s="15"/>
      <c r="F101" s="15"/>
      <c r="G101" s="15"/>
      <c r="H101" s="15"/>
      <c r="I101" s="15"/>
      <c r="J101" s="15"/>
    </row>
    <row r="102" spans="1:10" ht="12.75">
      <c r="A102" s="21" t="s">
        <v>23</v>
      </c>
      <c r="B102" s="15">
        <v>-27000</v>
      </c>
      <c r="C102" s="15">
        <v>-32996</v>
      </c>
      <c r="D102" s="149">
        <v>-231</v>
      </c>
      <c r="E102" s="15"/>
      <c r="F102" s="15"/>
      <c r="G102" s="15"/>
      <c r="H102" s="15"/>
      <c r="I102" s="15"/>
      <c r="J102" s="15"/>
    </row>
    <row r="103" spans="1:10" ht="12.75">
      <c r="A103" s="15"/>
      <c r="B103" s="15"/>
      <c r="C103" s="15"/>
      <c r="D103" s="149"/>
      <c r="E103" s="15"/>
      <c r="F103" s="15"/>
      <c r="G103" s="15"/>
      <c r="H103" s="15"/>
      <c r="I103" s="15"/>
      <c r="J103" s="15"/>
    </row>
    <row r="104" spans="1:10" ht="13.5">
      <c r="A104" s="8" t="s">
        <v>43</v>
      </c>
      <c r="B104" s="7"/>
      <c r="C104" s="7"/>
      <c r="D104" s="147"/>
      <c r="E104" s="7"/>
      <c r="F104" s="7"/>
      <c r="G104" s="7"/>
      <c r="H104" s="7"/>
      <c r="I104" s="7"/>
      <c r="J104" s="7"/>
    </row>
    <row r="105" spans="1:10" ht="13.5">
      <c r="A105" s="8"/>
      <c r="B105" s="7"/>
      <c r="C105" s="7"/>
      <c r="D105" s="147"/>
      <c r="E105" s="7"/>
      <c r="F105" s="7"/>
      <c r="G105" s="7"/>
      <c r="H105" s="7"/>
      <c r="I105" s="7"/>
      <c r="J105" s="7"/>
    </row>
    <row r="106" spans="1:10" ht="27">
      <c r="A106" s="10" t="s">
        <v>25</v>
      </c>
      <c r="B106" s="10">
        <v>-78000</v>
      </c>
      <c r="C106" s="10">
        <v>-77800</v>
      </c>
      <c r="D106" s="10">
        <v>-65955</v>
      </c>
      <c r="E106" s="10"/>
      <c r="F106" s="10"/>
      <c r="G106" s="10"/>
      <c r="H106" s="10"/>
      <c r="I106" s="10"/>
      <c r="J106" s="10"/>
    </row>
    <row r="107" spans="1:10" ht="13.5">
      <c r="A107" s="10"/>
      <c r="B107" s="7"/>
      <c r="C107" s="7"/>
      <c r="D107" s="10"/>
      <c r="E107" s="7"/>
      <c r="F107" s="7"/>
      <c r="G107" s="7"/>
      <c r="H107" s="7"/>
      <c r="I107" s="7"/>
      <c r="J107" s="7"/>
    </row>
    <row r="108" spans="1:10" ht="13.5">
      <c r="A108" s="10" t="s">
        <v>29</v>
      </c>
      <c r="B108" s="10">
        <v>0</v>
      </c>
      <c r="C108" s="10">
        <v>15000</v>
      </c>
      <c r="D108" s="10">
        <v>9320</v>
      </c>
      <c r="E108" s="10"/>
      <c r="F108" s="10"/>
      <c r="G108" s="10"/>
      <c r="H108" s="10"/>
      <c r="I108" s="10"/>
      <c r="J108" s="10"/>
    </row>
    <row r="109" spans="1:10" ht="13.5">
      <c r="A109" s="11"/>
      <c r="B109" s="10"/>
      <c r="C109" s="10"/>
      <c r="D109" s="10"/>
      <c r="E109" s="10"/>
      <c r="F109" s="10"/>
      <c r="G109" s="10"/>
      <c r="H109" s="10"/>
      <c r="I109" s="10"/>
      <c r="J109" s="10"/>
    </row>
    <row r="110" spans="1:10" ht="27">
      <c r="A110" s="10" t="s">
        <v>44</v>
      </c>
      <c r="B110" s="10">
        <v>0</v>
      </c>
      <c r="C110" s="10">
        <v>0</v>
      </c>
      <c r="D110" s="10">
        <v>-1000</v>
      </c>
      <c r="E110" s="10"/>
      <c r="F110" s="10"/>
      <c r="G110" s="10"/>
      <c r="H110" s="10"/>
      <c r="I110" s="10"/>
      <c r="J110" s="10"/>
    </row>
    <row r="111" spans="1:10" ht="13.5">
      <c r="A111" s="11"/>
      <c r="B111" s="10"/>
      <c r="C111" s="10"/>
      <c r="D111" s="10"/>
      <c r="E111" s="10"/>
      <c r="F111" s="10"/>
      <c r="G111" s="10"/>
      <c r="H111" s="10"/>
      <c r="I111" s="10"/>
      <c r="J111" s="10"/>
    </row>
    <row r="112" spans="1:10" ht="13.5">
      <c r="A112" s="12" t="s">
        <v>45</v>
      </c>
      <c r="B112" s="13">
        <f>SUM(B106:B110)</f>
        <v>-78000</v>
      </c>
      <c r="C112" s="13">
        <f>SUM(C106:C110)</f>
        <v>-62800</v>
      </c>
      <c r="D112" s="148">
        <f>SUM(D106:D110)</f>
        <v>-57635</v>
      </c>
      <c r="E112" s="12"/>
      <c r="F112" s="12"/>
      <c r="G112" s="12"/>
      <c r="H112" s="12"/>
      <c r="I112" s="12"/>
      <c r="J112" s="12"/>
    </row>
    <row r="113" spans="1:10" ht="12.75">
      <c r="A113" s="14" t="s">
        <v>17</v>
      </c>
      <c r="B113" s="15"/>
      <c r="C113" s="15"/>
      <c r="D113" s="149"/>
      <c r="E113" s="15"/>
      <c r="F113" s="15"/>
      <c r="G113" s="15"/>
      <c r="H113" s="15"/>
      <c r="I113" s="15"/>
      <c r="J113" s="15"/>
    </row>
    <row r="114" spans="1:10" ht="12.75">
      <c r="A114" s="20" t="s">
        <v>40</v>
      </c>
      <c r="B114" s="15">
        <v>0</v>
      </c>
      <c r="C114" s="15">
        <v>15000</v>
      </c>
      <c r="D114" s="149">
        <v>8320</v>
      </c>
      <c r="E114" s="15"/>
      <c r="F114" s="15"/>
      <c r="G114" s="15"/>
      <c r="H114" s="15"/>
      <c r="I114" s="15"/>
      <c r="J114" s="15"/>
    </row>
    <row r="115" spans="1:10" ht="12.75">
      <c r="A115" s="20" t="s">
        <v>46</v>
      </c>
      <c r="B115" s="15">
        <v>-31000</v>
      </c>
      <c r="C115" s="15">
        <v>-30800</v>
      </c>
      <c r="D115" s="149">
        <v>-18955</v>
      </c>
      <c r="E115" s="15"/>
      <c r="F115" s="15"/>
      <c r="G115" s="15"/>
      <c r="H115" s="15"/>
      <c r="I115" s="15"/>
      <c r="J115" s="15"/>
    </row>
    <row r="116" spans="1:10" ht="12.75">
      <c r="A116" s="21" t="s">
        <v>42</v>
      </c>
      <c r="B116" s="15">
        <v>0</v>
      </c>
      <c r="C116" s="15">
        <v>0</v>
      </c>
      <c r="D116" s="149">
        <v>0</v>
      </c>
      <c r="E116" s="15"/>
      <c r="F116" s="15"/>
      <c r="G116" s="15"/>
      <c r="H116" s="15"/>
      <c r="I116" s="15"/>
      <c r="J116" s="15"/>
    </row>
    <row r="117" spans="1:10" ht="12.75">
      <c r="A117" s="21" t="s">
        <v>23</v>
      </c>
      <c r="B117" s="15">
        <v>-47000</v>
      </c>
      <c r="C117" s="15">
        <v>-47000</v>
      </c>
      <c r="D117" s="149">
        <v>-47000</v>
      </c>
      <c r="E117" s="15"/>
      <c r="F117" s="15"/>
      <c r="G117" s="15"/>
      <c r="H117" s="15"/>
      <c r="I117" s="15"/>
      <c r="J117" s="15"/>
    </row>
    <row r="118" spans="1:10" ht="13.5" thickBot="1">
      <c r="A118" s="15"/>
      <c r="B118" s="15"/>
      <c r="C118" s="15"/>
      <c r="D118" s="149"/>
      <c r="E118" s="15"/>
      <c r="F118" s="15"/>
      <c r="G118" s="15"/>
      <c r="H118" s="15"/>
      <c r="I118" s="15"/>
      <c r="J118" s="15"/>
    </row>
    <row r="119" spans="1:10" ht="15" thickBot="1" thickTop="1">
      <c r="A119" s="12" t="s">
        <v>47</v>
      </c>
      <c r="B119" s="18">
        <f>B96+B112</f>
        <v>1427680</v>
      </c>
      <c r="C119" s="18">
        <f>C96+C112</f>
        <v>1422596</v>
      </c>
      <c r="D119" s="150">
        <f>D96+D112</f>
        <v>1396680</v>
      </c>
      <c r="E119" s="12"/>
      <c r="F119" s="12"/>
      <c r="G119" s="12"/>
      <c r="H119" s="12"/>
      <c r="I119" s="12"/>
      <c r="J119" s="12"/>
    </row>
    <row r="120" spans="1:10" ht="14.25" thickTop="1">
      <c r="A120" s="7"/>
      <c r="B120" s="7"/>
      <c r="C120" s="7"/>
      <c r="D120" s="147"/>
      <c r="E120" s="7"/>
      <c r="F120" s="7"/>
      <c r="G120" s="7"/>
      <c r="H120" s="7"/>
      <c r="I120" s="7"/>
      <c r="J120" s="7"/>
    </row>
    <row r="121" spans="1:10" ht="16.5" thickBot="1">
      <c r="A121" s="22" t="s">
        <v>48</v>
      </c>
      <c r="B121" s="13">
        <f>B70+B119-B72</f>
        <v>3287899</v>
      </c>
      <c r="C121" s="13">
        <f>C70+C119-C72</f>
        <v>7573717</v>
      </c>
      <c r="D121" s="148">
        <f>D70+D119-D72</f>
        <v>6120197</v>
      </c>
      <c r="E121" s="12"/>
      <c r="F121" s="12"/>
      <c r="G121" s="12"/>
      <c r="H121" s="12"/>
      <c r="I121" s="12"/>
      <c r="J121" s="12"/>
    </row>
    <row r="122" spans="1:10" ht="12.75">
      <c r="A122" s="23" t="s">
        <v>49</v>
      </c>
      <c r="B122" s="24"/>
      <c r="C122" s="24"/>
      <c r="D122" s="151"/>
      <c r="E122" s="15"/>
      <c r="F122" s="15"/>
      <c r="G122" s="15"/>
      <c r="H122" s="15"/>
      <c r="I122" s="15"/>
      <c r="J122" s="15"/>
    </row>
    <row r="123" spans="1:10" ht="12.75">
      <c r="A123" s="17" t="s">
        <v>50</v>
      </c>
      <c r="B123" s="25">
        <f>B33+B96-B39</f>
        <v>3008867</v>
      </c>
      <c r="C123" s="25">
        <f>C33+C96-C39</f>
        <v>2872186</v>
      </c>
      <c r="D123" s="152">
        <f>D33+D96-D39</f>
        <v>2599904</v>
      </c>
      <c r="E123" s="25"/>
      <c r="F123" s="25"/>
      <c r="G123" s="25"/>
      <c r="H123" s="25"/>
      <c r="I123" s="25"/>
      <c r="J123" s="25"/>
    </row>
    <row r="124" spans="1:10" ht="12.75">
      <c r="A124" s="17" t="s">
        <v>51</v>
      </c>
      <c r="B124" s="25">
        <f>B58+B112-B67</f>
        <v>279032</v>
      </c>
      <c r="C124" s="25">
        <f>C58+C112-C67</f>
        <v>4701531</v>
      </c>
      <c r="D124" s="152">
        <f>D58+D112-D67</f>
        <v>3520293</v>
      </c>
      <c r="E124" s="25"/>
      <c r="F124" s="25"/>
      <c r="G124" s="25"/>
      <c r="H124" s="25"/>
      <c r="I124" s="25"/>
      <c r="J124" s="25"/>
    </row>
    <row r="125" spans="1:10" ht="12.75">
      <c r="A125" s="140"/>
      <c r="B125" s="140"/>
      <c r="C125" s="140"/>
      <c r="D125" s="153"/>
      <c r="E125" s="140"/>
      <c r="F125" s="140"/>
      <c r="G125" s="140"/>
      <c r="H125" s="140"/>
      <c r="I125" s="140"/>
      <c r="J125" s="140"/>
    </row>
    <row r="126" spans="1:10" ht="12.75">
      <c r="A126" s="168" t="s">
        <v>52</v>
      </c>
      <c r="B126" s="161"/>
      <c r="C126" s="161"/>
      <c r="D126" s="161"/>
      <c r="E126" s="26"/>
      <c r="F126" s="26"/>
      <c r="G126" s="26"/>
      <c r="H126" s="26"/>
      <c r="I126" s="26"/>
      <c r="J126" s="140"/>
    </row>
    <row r="127" spans="1:10" ht="12.75">
      <c r="A127" s="168" t="s">
        <v>53</v>
      </c>
      <c r="B127" s="161"/>
      <c r="C127" s="161"/>
      <c r="D127" s="161"/>
      <c r="E127" s="26"/>
      <c r="F127" s="26"/>
      <c r="G127" s="26"/>
      <c r="H127" s="26"/>
      <c r="I127" s="26"/>
      <c r="J127" s="140"/>
    </row>
    <row r="128" spans="1:10" ht="25.5" customHeight="1">
      <c r="A128" s="168" t="s">
        <v>54</v>
      </c>
      <c r="B128" s="161"/>
      <c r="C128" s="161"/>
      <c r="D128" s="161"/>
      <c r="E128" s="26"/>
      <c r="F128" s="26"/>
      <c r="G128" s="26"/>
      <c r="H128" s="26"/>
      <c r="I128" s="26"/>
      <c r="J128" s="140"/>
    </row>
    <row r="129" spans="1:10" ht="12.75">
      <c r="A129" s="168" t="s">
        <v>55</v>
      </c>
      <c r="B129" s="161"/>
      <c r="C129" s="161"/>
      <c r="D129" s="161"/>
      <c r="E129" s="26"/>
      <c r="F129" s="26"/>
      <c r="G129" s="26"/>
      <c r="H129" s="26"/>
      <c r="I129" s="26"/>
      <c r="J129" s="140"/>
    </row>
    <row r="130" spans="1:10" ht="37.5" customHeight="1">
      <c r="A130" s="169" t="s">
        <v>56</v>
      </c>
      <c r="B130" s="167"/>
      <c r="C130" s="167"/>
      <c r="D130" s="167"/>
      <c r="E130" s="26"/>
      <c r="F130" s="26"/>
      <c r="G130" s="26"/>
      <c r="H130" s="26"/>
      <c r="I130" s="26"/>
      <c r="J130" s="140"/>
    </row>
    <row r="131" spans="1:10" ht="12.75">
      <c r="A131" s="2"/>
      <c r="B131" s="2"/>
      <c r="C131" s="2"/>
      <c r="D131" s="157"/>
      <c r="E131" s="2"/>
      <c r="F131" s="2"/>
      <c r="G131" s="2"/>
      <c r="H131" s="2"/>
      <c r="I131" s="2"/>
      <c r="J131" s="2"/>
    </row>
    <row r="133" spans="1:4" ht="60" customHeight="1">
      <c r="A133" s="161" t="s">
        <v>165</v>
      </c>
      <c r="B133" s="161"/>
      <c r="C133" s="161"/>
      <c r="D133" s="161"/>
    </row>
    <row r="134" spans="1:4" ht="29.25" customHeight="1">
      <c r="A134" s="161" t="s">
        <v>166</v>
      </c>
      <c r="B134" s="161"/>
      <c r="C134" s="161"/>
      <c r="D134" s="161"/>
    </row>
  </sheetData>
  <sheetProtection/>
  <mergeCells count="10">
    <mergeCell ref="A134:D134"/>
    <mergeCell ref="A129:D129"/>
    <mergeCell ref="A130:D130"/>
    <mergeCell ref="A133:D133"/>
    <mergeCell ref="A1:D1"/>
    <mergeCell ref="A3:D3"/>
    <mergeCell ref="A5:D5"/>
    <mergeCell ref="A126:D126"/>
    <mergeCell ref="A127:D127"/>
    <mergeCell ref="A128:D128"/>
  </mergeCell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41"/>
  <sheetViews>
    <sheetView zoomScale="70" zoomScaleNormal="70" zoomScalePageLayoutView="0" workbookViewId="0" topLeftCell="A1">
      <selection activeCell="A2" sqref="A2"/>
    </sheetView>
  </sheetViews>
  <sheetFormatPr defaultColWidth="9.140625" defaultRowHeight="12.75"/>
  <cols>
    <col min="1" max="1" width="52.140625" style="132" customWidth="1"/>
    <col min="2" max="4" width="17.140625" style="129" customWidth="1"/>
    <col min="5" max="5" width="17.140625" style="130" customWidth="1"/>
    <col min="6" max="9" width="15.28125" style="131" customWidth="1"/>
    <col min="10" max="16384" width="9.140625" style="132" customWidth="1"/>
  </cols>
  <sheetData>
    <row r="1" ht="15.75">
      <c r="A1" s="128" t="s">
        <v>203</v>
      </c>
    </row>
    <row r="3" spans="2:9" ht="15">
      <c r="B3" s="129" t="s">
        <v>58</v>
      </c>
      <c r="C3" s="129" t="s">
        <v>59</v>
      </c>
      <c r="D3" s="129" t="s">
        <v>60</v>
      </c>
      <c r="E3" s="130" t="s">
        <v>61</v>
      </c>
      <c r="F3" s="131" t="s">
        <v>2</v>
      </c>
      <c r="G3" s="131" t="s">
        <v>62</v>
      </c>
      <c r="H3" s="131" t="s">
        <v>63</v>
      </c>
      <c r="I3" s="131" t="s">
        <v>64</v>
      </c>
    </row>
    <row r="4" spans="2:9" ht="30">
      <c r="B4" s="129" t="s">
        <v>174</v>
      </c>
      <c r="C4" s="129" t="s">
        <v>174</v>
      </c>
      <c r="D4" s="129" t="s">
        <v>174</v>
      </c>
      <c r="E4" s="129" t="s">
        <v>174</v>
      </c>
      <c r="F4" s="133" t="s">
        <v>175</v>
      </c>
      <c r="G4" s="131" t="s">
        <v>176</v>
      </c>
      <c r="H4" s="131" t="s">
        <v>176</v>
      </c>
      <c r="I4" s="131" t="s">
        <v>176</v>
      </c>
    </row>
    <row r="5" spans="2:9" ht="15">
      <c r="B5" s="129" t="s">
        <v>1</v>
      </c>
      <c r="C5" s="129" t="s">
        <v>1</v>
      </c>
      <c r="D5" s="129" t="s">
        <v>1</v>
      </c>
      <c r="E5" s="129" t="s">
        <v>1</v>
      </c>
      <c r="F5" s="129" t="s">
        <v>1</v>
      </c>
      <c r="G5" s="129" t="s">
        <v>1</v>
      </c>
      <c r="H5" s="129" t="s">
        <v>1</v>
      </c>
      <c r="I5" s="129" t="s">
        <v>1</v>
      </c>
    </row>
    <row r="7" spans="1:9" ht="31.5">
      <c r="A7" s="134" t="s">
        <v>177</v>
      </c>
      <c r="F7" s="130"/>
      <c r="G7" s="130"/>
      <c r="H7" s="130"/>
      <c r="I7" s="130"/>
    </row>
    <row r="8" spans="6:9" ht="15">
      <c r="F8" s="130"/>
      <c r="G8" s="130"/>
      <c r="H8" s="130"/>
      <c r="I8" s="130"/>
    </row>
    <row r="9" spans="1:9" ht="15.75">
      <c r="A9" s="128" t="s">
        <v>178</v>
      </c>
      <c r="F9" s="130"/>
      <c r="G9" s="130"/>
      <c r="H9" s="130"/>
      <c r="I9" s="130"/>
    </row>
    <row r="10" spans="1:9" ht="15.75">
      <c r="A10" s="128"/>
      <c r="F10" s="130"/>
      <c r="G10" s="130"/>
      <c r="H10" s="130"/>
      <c r="I10" s="130"/>
    </row>
    <row r="11" spans="1:9" ht="15.75">
      <c r="A11" s="128" t="s">
        <v>179</v>
      </c>
      <c r="F11" s="130"/>
      <c r="G11" s="130"/>
      <c r="H11" s="130"/>
      <c r="I11" s="130"/>
    </row>
    <row r="12" spans="1:9" ht="15">
      <c r="A12" s="132" t="s">
        <v>180</v>
      </c>
      <c r="B12" s="129">
        <v>0</v>
      </c>
      <c r="C12" s="129">
        <v>0</v>
      </c>
      <c r="D12" s="129">
        <v>0</v>
      </c>
      <c r="E12" s="130">
        <v>431</v>
      </c>
      <c r="F12" s="130">
        <v>541</v>
      </c>
      <c r="G12" s="130">
        <v>394</v>
      </c>
      <c r="H12" s="130">
        <v>247</v>
      </c>
      <c r="I12" s="130">
        <v>99</v>
      </c>
    </row>
    <row r="13" spans="1:9" ht="15">
      <c r="A13" s="132" t="s">
        <v>181</v>
      </c>
      <c r="B13" s="130">
        <v>5893</v>
      </c>
      <c r="C13" s="130">
        <v>4711</v>
      </c>
      <c r="D13" s="130">
        <v>8426</v>
      </c>
      <c r="E13" s="130">
        <v>7146</v>
      </c>
      <c r="F13" s="130">
        <v>11783</v>
      </c>
      <c r="G13" s="130">
        <v>10132</v>
      </c>
      <c r="H13" s="130">
        <v>7573</v>
      </c>
      <c r="I13" s="130">
        <v>6064</v>
      </c>
    </row>
    <row r="14" spans="1:9" ht="15">
      <c r="A14" s="135" t="s">
        <v>49</v>
      </c>
      <c r="F14" s="130"/>
      <c r="G14" s="130"/>
      <c r="H14" s="130"/>
      <c r="I14" s="130"/>
    </row>
    <row r="15" spans="1:9" ht="15">
      <c r="A15" s="136" t="s">
        <v>182</v>
      </c>
      <c r="B15" s="129">
        <v>0</v>
      </c>
      <c r="C15" s="129">
        <v>0</v>
      </c>
      <c r="D15" s="129">
        <v>0</v>
      </c>
      <c r="E15" s="130">
        <v>0</v>
      </c>
      <c r="F15" s="130">
        <v>5686</v>
      </c>
      <c r="G15" s="130">
        <v>5524</v>
      </c>
      <c r="H15" s="130">
        <v>5361</v>
      </c>
      <c r="I15" s="130">
        <v>5199</v>
      </c>
    </row>
    <row r="16" spans="1:9" ht="15">
      <c r="A16" s="136" t="s">
        <v>183</v>
      </c>
      <c r="B16" s="129">
        <v>5431</v>
      </c>
      <c r="C16" s="129">
        <v>4572</v>
      </c>
      <c r="D16" s="137">
        <v>6825</v>
      </c>
      <c r="E16" s="129">
        <v>5771</v>
      </c>
      <c r="F16" s="130">
        <v>4936</v>
      </c>
      <c r="G16" s="130">
        <v>3579</v>
      </c>
      <c r="H16" s="130">
        <v>1671</v>
      </c>
      <c r="I16" s="130">
        <v>620</v>
      </c>
    </row>
    <row r="17" spans="1:9" ht="15">
      <c r="A17" s="136" t="s">
        <v>184</v>
      </c>
      <c r="B17" s="129">
        <v>443</v>
      </c>
      <c r="C17" s="129">
        <v>130</v>
      </c>
      <c r="D17" s="137">
        <v>0</v>
      </c>
      <c r="E17" s="129">
        <v>0</v>
      </c>
      <c r="F17" s="130">
        <v>0</v>
      </c>
      <c r="G17" s="130">
        <v>0</v>
      </c>
      <c r="H17" s="130">
        <v>0</v>
      </c>
      <c r="I17" s="130">
        <v>0</v>
      </c>
    </row>
    <row r="18" spans="1:9" ht="15">
      <c r="A18" s="136" t="s">
        <v>185</v>
      </c>
      <c r="B18" s="129">
        <v>0</v>
      </c>
      <c r="C18" s="129">
        <v>0</v>
      </c>
      <c r="D18" s="137">
        <v>0</v>
      </c>
      <c r="E18" s="129">
        <v>90</v>
      </c>
      <c r="F18" s="130">
        <v>69</v>
      </c>
      <c r="G18" s="130">
        <v>51</v>
      </c>
      <c r="H18" s="130">
        <v>33</v>
      </c>
      <c r="I18" s="130">
        <v>15</v>
      </c>
    </row>
    <row r="19" spans="1:9" ht="15">
      <c r="A19" s="136" t="s">
        <v>186</v>
      </c>
      <c r="B19" s="129">
        <v>19</v>
      </c>
      <c r="C19" s="129">
        <v>9</v>
      </c>
      <c r="D19" s="137">
        <v>1</v>
      </c>
      <c r="E19" s="129">
        <v>0</v>
      </c>
      <c r="F19" s="130">
        <v>0</v>
      </c>
      <c r="G19" s="130">
        <v>0</v>
      </c>
      <c r="H19" s="130">
        <v>0</v>
      </c>
      <c r="I19" s="130">
        <v>0</v>
      </c>
    </row>
    <row r="20" spans="1:9" ht="15">
      <c r="A20" s="136" t="s">
        <v>187</v>
      </c>
      <c r="B20" s="129">
        <v>0</v>
      </c>
      <c r="C20" s="129">
        <v>0</v>
      </c>
      <c r="D20" s="137">
        <v>1600</v>
      </c>
      <c r="E20" s="129">
        <v>1285</v>
      </c>
      <c r="F20" s="130">
        <v>1092</v>
      </c>
      <c r="G20" s="130">
        <v>978</v>
      </c>
      <c r="H20" s="130">
        <v>508</v>
      </c>
      <c r="I20" s="130">
        <v>230</v>
      </c>
    </row>
    <row r="21" spans="1:9" ht="15">
      <c r="A21" s="132" t="s">
        <v>188</v>
      </c>
      <c r="B21" s="129">
        <v>2972927</v>
      </c>
      <c r="C21" s="129">
        <v>469580</v>
      </c>
      <c r="D21" s="129">
        <v>74446</v>
      </c>
      <c r="E21" s="130">
        <v>86929</v>
      </c>
      <c r="F21" s="130">
        <v>60527</v>
      </c>
      <c r="G21" s="130">
        <v>29178</v>
      </c>
      <c r="H21" s="130">
        <v>10579</v>
      </c>
      <c r="I21" s="130">
        <v>3556</v>
      </c>
    </row>
    <row r="22" spans="1:9" ht="15">
      <c r="A22" s="132" t="s">
        <v>189</v>
      </c>
      <c r="B22" s="129" t="s">
        <v>140</v>
      </c>
      <c r="C22" s="129" t="s">
        <v>140</v>
      </c>
      <c r="D22" s="129">
        <v>341723</v>
      </c>
      <c r="E22" s="130">
        <v>277998</v>
      </c>
      <c r="F22" s="130">
        <v>212043</v>
      </c>
      <c r="G22" s="130">
        <v>143779</v>
      </c>
      <c r="H22" s="130">
        <v>73126</v>
      </c>
      <c r="I22" s="130">
        <v>0</v>
      </c>
    </row>
    <row r="23" spans="2:9" s="128" customFormat="1" ht="15.75">
      <c r="B23" s="138">
        <v>2978820</v>
      </c>
      <c r="C23" s="138">
        <v>474291</v>
      </c>
      <c r="D23" s="138">
        <v>424595</v>
      </c>
      <c r="E23" s="138">
        <v>372504</v>
      </c>
      <c r="F23" s="138">
        <v>284894</v>
      </c>
      <c r="G23" s="138">
        <v>183483</v>
      </c>
      <c r="H23" s="138">
        <v>91525</v>
      </c>
      <c r="I23" s="138">
        <v>9719</v>
      </c>
    </row>
    <row r="24" spans="6:9" ht="15">
      <c r="F24" s="130"/>
      <c r="G24" s="130"/>
      <c r="H24" s="130"/>
      <c r="I24" s="130"/>
    </row>
    <row r="25" spans="1:9" ht="15.75">
      <c r="A25" s="128" t="s">
        <v>190</v>
      </c>
      <c r="B25" s="129">
        <v>672204</v>
      </c>
      <c r="C25" s="129">
        <v>1273733</v>
      </c>
      <c r="D25" s="129">
        <v>476051</v>
      </c>
      <c r="E25" s="130">
        <v>257587</v>
      </c>
      <c r="F25" s="130">
        <v>257677</v>
      </c>
      <c r="G25" s="130">
        <v>275903</v>
      </c>
      <c r="H25" s="130">
        <v>256775</v>
      </c>
      <c r="I25" s="130">
        <v>244580</v>
      </c>
    </row>
    <row r="27" spans="1:9" ht="15.75">
      <c r="A27" s="128" t="s">
        <v>191</v>
      </c>
      <c r="F27" s="130"/>
      <c r="G27" s="130"/>
      <c r="H27" s="130"/>
      <c r="I27" s="130"/>
    </row>
    <row r="28" spans="1:9" ht="15">
      <c r="A28" s="132" t="s">
        <v>192</v>
      </c>
      <c r="B28" s="129">
        <v>-345000</v>
      </c>
      <c r="C28" s="129">
        <v>-984307</v>
      </c>
      <c r="D28" s="129">
        <v>-616945</v>
      </c>
      <c r="E28" s="130">
        <v>-396563</v>
      </c>
      <c r="F28" s="130">
        <v>-412712</v>
      </c>
      <c r="G28" s="130">
        <v>-302000</v>
      </c>
      <c r="H28" s="130">
        <v>-302000</v>
      </c>
      <c r="I28" s="130">
        <v>-302000</v>
      </c>
    </row>
    <row r="29" spans="1:9" ht="15">
      <c r="A29" s="132" t="s">
        <v>193</v>
      </c>
      <c r="B29" s="129">
        <v>0</v>
      </c>
      <c r="C29" s="129">
        <v>0</v>
      </c>
      <c r="D29" s="129">
        <v>-264</v>
      </c>
      <c r="E29" s="130">
        <v>-1351</v>
      </c>
      <c r="F29" s="130">
        <v>-1036</v>
      </c>
      <c r="G29" s="130">
        <v>-1000</v>
      </c>
      <c r="H29" s="130">
        <v>-1000</v>
      </c>
      <c r="I29" s="130">
        <v>-1000</v>
      </c>
    </row>
    <row r="30" spans="1:9" ht="15">
      <c r="A30" s="132" t="s">
        <v>194</v>
      </c>
      <c r="B30" s="129">
        <v>-3148438</v>
      </c>
      <c r="C30" s="129">
        <v>-2878829</v>
      </c>
      <c r="D30" s="129">
        <v>-2719693</v>
      </c>
      <c r="E30" s="130">
        <v>-2578504</v>
      </c>
      <c r="F30" s="130">
        <v>-2487542</v>
      </c>
      <c r="G30" s="130">
        <v>-2211785</v>
      </c>
      <c r="H30" s="130">
        <v>-1929684</v>
      </c>
      <c r="I30" s="130">
        <v>-1673872</v>
      </c>
    </row>
    <row r="31" spans="2:9" ht="15.75">
      <c r="B31" s="138">
        <v>-3493438</v>
      </c>
      <c r="C31" s="138">
        <v>-3863136</v>
      </c>
      <c r="D31" s="138">
        <v>-3336902</v>
      </c>
      <c r="E31" s="138">
        <v>-2976418</v>
      </c>
      <c r="F31" s="138">
        <v>-2901290</v>
      </c>
      <c r="G31" s="138">
        <v>-2514785</v>
      </c>
      <c r="H31" s="138">
        <v>-2232684</v>
      </c>
      <c r="I31" s="138">
        <v>-1976872</v>
      </c>
    </row>
    <row r="32" spans="2:9" ht="15">
      <c r="B32" s="130"/>
      <c r="C32" s="130"/>
      <c r="D32" s="130"/>
      <c r="F32" s="130"/>
      <c r="G32" s="130"/>
      <c r="H32" s="130"/>
      <c r="I32" s="130"/>
    </row>
    <row r="33" spans="1:9" ht="15.75">
      <c r="A33" s="128" t="s">
        <v>195</v>
      </c>
      <c r="B33" s="139">
        <v>157586</v>
      </c>
      <c r="C33" s="139">
        <v>-2115112</v>
      </c>
      <c r="D33" s="139">
        <v>-2436256</v>
      </c>
      <c r="E33" s="139">
        <v>-2346327</v>
      </c>
      <c r="F33" s="139">
        <v>-2358719</v>
      </c>
      <c r="G33" s="139">
        <v>-2055399</v>
      </c>
      <c r="H33" s="139">
        <v>-1884384</v>
      </c>
      <c r="I33" s="139">
        <v>-1722573</v>
      </c>
    </row>
    <row r="34" spans="6:9" ht="15">
      <c r="F34" s="130"/>
      <c r="G34" s="130"/>
      <c r="H34" s="130"/>
      <c r="I34" s="130"/>
    </row>
    <row r="35" spans="1:9" ht="15.75">
      <c r="A35" s="128" t="s">
        <v>196</v>
      </c>
      <c r="B35" s="139">
        <v>-44105365</v>
      </c>
      <c r="C35" s="139">
        <v>-45415367</v>
      </c>
      <c r="D35" s="139">
        <v>-46098909</v>
      </c>
      <c r="E35" s="139">
        <v>-51506716</v>
      </c>
      <c r="F35" s="139">
        <v>-55718884</v>
      </c>
      <c r="G35" s="139">
        <v>-56612877</v>
      </c>
      <c r="H35" s="139">
        <v>-57016877</v>
      </c>
      <c r="I35" s="139">
        <v>-57645877</v>
      </c>
    </row>
    <row r="36" spans="5:9" ht="15">
      <c r="E36" s="129"/>
      <c r="F36" s="129"/>
      <c r="G36" s="129"/>
      <c r="H36" s="129"/>
      <c r="I36" s="129"/>
    </row>
    <row r="37" spans="1:9" ht="15.75">
      <c r="A37" s="128" t="s">
        <v>197</v>
      </c>
      <c r="B37" s="139">
        <v>-43947779</v>
      </c>
      <c r="C37" s="139">
        <v>-47530479</v>
      </c>
      <c r="D37" s="139">
        <v>-48535165</v>
      </c>
      <c r="E37" s="139">
        <v>-53853043</v>
      </c>
      <c r="F37" s="139">
        <v>-58077603</v>
      </c>
      <c r="G37" s="139">
        <v>-58668276</v>
      </c>
      <c r="H37" s="139">
        <v>-58901261</v>
      </c>
      <c r="I37" s="139">
        <v>-59368450</v>
      </c>
    </row>
    <row r="38" spans="6:9" ht="15">
      <c r="F38" s="130"/>
      <c r="G38" s="130"/>
      <c r="H38" s="130"/>
      <c r="I38" s="130"/>
    </row>
    <row r="39" spans="6:9" ht="15">
      <c r="F39" s="130"/>
      <c r="G39" s="130"/>
      <c r="H39" s="130"/>
      <c r="I39" s="130"/>
    </row>
    <row r="40" spans="6:9" ht="15">
      <c r="F40" s="130"/>
      <c r="G40" s="130"/>
      <c r="H40" s="130"/>
      <c r="I40" s="130"/>
    </row>
    <row r="41" spans="6:9" ht="15">
      <c r="F41" s="130"/>
      <c r="G41" s="130"/>
      <c r="H41" s="130"/>
      <c r="I41" s="130"/>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K26"/>
  <sheetViews>
    <sheetView showGridLines="0" zoomScalePageLayoutView="0" workbookViewId="0" topLeftCell="A1">
      <selection activeCell="A2" sqref="A2:J2"/>
    </sheetView>
  </sheetViews>
  <sheetFormatPr defaultColWidth="9.140625" defaultRowHeight="12.75"/>
  <cols>
    <col min="1" max="1" width="24.00390625" style="55" customWidth="1"/>
    <col min="2" max="2" width="9.00390625" style="55" customWidth="1"/>
    <col min="3" max="7" width="9.00390625" style="2" customWidth="1"/>
    <col min="8" max="10" width="9.00390625" style="55" customWidth="1"/>
    <col min="11" max="16384" width="9.140625" style="55" customWidth="1"/>
  </cols>
  <sheetData>
    <row r="1" spans="1:10" ht="20.25" customHeight="1">
      <c r="A1" s="164" t="s">
        <v>202</v>
      </c>
      <c r="B1" s="164"/>
      <c r="C1" s="164"/>
      <c r="D1" s="164"/>
      <c r="E1" s="164"/>
      <c r="F1" s="164"/>
      <c r="G1" s="164"/>
      <c r="H1" s="164"/>
      <c r="I1" s="164"/>
      <c r="J1" s="164"/>
    </row>
    <row r="2" spans="1:10" ht="12.75">
      <c r="A2" s="161"/>
      <c r="B2" s="161"/>
      <c r="C2" s="161"/>
      <c r="D2" s="161"/>
      <c r="E2" s="161"/>
      <c r="F2" s="161"/>
      <c r="G2" s="161"/>
      <c r="H2" s="161"/>
      <c r="I2" s="161"/>
      <c r="J2" s="161"/>
    </row>
    <row r="3" spans="1:10" ht="14.25" thickBot="1">
      <c r="A3" s="165" t="s">
        <v>1</v>
      </c>
      <c r="B3" s="165"/>
      <c r="C3" s="165"/>
      <c r="D3" s="165"/>
      <c r="E3" s="165"/>
      <c r="F3" s="165"/>
      <c r="G3" s="165"/>
      <c r="H3" s="165"/>
      <c r="I3" s="165"/>
      <c r="J3" s="165"/>
    </row>
    <row r="4" spans="1:10" ht="13.5">
      <c r="A4" s="27"/>
      <c r="B4" s="27"/>
      <c r="C4" s="27"/>
      <c r="D4" s="27"/>
      <c r="E4" s="27"/>
      <c r="F4" s="27"/>
      <c r="G4" s="27"/>
      <c r="H4" s="27"/>
      <c r="I4" s="27"/>
      <c r="J4" s="27"/>
    </row>
    <row r="5" spans="1:10" ht="12.75">
      <c r="A5" s="4"/>
      <c r="B5" s="28" t="s">
        <v>57</v>
      </c>
      <c r="C5" s="28" t="s">
        <v>58</v>
      </c>
      <c r="D5" s="28" t="s">
        <v>59</v>
      </c>
      <c r="E5" s="29" t="s">
        <v>60</v>
      </c>
      <c r="F5" s="29" t="s">
        <v>61</v>
      </c>
      <c r="G5" s="29" t="s">
        <v>2</v>
      </c>
      <c r="H5" s="29" t="s">
        <v>62</v>
      </c>
      <c r="I5" s="28" t="s">
        <v>63</v>
      </c>
      <c r="J5" s="28" t="s">
        <v>64</v>
      </c>
    </row>
    <row r="6" spans="1:10" ht="21.75">
      <c r="A6" s="4"/>
      <c r="B6" s="4" t="s">
        <v>65</v>
      </c>
      <c r="C6" s="4" t="s">
        <v>65</v>
      </c>
      <c r="D6" s="4" t="s">
        <v>65</v>
      </c>
      <c r="E6" s="4" t="s">
        <v>65</v>
      </c>
      <c r="F6" s="4" t="s">
        <v>65</v>
      </c>
      <c r="G6" s="30" t="s">
        <v>4</v>
      </c>
      <c r="H6" s="4" t="s">
        <v>66</v>
      </c>
      <c r="I6" s="4" t="s">
        <v>66</v>
      </c>
      <c r="J6" s="4" t="s">
        <v>66</v>
      </c>
    </row>
    <row r="7" spans="1:10" ht="13.5">
      <c r="A7" s="6"/>
      <c r="B7" s="6"/>
      <c r="C7" s="6"/>
      <c r="D7" s="6"/>
      <c r="E7" s="6"/>
      <c r="F7" s="6"/>
      <c r="G7" s="6"/>
      <c r="H7" s="6"/>
      <c r="I7" s="6"/>
      <c r="J7" s="6"/>
    </row>
    <row r="8" spans="1:10" ht="13.5">
      <c r="A8" s="7"/>
      <c r="B8" s="7"/>
      <c r="C8" s="7"/>
      <c r="D8" s="7"/>
      <c r="E8" s="7"/>
      <c r="F8" s="7"/>
      <c r="G8" s="7"/>
      <c r="H8" s="7"/>
      <c r="I8" s="7"/>
      <c r="J8" s="7"/>
    </row>
    <row r="9" spans="1:11" ht="54">
      <c r="A9" s="10" t="s">
        <v>6</v>
      </c>
      <c r="B9" s="10">
        <v>26684</v>
      </c>
      <c r="C9" s="10">
        <v>30975</v>
      </c>
      <c r="D9" s="10">
        <v>33056</v>
      </c>
      <c r="E9" s="10">
        <v>33747</v>
      </c>
      <c r="F9" s="10">
        <v>45321</v>
      </c>
      <c r="G9" s="10">
        <v>9707</v>
      </c>
      <c r="H9" s="10">
        <v>0</v>
      </c>
      <c r="I9" s="10">
        <v>0</v>
      </c>
      <c r="J9" s="10">
        <v>0</v>
      </c>
      <c r="K9" s="31"/>
    </row>
    <row r="10" spans="1:11" ht="40.5">
      <c r="A10" s="10" t="s">
        <v>7</v>
      </c>
      <c r="B10" s="10">
        <v>1189</v>
      </c>
      <c r="C10" s="10">
        <v>1226</v>
      </c>
      <c r="D10" s="10">
        <v>1264</v>
      </c>
      <c r="E10" s="10">
        <v>1303</v>
      </c>
      <c r="F10" s="10">
        <v>1343</v>
      </c>
      <c r="G10" s="10">
        <v>0</v>
      </c>
      <c r="H10" s="10">
        <v>0</v>
      </c>
      <c r="I10" s="10">
        <v>0</v>
      </c>
      <c r="J10" s="10">
        <v>0</v>
      </c>
      <c r="K10" s="31"/>
    </row>
    <row r="11" spans="1:11" ht="40.5">
      <c r="A11" s="10" t="s">
        <v>9</v>
      </c>
      <c r="B11" s="10">
        <v>1097</v>
      </c>
      <c r="C11" s="10">
        <v>265</v>
      </c>
      <c r="D11" s="10">
        <v>514</v>
      </c>
      <c r="E11" s="10">
        <v>504</v>
      </c>
      <c r="F11" s="10">
        <v>550</v>
      </c>
      <c r="G11" s="10">
        <v>402</v>
      </c>
      <c r="H11" s="10">
        <v>0</v>
      </c>
      <c r="I11" s="10">
        <v>0</v>
      </c>
      <c r="J11" s="10">
        <v>0</v>
      </c>
      <c r="K11" s="31"/>
    </row>
    <row r="12" spans="1:11" ht="40.5">
      <c r="A12" s="10" t="s">
        <v>10</v>
      </c>
      <c r="B12" s="10">
        <v>71321</v>
      </c>
      <c r="C12" s="10">
        <v>91996</v>
      </c>
      <c r="D12" s="10">
        <v>87978</v>
      </c>
      <c r="E12" s="10">
        <v>98990</v>
      </c>
      <c r="F12" s="10">
        <v>95606</v>
      </c>
      <c r="G12" s="10">
        <v>102038</v>
      </c>
      <c r="H12" s="10">
        <v>148382</v>
      </c>
      <c r="I12" s="10">
        <v>132561</v>
      </c>
      <c r="J12" s="10">
        <v>118533</v>
      </c>
      <c r="K12" s="31"/>
    </row>
    <row r="13" spans="1:11" ht="27">
      <c r="A13" s="10" t="s">
        <v>11</v>
      </c>
      <c r="B13" s="10">
        <v>43864</v>
      </c>
      <c r="C13" s="10">
        <v>51794</v>
      </c>
      <c r="D13" s="10">
        <v>67785</v>
      </c>
      <c r="E13" s="10">
        <v>57288</v>
      </c>
      <c r="F13" s="10">
        <v>44432</v>
      </c>
      <c r="G13" s="10">
        <f>36298+1434</f>
        <v>37732</v>
      </c>
      <c r="H13" s="10">
        <v>47000</v>
      </c>
      <c r="I13" s="10">
        <v>48000</v>
      </c>
      <c r="J13" s="10">
        <v>49000</v>
      </c>
      <c r="K13" s="31"/>
    </row>
    <row r="14" spans="1:11" ht="27">
      <c r="A14" s="10" t="s">
        <v>12</v>
      </c>
      <c r="B14" s="10">
        <v>3881</v>
      </c>
      <c r="C14" s="10">
        <v>4667</v>
      </c>
      <c r="D14" s="10">
        <v>6455</v>
      </c>
      <c r="E14" s="10">
        <v>6104</v>
      </c>
      <c r="F14" s="10">
        <v>6527</v>
      </c>
      <c r="G14" s="10">
        <v>5295</v>
      </c>
      <c r="H14" s="10">
        <v>4956</v>
      </c>
      <c r="I14" s="10">
        <v>3698</v>
      </c>
      <c r="J14" s="10">
        <v>3226</v>
      </c>
      <c r="K14" s="31"/>
    </row>
    <row r="15" spans="1:11" ht="40.5">
      <c r="A15" s="10" t="s">
        <v>13</v>
      </c>
      <c r="B15" s="10">
        <v>661</v>
      </c>
      <c r="C15" s="10">
        <v>0</v>
      </c>
      <c r="D15" s="10">
        <v>23</v>
      </c>
      <c r="E15" s="10">
        <v>176</v>
      </c>
      <c r="F15" s="10">
        <v>24</v>
      </c>
      <c r="G15" s="10">
        <v>-60</v>
      </c>
      <c r="H15" s="10">
        <v>0</v>
      </c>
      <c r="I15" s="10">
        <v>0</v>
      </c>
      <c r="J15" s="10">
        <v>0</v>
      </c>
      <c r="K15" s="31"/>
    </row>
    <row r="16" spans="1:11" ht="40.5">
      <c r="A16" s="10" t="s">
        <v>14</v>
      </c>
      <c r="B16" s="10">
        <v>0</v>
      </c>
      <c r="C16" s="10">
        <v>0</v>
      </c>
      <c r="D16" s="10">
        <v>1070</v>
      </c>
      <c r="E16" s="10">
        <v>3667</v>
      </c>
      <c r="F16" s="10">
        <v>4257</v>
      </c>
      <c r="G16" s="10">
        <v>3842</v>
      </c>
      <c r="H16" s="10">
        <v>2662</v>
      </c>
      <c r="I16" s="10">
        <v>2741</v>
      </c>
      <c r="J16" s="10">
        <v>2741</v>
      </c>
      <c r="K16" s="31"/>
    </row>
    <row r="17" spans="1:11" ht="40.5">
      <c r="A17" s="10" t="s">
        <v>15</v>
      </c>
      <c r="B17" s="10">
        <v>0</v>
      </c>
      <c r="C17" s="10">
        <v>0</v>
      </c>
      <c r="D17" s="10">
        <v>0</v>
      </c>
      <c r="E17" s="10">
        <v>0</v>
      </c>
      <c r="F17" s="10">
        <v>0</v>
      </c>
      <c r="G17" s="10">
        <v>-1434</v>
      </c>
      <c r="H17" s="10">
        <v>0</v>
      </c>
      <c r="I17" s="10">
        <v>0</v>
      </c>
      <c r="J17" s="10">
        <v>0</v>
      </c>
      <c r="K17" s="31"/>
    </row>
    <row r="18" spans="1:10" ht="27.75" thickBot="1">
      <c r="A18" s="22" t="s">
        <v>67</v>
      </c>
      <c r="B18" s="13">
        <v>148697</v>
      </c>
      <c r="C18" s="13">
        <v>180923</v>
      </c>
      <c r="D18" s="13">
        <v>198145</v>
      </c>
      <c r="E18" s="13">
        <v>201779</v>
      </c>
      <c r="F18" s="13">
        <v>198060</v>
      </c>
      <c r="G18" s="13">
        <v>157522</v>
      </c>
      <c r="H18" s="13">
        <v>203000</v>
      </c>
      <c r="I18" s="13">
        <v>187000</v>
      </c>
      <c r="J18" s="13">
        <v>173500</v>
      </c>
    </row>
    <row r="19" spans="1:10" ht="11.25" customHeight="1">
      <c r="A19" s="23" t="s">
        <v>17</v>
      </c>
      <c r="B19" s="24"/>
      <c r="C19" s="24"/>
      <c r="D19" s="24"/>
      <c r="E19" s="24"/>
      <c r="F19" s="24"/>
      <c r="G19" s="24"/>
      <c r="H19" s="24"/>
      <c r="I19" s="24"/>
      <c r="J19" s="24"/>
    </row>
    <row r="20" spans="1:10" ht="11.25" customHeight="1">
      <c r="A20" s="32" t="s">
        <v>68</v>
      </c>
      <c r="B20" s="25">
        <v>105177</v>
      </c>
      <c r="C20" s="15">
        <v>115179</v>
      </c>
      <c r="D20" s="15">
        <v>147322</v>
      </c>
      <c r="E20" s="15">
        <v>157661</v>
      </c>
      <c r="F20" s="15">
        <v>162259</v>
      </c>
      <c r="G20" s="25">
        <v>146985</v>
      </c>
      <c r="H20" s="15">
        <v>103955</v>
      </c>
      <c r="I20" s="15">
        <v>99309</v>
      </c>
      <c r="J20" s="15">
        <v>94036</v>
      </c>
    </row>
    <row r="21" spans="1:10" ht="11.25" customHeight="1">
      <c r="A21" s="32" t="s">
        <v>69</v>
      </c>
      <c r="B21" s="25">
        <v>49929</v>
      </c>
      <c r="C21" s="15">
        <v>73298</v>
      </c>
      <c r="D21" s="15">
        <v>115565</v>
      </c>
      <c r="E21" s="15">
        <v>118403</v>
      </c>
      <c r="F21" s="15">
        <v>110839</v>
      </c>
      <c r="G21" s="25">
        <v>88892</v>
      </c>
      <c r="H21" s="15">
        <v>100221</v>
      </c>
      <c r="I21" s="15">
        <v>89209</v>
      </c>
      <c r="J21" s="15">
        <v>80842</v>
      </c>
    </row>
    <row r="22" spans="1:10" ht="11.25" customHeight="1">
      <c r="A22" s="32" t="s">
        <v>70</v>
      </c>
      <c r="B22" s="25">
        <v>-6409</v>
      </c>
      <c r="C22" s="15">
        <v>-7554</v>
      </c>
      <c r="D22" s="15">
        <v>-64742</v>
      </c>
      <c r="E22" s="15">
        <v>-74285</v>
      </c>
      <c r="F22" s="15">
        <v>-75038</v>
      </c>
      <c r="G22" s="25">
        <v>-78355</v>
      </c>
      <c r="H22" s="15">
        <v>-1176</v>
      </c>
      <c r="I22" s="15">
        <v>-1518</v>
      </c>
      <c r="J22" s="15">
        <v>-1378</v>
      </c>
    </row>
    <row r="24" spans="1:10" ht="12.75">
      <c r="A24" s="161" t="s">
        <v>167</v>
      </c>
      <c r="B24" s="161"/>
      <c r="C24" s="161"/>
      <c r="D24" s="161"/>
      <c r="E24" s="161"/>
      <c r="F24" s="161"/>
      <c r="G24" s="161"/>
      <c r="H24" s="161"/>
      <c r="I24" s="161"/>
      <c r="J24" s="161"/>
    </row>
    <row r="25" spans="1:10" ht="12.75">
      <c r="A25" s="161" t="s">
        <v>172</v>
      </c>
      <c r="B25" s="161"/>
      <c r="C25" s="161"/>
      <c r="D25" s="161"/>
      <c r="E25" s="161"/>
      <c r="F25" s="161"/>
      <c r="G25" s="161"/>
      <c r="H25" s="161"/>
      <c r="I25" s="161"/>
      <c r="J25" s="161"/>
    </row>
    <row r="26" spans="1:10" ht="30.75" customHeight="1">
      <c r="A26" s="161" t="s">
        <v>173</v>
      </c>
      <c r="B26" s="161"/>
      <c r="C26" s="161"/>
      <c r="D26" s="161"/>
      <c r="E26" s="161"/>
      <c r="F26" s="161"/>
      <c r="G26" s="161"/>
      <c r="H26" s="161"/>
      <c r="I26" s="161"/>
      <c r="J26" s="161"/>
    </row>
  </sheetData>
  <sheetProtection/>
  <mergeCells count="6">
    <mergeCell ref="A26:J26"/>
    <mergeCell ref="A1:J1"/>
    <mergeCell ref="A2:J2"/>
    <mergeCell ref="A3:J3"/>
    <mergeCell ref="A24:J24"/>
    <mergeCell ref="A25:J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E14"/>
  <sheetViews>
    <sheetView showGridLines="0" zoomScalePageLayoutView="0" workbookViewId="0" topLeftCell="A1">
      <selection activeCell="C28" sqref="C28"/>
    </sheetView>
  </sheetViews>
  <sheetFormatPr defaultColWidth="9.140625" defaultRowHeight="12.75"/>
  <cols>
    <col min="1" max="1" width="14.421875" style="49" bestFit="1" customWidth="1"/>
    <col min="2" max="5" width="12.00390625" style="50" bestFit="1" customWidth="1"/>
    <col min="6" max="16384" width="9.140625" style="49" customWidth="1"/>
  </cols>
  <sheetData>
    <row r="1" spans="1:5" s="38" customFormat="1" ht="16.5">
      <c r="A1" s="38" t="s">
        <v>90</v>
      </c>
      <c r="B1" s="39"/>
      <c r="C1" s="39"/>
      <c r="D1" s="39"/>
      <c r="E1" s="39"/>
    </row>
    <row r="2" spans="1:5" s="38" customFormat="1" ht="16.5">
      <c r="A2" s="40"/>
      <c r="B2" s="41"/>
      <c r="C2" s="41"/>
      <c r="D2" s="41"/>
      <c r="E2" s="41"/>
    </row>
    <row r="3" spans="1:5" s="53" customFormat="1" ht="16.5">
      <c r="A3" s="51"/>
      <c r="B3" s="52" t="s">
        <v>91</v>
      </c>
      <c r="C3" s="52" t="s">
        <v>92</v>
      </c>
      <c r="D3" s="52" t="s">
        <v>93</v>
      </c>
      <c r="E3" s="52" t="s">
        <v>97</v>
      </c>
    </row>
    <row r="4" spans="1:5" s="44" customFormat="1" ht="11.25">
      <c r="A4" s="42"/>
      <c r="B4" s="43"/>
      <c r="C4" s="43"/>
      <c r="D4" s="43"/>
      <c r="E4" s="43"/>
    </row>
    <row r="5" spans="2:5" s="45" customFormat="1" ht="15.75">
      <c r="B5" s="46"/>
      <c r="C5" s="46"/>
      <c r="D5" s="46"/>
      <c r="E5" s="46"/>
    </row>
    <row r="6" spans="1:5" s="44" customFormat="1" ht="11.25">
      <c r="A6" s="44" t="s">
        <v>94</v>
      </c>
      <c r="B6" s="47">
        <v>768.1</v>
      </c>
      <c r="C6" s="47">
        <v>948.2</v>
      </c>
      <c r="D6" s="47">
        <v>2464.1</v>
      </c>
      <c r="E6" s="47">
        <v>2568.9</v>
      </c>
    </row>
    <row r="7" spans="1:5" s="44" customFormat="1" ht="11.25">
      <c r="A7" s="44" t="s">
        <v>95</v>
      </c>
      <c r="B7" s="47">
        <v>122.5</v>
      </c>
      <c r="C7" s="47">
        <v>147.5</v>
      </c>
      <c r="D7" s="47">
        <v>260.3</v>
      </c>
      <c r="E7" s="47">
        <v>345.5</v>
      </c>
    </row>
    <row r="8" spans="2:5" s="44" customFormat="1" ht="11.25">
      <c r="B8" s="47"/>
      <c r="C8" s="47"/>
      <c r="D8" s="47"/>
      <c r="E8" s="47"/>
    </row>
    <row r="9" spans="1:5" s="44" customFormat="1" ht="12" thickBot="1">
      <c r="A9" s="44" t="s">
        <v>96</v>
      </c>
      <c r="B9" s="48">
        <v>890.6</v>
      </c>
      <c r="C9" s="48">
        <v>1095.7</v>
      </c>
      <c r="D9" s="48">
        <v>2724.4</v>
      </c>
      <c r="E9" s="48">
        <v>2914.4</v>
      </c>
    </row>
    <row r="10" ht="15.75" thickTop="1"/>
    <row r="11" ht="15">
      <c r="A11" s="54" t="s">
        <v>198</v>
      </c>
    </row>
    <row r="12" ht="15">
      <c r="A12" s="54" t="s">
        <v>199</v>
      </c>
    </row>
    <row r="13" ht="15">
      <c r="A13" s="54" t="s">
        <v>200</v>
      </c>
    </row>
    <row r="14" ht="15">
      <c r="A14" s="54" t="s">
        <v>201</v>
      </c>
    </row>
  </sheetData>
  <sheetProtection/>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D43" sqref="D43"/>
    </sheetView>
  </sheetViews>
  <sheetFormatPr defaultColWidth="9.140625" defaultRowHeight="12.75"/>
  <cols>
    <col min="2" max="2" width="38.140625" style="0" customWidth="1"/>
    <col min="3" max="7" width="6.7109375" style="0" bestFit="1" customWidth="1"/>
  </cols>
  <sheetData>
    <row r="1" spans="1:7" ht="12.75">
      <c r="A1" s="56"/>
      <c r="B1" s="57"/>
      <c r="C1" s="57"/>
      <c r="D1" s="57"/>
      <c r="E1" s="57"/>
      <c r="F1" s="57"/>
      <c r="G1" s="57"/>
    </row>
    <row r="2" spans="1:7" ht="33" customHeight="1" thickBot="1">
      <c r="A2" s="58"/>
      <c r="B2" s="170" t="s">
        <v>98</v>
      </c>
      <c r="C2" s="171"/>
      <c r="D2" s="171"/>
      <c r="E2" s="171"/>
      <c r="F2" s="171"/>
      <c r="G2" s="171"/>
    </row>
    <row r="3" spans="1:7" ht="12.75">
      <c r="A3" s="59"/>
      <c r="B3" s="60"/>
      <c r="C3" s="61"/>
      <c r="D3" s="61"/>
      <c r="E3" s="61"/>
      <c r="F3" s="62"/>
      <c r="G3" s="62" t="s">
        <v>99</v>
      </c>
    </row>
    <row r="4" spans="1:7" ht="12.75">
      <c r="A4" s="63"/>
      <c r="B4" s="172" t="s">
        <v>0</v>
      </c>
      <c r="C4" s="173" t="s">
        <v>100</v>
      </c>
      <c r="D4" s="174"/>
      <c r="E4" s="174"/>
      <c r="F4" s="174"/>
      <c r="G4" s="174"/>
    </row>
    <row r="5" spans="1:7" ht="22.5">
      <c r="A5" s="63"/>
      <c r="B5" s="172"/>
      <c r="C5" s="64" t="s">
        <v>101</v>
      </c>
      <c r="D5" s="64" t="s">
        <v>102</v>
      </c>
      <c r="E5" s="64" t="s">
        <v>103</v>
      </c>
      <c r="F5" s="64" t="s">
        <v>104</v>
      </c>
      <c r="G5" s="64" t="s">
        <v>105</v>
      </c>
    </row>
    <row r="6" spans="1:7" ht="12.75">
      <c r="A6" s="56"/>
      <c r="B6" s="65" t="s">
        <v>106</v>
      </c>
      <c r="C6" s="66">
        <v>218</v>
      </c>
      <c r="D6" s="66">
        <v>189</v>
      </c>
      <c r="E6" s="66">
        <v>137</v>
      </c>
      <c r="F6" s="66">
        <v>108</v>
      </c>
      <c r="G6" s="66">
        <v>77</v>
      </c>
    </row>
    <row r="7" spans="1:7" ht="12.75">
      <c r="A7" s="56"/>
      <c r="B7" s="65" t="s">
        <v>107</v>
      </c>
      <c r="C7" s="66">
        <v>1109</v>
      </c>
      <c r="D7" s="66">
        <v>860</v>
      </c>
      <c r="E7" s="66">
        <v>740</v>
      </c>
      <c r="F7" s="66">
        <v>1146</v>
      </c>
      <c r="G7" s="66">
        <v>1220</v>
      </c>
    </row>
    <row r="8" spans="1:7" ht="12.75">
      <c r="A8" s="56"/>
      <c r="B8" s="65" t="s">
        <v>108</v>
      </c>
      <c r="C8" s="66">
        <v>342</v>
      </c>
      <c r="D8" s="66">
        <v>304</v>
      </c>
      <c r="E8" s="66">
        <v>213</v>
      </c>
      <c r="F8" s="66">
        <v>187</v>
      </c>
      <c r="G8" s="66">
        <v>129</v>
      </c>
    </row>
    <row r="9" spans="1:7" ht="12.75">
      <c r="A9" s="56"/>
      <c r="B9" s="65" t="s">
        <v>109</v>
      </c>
      <c r="C9" s="66">
        <v>196</v>
      </c>
      <c r="D9" s="66">
        <v>176</v>
      </c>
      <c r="E9" s="66">
        <v>157</v>
      </c>
      <c r="F9" s="66">
        <v>125</v>
      </c>
      <c r="G9" s="66">
        <v>128</v>
      </c>
    </row>
    <row r="10" spans="1:7" ht="12.75">
      <c r="A10" s="56"/>
      <c r="B10" s="65" t="s">
        <v>110</v>
      </c>
      <c r="C10" s="66">
        <v>158</v>
      </c>
      <c r="D10" s="66">
        <v>150</v>
      </c>
      <c r="E10" s="66">
        <v>149</v>
      </c>
      <c r="F10" s="66">
        <v>133</v>
      </c>
      <c r="G10" s="66">
        <v>105</v>
      </c>
    </row>
    <row r="11" spans="1:7" ht="12.75">
      <c r="A11" s="56"/>
      <c r="B11" s="65" t="s">
        <v>111</v>
      </c>
      <c r="C11" s="66">
        <v>174</v>
      </c>
      <c r="D11" s="66">
        <v>142</v>
      </c>
      <c r="E11" s="66">
        <v>109</v>
      </c>
      <c r="F11" s="66">
        <v>125</v>
      </c>
      <c r="G11" s="66">
        <v>121</v>
      </c>
    </row>
    <row r="12" spans="1:7" ht="12.75">
      <c r="A12" s="56"/>
      <c r="B12" s="65" t="s">
        <v>112</v>
      </c>
      <c r="C12" s="66">
        <v>91</v>
      </c>
      <c r="D12" s="66">
        <v>92</v>
      </c>
      <c r="E12" s="66">
        <v>110</v>
      </c>
      <c r="F12" s="66">
        <v>102</v>
      </c>
      <c r="G12" s="66">
        <v>89</v>
      </c>
    </row>
    <row r="13" spans="1:7" ht="12.75">
      <c r="A13" s="56"/>
      <c r="B13" s="65" t="s">
        <v>113</v>
      </c>
      <c r="C13" s="66">
        <v>299</v>
      </c>
      <c r="D13" s="66">
        <v>300</v>
      </c>
      <c r="E13" s="66">
        <v>222</v>
      </c>
      <c r="F13" s="66">
        <v>285</v>
      </c>
      <c r="G13" s="66">
        <v>289</v>
      </c>
    </row>
    <row r="14" spans="1:7" ht="12.75">
      <c r="A14" s="56"/>
      <c r="B14" s="67" t="s">
        <v>114</v>
      </c>
      <c r="C14" s="68">
        <v>110</v>
      </c>
      <c r="D14" s="68">
        <v>237</v>
      </c>
      <c r="E14" s="68">
        <v>197</v>
      </c>
      <c r="F14" s="68">
        <v>278</v>
      </c>
      <c r="G14" s="68">
        <v>290</v>
      </c>
    </row>
    <row r="15" spans="1:7" ht="12.75">
      <c r="A15" s="63"/>
      <c r="B15" s="69" t="s">
        <v>115</v>
      </c>
      <c r="C15" s="70">
        <v>2697</v>
      </c>
      <c r="D15" s="70">
        <v>2448</v>
      </c>
      <c r="E15" s="70">
        <v>2036</v>
      </c>
      <c r="F15" s="70">
        <v>2490</v>
      </c>
      <c r="G15" s="70">
        <v>2447</v>
      </c>
    </row>
    <row r="16" spans="1:7" ht="12.75">
      <c r="A16" s="56"/>
      <c r="B16" s="65" t="s">
        <v>116</v>
      </c>
      <c r="C16" s="66">
        <v>372</v>
      </c>
      <c r="D16" s="66">
        <v>332</v>
      </c>
      <c r="E16" s="66">
        <v>243</v>
      </c>
      <c r="F16" s="66">
        <v>316</v>
      </c>
      <c r="G16" s="66">
        <v>335</v>
      </c>
    </row>
    <row r="17" spans="1:7" ht="12.75">
      <c r="A17" s="56"/>
      <c r="B17" s="65" t="s">
        <v>117</v>
      </c>
      <c r="C17" s="66">
        <v>282</v>
      </c>
      <c r="D17" s="66">
        <v>124</v>
      </c>
      <c r="E17" s="66">
        <v>105</v>
      </c>
      <c r="F17" s="66">
        <v>105</v>
      </c>
      <c r="G17" s="66">
        <v>89</v>
      </c>
    </row>
    <row r="18" spans="1:7" ht="12.75">
      <c r="A18" s="56"/>
      <c r="B18" s="65" t="s">
        <v>118</v>
      </c>
      <c r="C18" s="66">
        <v>1</v>
      </c>
      <c r="D18" s="66">
        <v>2</v>
      </c>
      <c r="E18" s="66">
        <v>1</v>
      </c>
      <c r="F18" s="66">
        <v>1</v>
      </c>
      <c r="G18" s="66">
        <v>0</v>
      </c>
    </row>
    <row r="19" spans="1:7" ht="12.75">
      <c r="A19" s="63"/>
      <c r="B19" s="71" t="s">
        <v>119</v>
      </c>
      <c r="C19" s="72">
        <v>3353</v>
      </c>
      <c r="D19" s="72">
        <v>2906</v>
      </c>
      <c r="E19" s="72">
        <v>2386</v>
      </c>
      <c r="F19" s="72">
        <v>2910</v>
      </c>
      <c r="G19" s="72">
        <v>2871</v>
      </c>
    </row>
    <row r="20" spans="1:7" ht="12.75">
      <c r="A20" s="56"/>
      <c r="B20" s="65" t="s">
        <v>120</v>
      </c>
      <c r="C20" s="66">
        <v>42</v>
      </c>
      <c r="D20" s="66">
        <v>51</v>
      </c>
      <c r="E20" s="66">
        <v>51</v>
      </c>
      <c r="F20" s="66">
        <v>42</v>
      </c>
      <c r="G20" s="66">
        <v>53</v>
      </c>
    </row>
    <row r="21" spans="1:7" ht="12.75">
      <c r="A21" s="63"/>
      <c r="B21" s="71" t="s">
        <v>121</v>
      </c>
      <c r="C21" s="72">
        <v>3394</v>
      </c>
      <c r="D21" s="72">
        <v>2958</v>
      </c>
      <c r="E21" s="72">
        <v>2437</v>
      </c>
      <c r="F21" s="72">
        <v>2952</v>
      </c>
      <c r="G21" s="72">
        <v>2924</v>
      </c>
    </row>
    <row r="22" spans="1:7" ht="12.75">
      <c r="A22" s="56"/>
      <c r="B22" s="65" t="s">
        <v>122</v>
      </c>
      <c r="C22" s="73">
        <v>40</v>
      </c>
      <c r="D22" s="73">
        <v>50</v>
      </c>
      <c r="E22" s="73">
        <v>123</v>
      </c>
      <c r="F22" s="73">
        <v>121</v>
      </c>
      <c r="G22" s="73">
        <v>297</v>
      </c>
    </row>
    <row r="23" spans="1:7" ht="13.5" thickBot="1">
      <c r="A23" s="63"/>
      <c r="B23" s="74" t="s">
        <v>123</v>
      </c>
      <c r="C23" s="75">
        <v>3434</v>
      </c>
      <c r="D23" s="75">
        <v>3008</v>
      </c>
      <c r="E23" s="75">
        <v>2559</v>
      </c>
      <c r="F23" s="75">
        <v>3074</v>
      </c>
      <c r="G23" s="75">
        <v>3221</v>
      </c>
    </row>
    <row r="24" spans="1:7" ht="12.75">
      <c r="A24" s="76"/>
      <c r="B24" s="77"/>
      <c r="C24" s="78"/>
      <c r="D24" s="78"/>
      <c r="E24" s="78"/>
      <c r="F24" s="78"/>
      <c r="G24" s="78"/>
    </row>
    <row r="25" spans="1:7" ht="12.75">
      <c r="A25" s="56"/>
      <c r="B25" s="57"/>
      <c r="C25" s="57"/>
      <c r="D25" s="57"/>
      <c r="E25" s="57"/>
      <c r="F25" s="57"/>
      <c r="G25" s="57"/>
    </row>
  </sheetData>
  <sheetProtection/>
  <mergeCells count="3">
    <mergeCell ref="B2:G2"/>
    <mergeCell ref="B4:B5"/>
    <mergeCell ref="C4:G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D42" sqref="D42"/>
    </sheetView>
  </sheetViews>
  <sheetFormatPr defaultColWidth="9.140625" defaultRowHeight="12.75"/>
  <cols>
    <col min="2" max="2" width="36.8515625" style="0" bestFit="1" customWidth="1"/>
  </cols>
  <sheetData>
    <row r="1" spans="1:7" ht="12.75">
      <c r="A1" s="56"/>
      <c r="B1" s="57"/>
      <c r="C1" s="57"/>
      <c r="D1" s="57"/>
      <c r="E1" s="57"/>
      <c r="F1" s="57"/>
      <c r="G1" s="57"/>
    </row>
    <row r="2" spans="1:7" ht="39" customHeight="1" thickBot="1">
      <c r="A2" s="58"/>
      <c r="B2" s="170" t="s">
        <v>124</v>
      </c>
      <c r="C2" s="171"/>
      <c r="D2" s="171"/>
      <c r="E2" s="171"/>
      <c r="F2" s="171"/>
      <c r="G2" s="171"/>
    </row>
    <row r="3" spans="1:7" ht="12.75">
      <c r="A3" s="59"/>
      <c r="B3" s="60"/>
      <c r="C3" s="61"/>
      <c r="D3" s="61"/>
      <c r="E3" s="61"/>
      <c r="F3" s="62"/>
      <c r="G3" s="62" t="s">
        <v>125</v>
      </c>
    </row>
    <row r="4" spans="1:7" ht="12.75">
      <c r="A4" s="63"/>
      <c r="B4" s="172" t="s">
        <v>0</v>
      </c>
      <c r="C4" s="173" t="s">
        <v>100</v>
      </c>
      <c r="D4" s="174"/>
      <c r="E4" s="174"/>
      <c r="F4" s="174"/>
      <c r="G4" s="174"/>
    </row>
    <row r="5" spans="1:7" ht="22.5">
      <c r="A5" s="63"/>
      <c r="B5" s="172"/>
      <c r="C5" s="64" t="s">
        <v>101</v>
      </c>
      <c r="D5" s="64" t="s">
        <v>102</v>
      </c>
      <c r="E5" s="64" t="s">
        <v>103</v>
      </c>
      <c r="F5" s="64" t="s">
        <v>104</v>
      </c>
      <c r="G5" s="64" t="s">
        <v>105</v>
      </c>
    </row>
    <row r="6" spans="1:7" ht="12.75">
      <c r="A6" s="56"/>
      <c r="B6" s="65" t="s">
        <v>106</v>
      </c>
      <c r="C6" s="66">
        <v>86</v>
      </c>
      <c r="D6" s="66">
        <v>74</v>
      </c>
      <c r="E6" s="66">
        <v>53</v>
      </c>
      <c r="F6" s="66">
        <v>42</v>
      </c>
      <c r="G6" s="66">
        <v>29</v>
      </c>
    </row>
    <row r="7" spans="1:7" ht="12.75">
      <c r="A7" s="56"/>
      <c r="B7" s="65" t="s">
        <v>107</v>
      </c>
      <c r="C7" s="66">
        <v>162</v>
      </c>
      <c r="D7" s="66">
        <v>125</v>
      </c>
      <c r="E7" s="66">
        <v>108</v>
      </c>
      <c r="F7" s="66">
        <v>166</v>
      </c>
      <c r="G7" s="66">
        <v>176</v>
      </c>
    </row>
    <row r="8" spans="1:7" ht="12.75">
      <c r="A8" s="56"/>
      <c r="B8" s="65" t="s">
        <v>108</v>
      </c>
      <c r="C8" s="66">
        <v>66</v>
      </c>
      <c r="D8" s="66">
        <v>59</v>
      </c>
      <c r="E8" s="66">
        <v>41</v>
      </c>
      <c r="F8" s="66">
        <v>36</v>
      </c>
      <c r="G8" s="66">
        <v>24</v>
      </c>
    </row>
    <row r="9" spans="1:7" ht="12.75">
      <c r="A9" s="56"/>
      <c r="B9" s="65" t="s">
        <v>109</v>
      </c>
      <c r="C9" s="66">
        <v>45</v>
      </c>
      <c r="D9" s="66">
        <v>40</v>
      </c>
      <c r="E9" s="66">
        <v>35</v>
      </c>
      <c r="F9" s="66">
        <v>28</v>
      </c>
      <c r="G9" s="66">
        <v>29</v>
      </c>
    </row>
    <row r="10" spans="1:7" ht="12.75">
      <c r="A10" s="56"/>
      <c r="B10" s="65" t="s">
        <v>110</v>
      </c>
      <c r="C10" s="66">
        <v>30</v>
      </c>
      <c r="D10" s="66">
        <v>28</v>
      </c>
      <c r="E10" s="66">
        <v>28</v>
      </c>
      <c r="F10" s="66">
        <v>24</v>
      </c>
      <c r="G10" s="66">
        <v>19</v>
      </c>
    </row>
    <row r="11" spans="1:7" ht="12.75">
      <c r="A11" s="56"/>
      <c r="B11" s="65" t="s">
        <v>111</v>
      </c>
      <c r="C11" s="66">
        <v>31</v>
      </c>
      <c r="D11" s="66">
        <v>25</v>
      </c>
      <c r="E11" s="66">
        <v>19</v>
      </c>
      <c r="F11" s="66">
        <v>22</v>
      </c>
      <c r="G11" s="66">
        <v>21</v>
      </c>
    </row>
    <row r="12" spans="1:7" ht="12.75">
      <c r="A12" s="56"/>
      <c r="B12" s="65" t="s">
        <v>112</v>
      </c>
      <c r="C12" s="66">
        <v>12</v>
      </c>
      <c r="D12" s="66">
        <v>12</v>
      </c>
      <c r="E12" s="66">
        <v>14</v>
      </c>
      <c r="F12" s="66">
        <v>13</v>
      </c>
      <c r="G12" s="66">
        <v>11</v>
      </c>
    </row>
    <row r="13" spans="1:7" ht="12.75">
      <c r="A13" s="56"/>
      <c r="B13" s="65" t="s">
        <v>113</v>
      </c>
      <c r="C13" s="66">
        <v>36</v>
      </c>
      <c r="D13" s="66">
        <v>36</v>
      </c>
      <c r="E13" s="66">
        <v>26</v>
      </c>
      <c r="F13" s="66">
        <v>34</v>
      </c>
      <c r="G13" s="66">
        <v>34</v>
      </c>
    </row>
    <row r="14" spans="1:7" ht="12.75">
      <c r="A14" s="56"/>
      <c r="B14" s="67" t="s">
        <v>114</v>
      </c>
      <c r="C14" s="68">
        <v>21</v>
      </c>
      <c r="D14" s="68">
        <v>46</v>
      </c>
      <c r="E14" s="68">
        <v>38</v>
      </c>
      <c r="F14" s="68">
        <v>53</v>
      </c>
      <c r="G14" s="68">
        <v>55</v>
      </c>
    </row>
    <row r="15" spans="1:7" ht="12.75">
      <c r="A15" s="63"/>
      <c r="B15" s="69" t="s">
        <v>126</v>
      </c>
      <c r="C15" s="70">
        <v>53</v>
      </c>
      <c r="D15" s="70">
        <v>48</v>
      </c>
      <c r="E15" s="70">
        <v>40</v>
      </c>
      <c r="F15" s="70">
        <v>48</v>
      </c>
      <c r="G15" s="70">
        <v>47</v>
      </c>
    </row>
    <row r="16" spans="1:7" ht="12.75">
      <c r="A16" s="56"/>
      <c r="B16" s="65" t="s">
        <v>116</v>
      </c>
      <c r="C16" s="66">
        <v>73</v>
      </c>
      <c r="D16" s="66">
        <v>65</v>
      </c>
      <c r="E16" s="66">
        <v>47</v>
      </c>
      <c r="F16" s="66">
        <v>61</v>
      </c>
      <c r="G16" s="66">
        <v>64</v>
      </c>
    </row>
    <row r="17" spans="1:7" ht="12.75">
      <c r="A17" s="56"/>
      <c r="B17" s="65" t="s">
        <v>117</v>
      </c>
      <c r="C17" s="66">
        <v>95</v>
      </c>
      <c r="D17" s="66">
        <v>42</v>
      </c>
      <c r="E17" s="66">
        <v>35</v>
      </c>
      <c r="F17" s="66">
        <v>35</v>
      </c>
      <c r="G17" s="66">
        <v>30</v>
      </c>
    </row>
    <row r="18" spans="1:7" ht="12.75">
      <c r="A18" s="56"/>
      <c r="B18" s="65" t="s">
        <v>118</v>
      </c>
      <c r="C18" s="66">
        <v>1</v>
      </c>
      <c r="D18" s="66">
        <v>1</v>
      </c>
      <c r="E18" s="66">
        <v>1</v>
      </c>
      <c r="F18" s="66">
        <v>0</v>
      </c>
      <c r="G18" s="66">
        <v>0</v>
      </c>
    </row>
    <row r="19" spans="1:7" ht="13.5" thickBot="1">
      <c r="A19" s="63"/>
      <c r="B19" s="74" t="s">
        <v>119</v>
      </c>
      <c r="C19" s="79">
        <v>55</v>
      </c>
      <c r="D19" s="79">
        <v>48</v>
      </c>
      <c r="E19" s="79">
        <v>39</v>
      </c>
      <c r="F19" s="80">
        <v>47</v>
      </c>
      <c r="G19" s="80">
        <v>46</v>
      </c>
    </row>
    <row r="20" spans="1:7" ht="12.75">
      <c r="A20" s="56"/>
      <c r="B20" s="57"/>
      <c r="C20" s="57"/>
      <c r="D20" s="57"/>
      <c r="E20" s="57"/>
      <c r="F20" s="57"/>
      <c r="G20" s="57"/>
    </row>
  </sheetData>
  <sheetProtection/>
  <mergeCells count="3">
    <mergeCell ref="B2:G2"/>
    <mergeCell ref="B4:B5"/>
    <mergeCell ref="C4:G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T36"/>
  <sheetViews>
    <sheetView zoomScalePageLayoutView="0" workbookViewId="0" topLeftCell="A1">
      <selection activeCell="X26" sqref="X26"/>
    </sheetView>
  </sheetViews>
  <sheetFormatPr defaultColWidth="9.140625" defaultRowHeight="12.75"/>
  <cols>
    <col min="2" max="2" width="47.7109375" style="0" customWidth="1"/>
    <col min="3" max="3" width="3.00390625" style="0" bestFit="1" customWidth="1"/>
    <col min="4" max="4" width="4.8515625" style="0" bestFit="1" customWidth="1"/>
    <col min="5" max="5" width="5.140625" style="0" bestFit="1" customWidth="1"/>
    <col min="6" max="8" width="3.57421875" style="0" bestFit="1" customWidth="1"/>
    <col min="9" max="9" width="3.00390625" style="0" bestFit="1" customWidth="1"/>
    <col min="10" max="11" width="3.57421875" style="0" bestFit="1" customWidth="1"/>
    <col min="12" max="12" width="4.8515625" style="0" bestFit="1" customWidth="1"/>
    <col min="13" max="13" width="3.57421875" style="0" bestFit="1" customWidth="1"/>
    <col min="14" max="15" width="3.00390625" style="0" bestFit="1" customWidth="1"/>
    <col min="16" max="16" width="5.140625" style="0" bestFit="1" customWidth="1"/>
    <col min="17" max="17" width="3.00390625" style="0" bestFit="1" customWidth="1"/>
    <col min="18" max="18" width="5.140625" style="0" bestFit="1" customWidth="1"/>
    <col min="19" max="19" width="3.57421875" style="0" bestFit="1" customWidth="1"/>
    <col min="20" max="20" width="6.7109375" style="0" bestFit="1" customWidth="1"/>
  </cols>
  <sheetData>
    <row r="1" spans="1:20" ht="12.75">
      <c r="A1" s="57"/>
      <c r="B1" s="57"/>
      <c r="C1" s="57"/>
      <c r="D1" s="57"/>
      <c r="E1" s="57"/>
      <c r="F1" s="57"/>
      <c r="G1" s="57"/>
      <c r="H1" s="57"/>
      <c r="I1" s="57"/>
      <c r="J1" s="57"/>
      <c r="K1" s="57"/>
      <c r="L1" s="57"/>
      <c r="M1" s="57"/>
      <c r="N1" s="57"/>
      <c r="O1" s="57"/>
      <c r="P1" s="57"/>
      <c r="Q1" s="57"/>
      <c r="R1" s="57"/>
      <c r="S1" s="57"/>
      <c r="T1" s="57"/>
    </row>
    <row r="2" spans="1:20" ht="24.75" customHeight="1" thickBot="1">
      <c r="A2" s="81"/>
      <c r="B2" s="175" t="s">
        <v>127</v>
      </c>
      <c r="C2" s="176"/>
      <c r="D2" s="176"/>
      <c r="E2" s="176"/>
      <c r="F2" s="176"/>
      <c r="G2" s="176"/>
      <c r="H2" s="176"/>
      <c r="I2" s="176"/>
      <c r="J2" s="176"/>
      <c r="K2" s="176"/>
      <c r="L2" s="176"/>
      <c r="M2" s="176"/>
      <c r="N2" s="176"/>
      <c r="O2" s="177"/>
      <c r="P2" s="177"/>
      <c r="Q2" s="177"/>
      <c r="R2" s="177"/>
      <c r="S2" s="177"/>
      <c r="T2" s="177"/>
    </row>
    <row r="3" spans="1:20" ht="12.75">
      <c r="A3" s="82"/>
      <c r="B3" s="83" t="s">
        <v>128</v>
      </c>
      <c r="C3" s="84"/>
      <c r="D3" s="85"/>
      <c r="E3" s="85"/>
      <c r="F3" s="84"/>
      <c r="G3" s="84"/>
      <c r="H3" s="84"/>
      <c r="I3" s="85"/>
      <c r="J3" s="85"/>
      <c r="K3" s="85"/>
      <c r="L3" s="86"/>
      <c r="M3" s="87"/>
      <c r="N3" s="84"/>
      <c r="O3" s="84"/>
      <c r="P3" s="84"/>
      <c r="Q3" s="88"/>
      <c r="R3" s="89"/>
      <c r="S3" s="89"/>
      <c r="T3" s="90" t="s">
        <v>99</v>
      </c>
    </row>
    <row r="4" spans="1:20" ht="89.25" customHeight="1">
      <c r="A4" s="91"/>
      <c r="B4" s="92" t="s">
        <v>0</v>
      </c>
      <c r="C4" s="93" t="s">
        <v>106</v>
      </c>
      <c r="D4" s="93" t="s">
        <v>107</v>
      </c>
      <c r="E4" s="93" t="s">
        <v>129</v>
      </c>
      <c r="F4" s="93" t="s">
        <v>109</v>
      </c>
      <c r="G4" s="93" t="s">
        <v>110</v>
      </c>
      <c r="H4" s="93" t="s">
        <v>111</v>
      </c>
      <c r="I4" s="93" t="s">
        <v>112</v>
      </c>
      <c r="J4" s="93" t="s">
        <v>113</v>
      </c>
      <c r="K4" s="93" t="s">
        <v>114</v>
      </c>
      <c r="L4" s="94" t="s">
        <v>126</v>
      </c>
      <c r="M4" s="95" t="s">
        <v>116</v>
      </c>
      <c r="N4" s="95" t="s">
        <v>117</v>
      </c>
      <c r="O4" s="95" t="s">
        <v>118</v>
      </c>
      <c r="P4" s="94" t="s">
        <v>130</v>
      </c>
      <c r="Q4" s="95" t="s">
        <v>131</v>
      </c>
      <c r="R4" s="94" t="s">
        <v>132</v>
      </c>
      <c r="S4" s="95" t="s">
        <v>133</v>
      </c>
      <c r="T4" s="94" t="s">
        <v>134</v>
      </c>
    </row>
    <row r="5" spans="1:20" ht="12.75">
      <c r="A5" s="91"/>
      <c r="B5" s="96" t="s">
        <v>135</v>
      </c>
      <c r="C5" s="97"/>
      <c r="D5" s="97"/>
      <c r="E5" s="97"/>
      <c r="F5" s="97"/>
      <c r="G5" s="97"/>
      <c r="H5" s="97"/>
      <c r="I5" s="97"/>
      <c r="J5" s="97"/>
      <c r="K5" s="97"/>
      <c r="L5" s="98"/>
      <c r="M5" s="97"/>
      <c r="N5" s="97"/>
      <c r="O5" s="97"/>
      <c r="P5" s="98"/>
      <c r="Q5" s="97"/>
      <c r="R5" s="98"/>
      <c r="S5" s="97"/>
      <c r="T5" s="98"/>
    </row>
    <row r="6" spans="1:20" ht="22.5">
      <c r="A6" s="99"/>
      <c r="B6" s="100" t="s">
        <v>136</v>
      </c>
      <c r="C6" s="101">
        <v>1</v>
      </c>
      <c r="D6" s="101">
        <v>2</v>
      </c>
      <c r="E6" s="101">
        <v>1</v>
      </c>
      <c r="F6" s="101">
        <v>1</v>
      </c>
      <c r="G6" s="101">
        <v>1</v>
      </c>
      <c r="H6" s="101">
        <v>1</v>
      </c>
      <c r="I6" s="101">
        <v>2</v>
      </c>
      <c r="J6" s="101">
        <v>2</v>
      </c>
      <c r="K6" s="101">
        <v>1</v>
      </c>
      <c r="L6" s="102">
        <v>11</v>
      </c>
      <c r="M6" s="101">
        <v>1</v>
      </c>
      <c r="N6" s="101">
        <v>1</v>
      </c>
      <c r="O6" s="101">
        <v>0</v>
      </c>
      <c r="P6" s="102">
        <v>14</v>
      </c>
      <c r="Q6" s="101">
        <v>51</v>
      </c>
      <c r="R6" s="102">
        <v>65</v>
      </c>
      <c r="S6" s="101">
        <v>8</v>
      </c>
      <c r="T6" s="102">
        <v>73</v>
      </c>
    </row>
    <row r="7" spans="1:20" ht="12.75">
      <c r="A7" s="91"/>
      <c r="B7" s="103" t="s">
        <v>137</v>
      </c>
      <c r="C7" s="104">
        <v>1</v>
      </c>
      <c r="D7" s="104">
        <v>2</v>
      </c>
      <c r="E7" s="104">
        <v>1</v>
      </c>
      <c r="F7" s="104">
        <v>1</v>
      </c>
      <c r="G7" s="104">
        <v>1</v>
      </c>
      <c r="H7" s="104">
        <v>1</v>
      </c>
      <c r="I7" s="104">
        <v>2</v>
      </c>
      <c r="J7" s="104">
        <v>2</v>
      </c>
      <c r="K7" s="104">
        <v>1</v>
      </c>
      <c r="L7" s="105">
        <v>11</v>
      </c>
      <c r="M7" s="104">
        <v>1</v>
      </c>
      <c r="N7" s="104">
        <v>1</v>
      </c>
      <c r="O7" s="104">
        <v>0</v>
      </c>
      <c r="P7" s="105">
        <v>14</v>
      </c>
      <c r="Q7" s="104">
        <v>51</v>
      </c>
      <c r="R7" s="105">
        <v>65</v>
      </c>
      <c r="S7" s="104">
        <v>8</v>
      </c>
      <c r="T7" s="105">
        <v>73</v>
      </c>
    </row>
    <row r="8" spans="1:20" ht="12.75">
      <c r="A8" s="91"/>
      <c r="B8" s="96" t="s">
        <v>138</v>
      </c>
      <c r="C8" s="106"/>
      <c r="D8" s="106"/>
      <c r="E8" s="106"/>
      <c r="F8" s="106"/>
      <c r="G8" s="106"/>
      <c r="H8" s="106"/>
      <c r="I8" s="106"/>
      <c r="J8" s="106"/>
      <c r="K8" s="106"/>
      <c r="L8" s="107"/>
      <c r="M8" s="106"/>
      <c r="N8" s="106"/>
      <c r="O8" s="106"/>
      <c r="P8" s="107"/>
      <c r="Q8" s="106"/>
      <c r="R8" s="107"/>
      <c r="S8" s="106"/>
      <c r="T8" s="107"/>
    </row>
    <row r="9" spans="1:20" ht="12.75">
      <c r="A9" s="99"/>
      <c r="B9" s="108" t="s">
        <v>139</v>
      </c>
      <c r="C9" s="101" t="s">
        <v>140</v>
      </c>
      <c r="D9" s="101">
        <v>1</v>
      </c>
      <c r="E9" s="101" t="s">
        <v>140</v>
      </c>
      <c r="F9" s="101" t="s">
        <v>140</v>
      </c>
      <c r="G9" s="101" t="s">
        <v>140</v>
      </c>
      <c r="H9" s="101">
        <v>0</v>
      </c>
      <c r="I9" s="101" t="s">
        <v>140</v>
      </c>
      <c r="J9" s="101">
        <v>0</v>
      </c>
      <c r="K9" s="101">
        <v>0</v>
      </c>
      <c r="L9" s="102">
        <v>1</v>
      </c>
      <c r="M9" s="101">
        <v>0</v>
      </c>
      <c r="N9" s="101" t="s">
        <v>140</v>
      </c>
      <c r="O9" s="101" t="s">
        <v>140</v>
      </c>
      <c r="P9" s="102">
        <v>2</v>
      </c>
      <c r="Q9" s="101" t="s">
        <v>140</v>
      </c>
      <c r="R9" s="102">
        <v>2</v>
      </c>
      <c r="S9" s="101" t="s">
        <v>140</v>
      </c>
      <c r="T9" s="109">
        <v>2</v>
      </c>
    </row>
    <row r="10" spans="1:20" ht="12.75">
      <c r="A10" s="99"/>
      <c r="B10" s="110" t="s">
        <v>141</v>
      </c>
      <c r="C10" s="111" t="s">
        <v>140</v>
      </c>
      <c r="D10" s="111">
        <v>1</v>
      </c>
      <c r="E10" s="111" t="s">
        <v>140</v>
      </c>
      <c r="F10" s="111" t="s">
        <v>140</v>
      </c>
      <c r="G10" s="111" t="s">
        <v>140</v>
      </c>
      <c r="H10" s="111">
        <v>0</v>
      </c>
      <c r="I10" s="111" t="s">
        <v>140</v>
      </c>
      <c r="J10" s="111">
        <v>0</v>
      </c>
      <c r="K10" s="111">
        <v>0</v>
      </c>
      <c r="L10" s="112">
        <v>1</v>
      </c>
      <c r="M10" s="111">
        <v>0</v>
      </c>
      <c r="N10" s="111" t="s">
        <v>140</v>
      </c>
      <c r="O10" s="111" t="s">
        <v>140</v>
      </c>
      <c r="P10" s="112">
        <v>2</v>
      </c>
      <c r="Q10" s="111" t="s">
        <v>140</v>
      </c>
      <c r="R10" s="112">
        <v>2</v>
      </c>
      <c r="S10" s="111" t="s">
        <v>140</v>
      </c>
      <c r="T10" s="112">
        <v>2</v>
      </c>
    </row>
    <row r="11" spans="1:20" ht="12.75">
      <c r="A11" s="91"/>
      <c r="B11" s="103" t="s">
        <v>142</v>
      </c>
      <c r="C11" s="104" t="s">
        <v>140</v>
      </c>
      <c r="D11" s="104">
        <v>1</v>
      </c>
      <c r="E11" s="104" t="s">
        <v>140</v>
      </c>
      <c r="F11" s="104" t="s">
        <v>140</v>
      </c>
      <c r="G11" s="104" t="s">
        <v>140</v>
      </c>
      <c r="H11" s="104">
        <v>0</v>
      </c>
      <c r="I11" s="104" t="s">
        <v>140</v>
      </c>
      <c r="J11" s="104">
        <v>0</v>
      </c>
      <c r="K11" s="104">
        <v>0</v>
      </c>
      <c r="L11" s="105">
        <v>1</v>
      </c>
      <c r="M11" s="104">
        <v>0</v>
      </c>
      <c r="N11" s="104" t="s">
        <v>140</v>
      </c>
      <c r="O11" s="104" t="s">
        <v>140</v>
      </c>
      <c r="P11" s="105">
        <v>2</v>
      </c>
      <c r="Q11" s="104" t="s">
        <v>140</v>
      </c>
      <c r="R11" s="105">
        <v>2</v>
      </c>
      <c r="S11" s="104" t="s">
        <v>140</v>
      </c>
      <c r="T11" s="105">
        <v>2</v>
      </c>
    </row>
    <row r="12" spans="1:20" ht="12.75">
      <c r="A12" s="91"/>
      <c r="B12" s="96" t="s">
        <v>143</v>
      </c>
      <c r="C12" s="113"/>
      <c r="D12" s="113"/>
      <c r="E12" s="113"/>
      <c r="F12" s="113"/>
      <c r="G12" s="113"/>
      <c r="H12" s="113"/>
      <c r="I12" s="113"/>
      <c r="J12" s="113"/>
      <c r="K12" s="113"/>
      <c r="L12" s="114"/>
      <c r="M12" s="113"/>
      <c r="N12" s="113"/>
      <c r="O12" s="113"/>
      <c r="P12" s="114"/>
      <c r="Q12" s="113"/>
      <c r="R12" s="114"/>
      <c r="S12" s="113"/>
      <c r="T12" s="114"/>
    </row>
    <row r="13" spans="1:20" ht="12.75">
      <c r="A13" s="99"/>
      <c r="B13" s="115" t="s">
        <v>144</v>
      </c>
      <c r="C13" s="101">
        <v>2</v>
      </c>
      <c r="D13" s="101">
        <v>5</v>
      </c>
      <c r="E13" s="101">
        <v>4</v>
      </c>
      <c r="F13" s="101">
        <v>3</v>
      </c>
      <c r="G13" s="101">
        <v>4</v>
      </c>
      <c r="H13" s="101">
        <v>4</v>
      </c>
      <c r="I13" s="101">
        <v>6</v>
      </c>
      <c r="J13" s="101">
        <v>6</v>
      </c>
      <c r="K13" s="101">
        <v>4</v>
      </c>
      <c r="L13" s="102">
        <v>39</v>
      </c>
      <c r="M13" s="101">
        <v>0</v>
      </c>
      <c r="N13" s="101">
        <v>0</v>
      </c>
      <c r="O13" s="101">
        <v>0</v>
      </c>
      <c r="P13" s="102">
        <v>39</v>
      </c>
      <c r="Q13" s="101" t="s">
        <v>140</v>
      </c>
      <c r="R13" s="102">
        <v>39</v>
      </c>
      <c r="S13" s="101" t="s">
        <v>140</v>
      </c>
      <c r="T13" s="102">
        <v>39</v>
      </c>
    </row>
    <row r="14" spans="1:20" ht="12.75">
      <c r="A14" s="99"/>
      <c r="B14" s="108" t="s">
        <v>145</v>
      </c>
      <c r="C14" s="101">
        <v>36</v>
      </c>
      <c r="D14" s="101">
        <v>47</v>
      </c>
      <c r="E14" s="101">
        <v>36</v>
      </c>
      <c r="F14" s="101">
        <v>33</v>
      </c>
      <c r="G14" s="101">
        <v>22</v>
      </c>
      <c r="H14" s="101">
        <v>16</v>
      </c>
      <c r="I14" s="101">
        <v>16</v>
      </c>
      <c r="J14" s="101">
        <v>30</v>
      </c>
      <c r="K14" s="101">
        <v>24</v>
      </c>
      <c r="L14" s="102">
        <v>260</v>
      </c>
      <c r="M14" s="101">
        <v>40</v>
      </c>
      <c r="N14" s="101">
        <v>27</v>
      </c>
      <c r="O14" s="101">
        <v>0</v>
      </c>
      <c r="P14" s="102">
        <v>327</v>
      </c>
      <c r="Q14" s="101">
        <v>0</v>
      </c>
      <c r="R14" s="102">
        <v>327</v>
      </c>
      <c r="S14" s="101" t="s">
        <v>140</v>
      </c>
      <c r="T14" s="102">
        <v>327</v>
      </c>
    </row>
    <row r="15" spans="1:20" ht="12.75">
      <c r="A15" s="99"/>
      <c r="B15" s="108" t="s">
        <v>146</v>
      </c>
      <c r="C15" s="101">
        <v>1</v>
      </c>
      <c r="D15" s="101">
        <v>9</v>
      </c>
      <c r="E15" s="101">
        <v>1</v>
      </c>
      <c r="F15" s="101">
        <v>1</v>
      </c>
      <c r="G15" s="101">
        <v>1</v>
      </c>
      <c r="H15" s="101">
        <v>1</v>
      </c>
      <c r="I15" s="101">
        <v>1</v>
      </c>
      <c r="J15" s="101">
        <v>2</v>
      </c>
      <c r="K15" s="101">
        <v>2</v>
      </c>
      <c r="L15" s="102">
        <v>19</v>
      </c>
      <c r="M15" s="101">
        <v>3</v>
      </c>
      <c r="N15" s="101">
        <v>1</v>
      </c>
      <c r="O15" s="101">
        <v>0</v>
      </c>
      <c r="P15" s="102">
        <v>23</v>
      </c>
      <c r="Q15" s="101">
        <v>0</v>
      </c>
      <c r="R15" s="102">
        <v>23</v>
      </c>
      <c r="S15" s="101" t="s">
        <v>140</v>
      </c>
      <c r="T15" s="102">
        <v>23</v>
      </c>
    </row>
    <row r="16" spans="1:20" ht="12.75">
      <c r="A16" s="99"/>
      <c r="B16" s="108" t="s">
        <v>147</v>
      </c>
      <c r="C16" s="101">
        <v>3</v>
      </c>
      <c r="D16" s="101">
        <v>39</v>
      </c>
      <c r="E16" s="101">
        <v>4</v>
      </c>
      <c r="F16" s="101">
        <v>4</v>
      </c>
      <c r="G16" s="101">
        <v>3</v>
      </c>
      <c r="H16" s="101">
        <v>4</v>
      </c>
      <c r="I16" s="101">
        <v>3</v>
      </c>
      <c r="J16" s="101">
        <v>9</v>
      </c>
      <c r="K16" s="101">
        <v>9</v>
      </c>
      <c r="L16" s="102">
        <v>79</v>
      </c>
      <c r="M16" s="101">
        <v>11</v>
      </c>
      <c r="N16" s="101">
        <v>3</v>
      </c>
      <c r="O16" s="101">
        <v>0</v>
      </c>
      <c r="P16" s="102">
        <v>93</v>
      </c>
      <c r="Q16" s="101">
        <v>2</v>
      </c>
      <c r="R16" s="102">
        <v>95</v>
      </c>
      <c r="S16" s="101" t="s">
        <v>140</v>
      </c>
      <c r="T16" s="102">
        <v>95</v>
      </c>
    </row>
    <row r="17" spans="1:20" ht="12.75">
      <c r="A17" s="91"/>
      <c r="B17" s="103" t="s">
        <v>148</v>
      </c>
      <c r="C17" s="104">
        <v>41</v>
      </c>
      <c r="D17" s="104">
        <v>100</v>
      </c>
      <c r="E17" s="104">
        <v>45</v>
      </c>
      <c r="F17" s="104">
        <v>42</v>
      </c>
      <c r="G17" s="104">
        <v>30</v>
      </c>
      <c r="H17" s="104">
        <v>25</v>
      </c>
      <c r="I17" s="104">
        <v>25</v>
      </c>
      <c r="J17" s="104">
        <v>49</v>
      </c>
      <c r="K17" s="104">
        <v>40</v>
      </c>
      <c r="L17" s="105">
        <v>397</v>
      </c>
      <c r="M17" s="104">
        <v>53</v>
      </c>
      <c r="N17" s="104">
        <v>30</v>
      </c>
      <c r="O17" s="104">
        <v>0</v>
      </c>
      <c r="P17" s="105">
        <v>481</v>
      </c>
      <c r="Q17" s="104">
        <v>2</v>
      </c>
      <c r="R17" s="105">
        <v>483</v>
      </c>
      <c r="S17" s="104" t="s">
        <v>140</v>
      </c>
      <c r="T17" s="105">
        <v>483</v>
      </c>
    </row>
    <row r="18" spans="1:20" ht="12.75">
      <c r="A18" s="91"/>
      <c r="B18" s="96" t="s">
        <v>149</v>
      </c>
      <c r="C18" s="116"/>
      <c r="D18" s="116"/>
      <c r="E18" s="116"/>
      <c r="F18" s="116"/>
      <c r="G18" s="116"/>
      <c r="H18" s="116"/>
      <c r="I18" s="116"/>
      <c r="J18" s="116"/>
      <c r="K18" s="116"/>
      <c r="L18" s="117"/>
      <c r="M18" s="116"/>
      <c r="N18" s="116"/>
      <c r="O18" s="116"/>
      <c r="P18" s="117"/>
      <c r="Q18" s="116"/>
      <c r="R18" s="117"/>
      <c r="S18" s="116"/>
      <c r="T18" s="117"/>
    </row>
    <row r="19" spans="1:20" ht="12.75">
      <c r="A19" s="99"/>
      <c r="B19" s="108" t="s">
        <v>150</v>
      </c>
      <c r="C19" s="101">
        <v>0</v>
      </c>
      <c r="D19" s="101">
        <v>1014</v>
      </c>
      <c r="E19" s="101">
        <v>0</v>
      </c>
      <c r="F19" s="101">
        <v>0</v>
      </c>
      <c r="G19" s="101">
        <v>0</v>
      </c>
      <c r="H19" s="101">
        <v>39</v>
      </c>
      <c r="I19" s="101">
        <v>0</v>
      </c>
      <c r="J19" s="101">
        <v>157</v>
      </c>
      <c r="K19" s="101">
        <v>204</v>
      </c>
      <c r="L19" s="102">
        <v>1414</v>
      </c>
      <c r="M19" s="101">
        <v>272</v>
      </c>
      <c r="N19" s="101">
        <v>53</v>
      </c>
      <c r="O19" s="101" t="s">
        <v>140</v>
      </c>
      <c r="P19" s="102">
        <v>1738</v>
      </c>
      <c r="Q19" s="101" t="s">
        <v>140</v>
      </c>
      <c r="R19" s="102">
        <v>1738</v>
      </c>
      <c r="S19" s="101">
        <v>1</v>
      </c>
      <c r="T19" s="109">
        <v>1739</v>
      </c>
    </row>
    <row r="20" spans="1:20" ht="12.75">
      <c r="A20" s="99"/>
      <c r="B20" s="108" t="s">
        <v>151</v>
      </c>
      <c r="C20" s="101">
        <v>10</v>
      </c>
      <c r="D20" s="101">
        <v>25</v>
      </c>
      <c r="E20" s="101">
        <v>17</v>
      </c>
      <c r="F20" s="101">
        <v>16</v>
      </c>
      <c r="G20" s="101">
        <v>17</v>
      </c>
      <c r="H20" s="101">
        <v>39</v>
      </c>
      <c r="I20" s="101">
        <v>39</v>
      </c>
      <c r="J20" s="101">
        <v>49</v>
      </c>
      <c r="K20" s="101">
        <v>22</v>
      </c>
      <c r="L20" s="102">
        <v>235</v>
      </c>
      <c r="M20" s="101">
        <v>8</v>
      </c>
      <c r="N20" s="101">
        <v>1</v>
      </c>
      <c r="O20" s="101" t="s">
        <v>140</v>
      </c>
      <c r="P20" s="102">
        <v>245</v>
      </c>
      <c r="Q20" s="101" t="s">
        <v>140</v>
      </c>
      <c r="R20" s="102">
        <v>245</v>
      </c>
      <c r="S20" s="101">
        <v>9</v>
      </c>
      <c r="T20" s="109">
        <v>254</v>
      </c>
    </row>
    <row r="21" spans="1:20" ht="12.75">
      <c r="A21" s="99"/>
      <c r="B21" s="108" t="s">
        <v>152</v>
      </c>
      <c r="C21" s="101">
        <v>1</v>
      </c>
      <c r="D21" s="101" t="s">
        <v>140</v>
      </c>
      <c r="E21" s="101">
        <v>14</v>
      </c>
      <c r="F21" s="101">
        <v>45</v>
      </c>
      <c r="G21" s="101">
        <v>9</v>
      </c>
      <c r="H21" s="101" t="s">
        <v>140</v>
      </c>
      <c r="I21" s="101" t="s">
        <v>140</v>
      </c>
      <c r="J21" s="101" t="s">
        <v>140</v>
      </c>
      <c r="K21" s="101" t="s">
        <v>140</v>
      </c>
      <c r="L21" s="102">
        <v>69</v>
      </c>
      <c r="M21" s="101" t="s">
        <v>140</v>
      </c>
      <c r="N21" s="101">
        <v>4</v>
      </c>
      <c r="O21" s="101" t="s">
        <v>140</v>
      </c>
      <c r="P21" s="102">
        <v>73</v>
      </c>
      <c r="Q21" s="101" t="s">
        <v>140</v>
      </c>
      <c r="R21" s="102">
        <v>73</v>
      </c>
      <c r="S21" s="101" t="s">
        <v>140</v>
      </c>
      <c r="T21" s="109">
        <v>73</v>
      </c>
    </row>
    <row r="22" spans="1:20" ht="12.75">
      <c r="A22" s="99"/>
      <c r="B22" s="118" t="s">
        <v>153</v>
      </c>
      <c r="C22" s="101" t="s">
        <v>140</v>
      </c>
      <c r="D22" s="101" t="s">
        <v>140</v>
      </c>
      <c r="E22" s="101" t="s">
        <v>140</v>
      </c>
      <c r="F22" s="101" t="s">
        <v>140</v>
      </c>
      <c r="G22" s="101" t="s">
        <v>140</v>
      </c>
      <c r="H22" s="101" t="s">
        <v>140</v>
      </c>
      <c r="I22" s="101" t="s">
        <v>140</v>
      </c>
      <c r="J22" s="101" t="s">
        <v>140</v>
      </c>
      <c r="K22" s="101" t="s">
        <v>140</v>
      </c>
      <c r="L22" s="102" t="s">
        <v>140</v>
      </c>
      <c r="M22" s="101" t="s">
        <v>140</v>
      </c>
      <c r="N22" s="101" t="s">
        <v>140</v>
      </c>
      <c r="O22" s="101" t="s">
        <v>140</v>
      </c>
      <c r="P22" s="102" t="s">
        <v>140</v>
      </c>
      <c r="Q22" s="101" t="s">
        <v>140</v>
      </c>
      <c r="R22" s="102" t="s">
        <v>140</v>
      </c>
      <c r="S22" s="101">
        <v>0</v>
      </c>
      <c r="T22" s="109">
        <v>0</v>
      </c>
    </row>
    <row r="23" spans="1:20" ht="12.75">
      <c r="A23" s="99"/>
      <c r="B23" s="118" t="s">
        <v>154</v>
      </c>
      <c r="C23" s="101">
        <v>24</v>
      </c>
      <c r="D23" s="101">
        <v>80</v>
      </c>
      <c r="E23" s="101">
        <v>51</v>
      </c>
      <c r="F23" s="101">
        <v>24</v>
      </c>
      <c r="G23" s="101">
        <v>48</v>
      </c>
      <c r="H23" s="101">
        <v>16</v>
      </c>
      <c r="I23" s="101">
        <v>22</v>
      </c>
      <c r="J23" s="101">
        <v>32</v>
      </c>
      <c r="K23" s="101">
        <v>22</v>
      </c>
      <c r="L23" s="102">
        <v>319</v>
      </c>
      <c r="M23" s="101" t="s">
        <v>140</v>
      </c>
      <c r="N23" s="101" t="s">
        <v>140</v>
      </c>
      <c r="O23" s="101" t="s">
        <v>140</v>
      </c>
      <c r="P23" s="102">
        <v>319</v>
      </c>
      <c r="Q23" s="101" t="s">
        <v>140</v>
      </c>
      <c r="R23" s="102">
        <v>319</v>
      </c>
      <c r="S23" s="101">
        <v>279</v>
      </c>
      <c r="T23" s="109">
        <v>597</v>
      </c>
    </row>
    <row r="24" spans="1:20" ht="12.75">
      <c r="A24" s="91"/>
      <c r="B24" s="103" t="s">
        <v>155</v>
      </c>
      <c r="C24" s="104">
        <v>35</v>
      </c>
      <c r="D24" s="104">
        <v>1119</v>
      </c>
      <c r="E24" s="104">
        <v>83</v>
      </c>
      <c r="F24" s="104">
        <v>85</v>
      </c>
      <c r="G24" s="104">
        <v>74</v>
      </c>
      <c r="H24" s="104">
        <v>94</v>
      </c>
      <c r="I24" s="104">
        <v>62</v>
      </c>
      <c r="J24" s="104">
        <v>238</v>
      </c>
      <c r="K24" s="104">
        <v>248</v>
      </c>
      <c r="L24" s="105">
        <v>2037</v>
      </c>
      <c r="M24" s="104">
        <v>280</v>
      </c>
      <c r="N24" s="104">
        <v>58</v>
      </c>
      <c r="O24" s="104" t="s">
        <v>140</v>
      </c>
      <c r="P24" s="105">
        <v>2375</v>
      </c>
      <c r="Q24" s="104" t="s">
        <v>140</v>
      </c>
      <c r="R24" s="105">
        <v>2375</v>
      </c>
      <c r="S24" s="104">
        <v>289</v>
      </c>
      <c r="T24" s="105">
        <v>2664</v>
      </c>
    </row>
    <row r="25" spans="1:20" ht="12.75">
      <c r="A25" s="91"/>
      <c r="B25" s="119"/>
      <c r="C25" s="116"/>
      <c r="D25" s="116"/>
      <c r="E25" s="116"/>
      <c r="F25" s="116"/>
      <c r="G25" s="116"/>
      <c r="H25" s="116"/>
      <c r="I25" s="116"/>
      <c r="J25" s="116"/>
      <c r="K25" s="116"/>
      <c r="L25" s="117"/>
      <c r="M25" s="116"/>
      <c r="N25" s="116"/>
      <c r="O25" s="116"/>
      <c r="P25" s="117"/>
      <c r="Q25" s="116"/>
      <c r="R25" s="117"/>
      <c r="S25" s="116"/>
      <c r="T25" s="117"/>
    </row>
    <row r="26" spans="1:20" ht="59.25" customHeight="1" thickBot="1">
      <c r="A26" s="91"/>
      <c r="B26" s="120" t="s">
        <v>156</v>
      </c>
      <c r="C26" s="121">
        <v>77</v>
      </c>
      <c r="D26" s="121">
        <v>1220</v>
      </c>
      <c r="E26" s="121">
        <v>129</v>
      </c>
      <c r="F26" s="121">
        <v>128</v>
      </c>
      <c r="G26" s="121">
        <v>105</v>
      </c>
      <c r="H26" s="121">
        <v>121</v>
      </c>
      <c r="I26" s="121">
        <v>89</v>
      </c>
      <c r="J26" s="121">
        <v>289</v>
      </c>
      <c r="K26" s="121">
        <v>290</v>
      </c>
      <c r="L26" s="122">
        <v>2447</v>
      </c>
      <c r="M26" s="121">
        <v>335</v>
      </c>
      <c r="N26" s="121">
        <v>89</v>
      </c>
      <c r="O26" s="121">
        <v>0</v>
      </c>
      <c r="P26" s="122">
        <v>2871</v>
      </c>
      <c r="Q26" s="121">
        <v>53</v>
      </c>
      <c r="R26" s="122">
        <v>2924</v>
      </c>
      <c r="S26" s="121">
        <v>297</v>
      </c>
      <c r="T26" s="122">
        <v>3222</v>
      </c>
    </row>
    <row r="27" spans="1:20" ht="12.75">
      <c r="A27" s="123"/>
      <c r="B27" s="124"/>
      <c r="C27" s="125"/>
      <c r="D27" s="125"/>
      <c r="E27" s="125"/>
      <c r="F27" s="125"/>
      <c r="G27" s="125"/>
      <c r="H27" s="125"/>
      <c r="I27" s="126"/>
      <c r="J27" s="125"/>
      <c r="K27" s="125"/>
      <c r="L27" s="125"/>
      <c r="M27" s="125"/>
      <c r="N27" s="125"/>
      <c r="O27" s="125"/>
      <c r="P27" s="125"/>
      <c r="Q27" s="125"/>
      <c r="R27" s="125"/>
      <c r="S27" s="125"/>
      <c r="T27" s="125"/>
    </row>
    <row r="30" ht="12.75">
      <c r="B30" s="127" t="s">
        <v>157</v>
      </c>
    </row>
    <row r="31" spans="2:20" ht="66.75" customHeight="1">
      <c r="B31" s="161" t="s">
        <v>158</v>
      </c>
      <c r="C31" s="161"/>
      <c r="D31" s="161"/>
      <c r="E31" s="161"/>
      <c r="F31" s="161"/>
      <c r="G31" s="161"/>
      <c r="H31" s="161"/>
      <c r="I31" s="161"/>
      <c r="J31" s="161"/>
      <c r="K31" s="161"/>
      <c r="L31" s="161"/>
      <c r="M31" s="161"/>
      <c r="N31" s="161"/>
      <c r="O31" s="161"/>
      <c r="P31" s="161"/>
      <c r="Q31" s="161"/>
      <c r="R31" s="161"/>
      <c r="S31" s="161"/>
      <c r="T31" s="161"/>
    </row>
    <row r="32" spans="2:20" ht="68.25" customHeight="1">
      <c r="B32" s="161" t="s">
        <v>159</v>
      </c>
      <c r="C32" s="161"/>
      <c r="D32" s="161"/>
      <c r="E32" s="161"/>
      <c r="F32" s="161"/>
      <c r="G32" s="161"/>
      <c r="H32" s="161"/>
      <c r="I32" s="161"/>
      <c r="J32" s="161"/>
      <c r="K32" s="161"/>
      <c r="L32" s="161"/>
      <c r="M32" s="161"/>
      <c r="N32" s="161"/>
      <c r="O32" s="161"/>
      <c r="P32" s="161"/>
      <c r="Q32" s="161"/>
      <c r="R32" s="161"/>
      <c r="S32" s="161"/>
      <c r="T32" s="161"/>
    </row>
    <row r="33" spans="2:20" ht="45" customHeight="1">
      <c r="B33" s="161" t="s">
        <v>160</v>
      </c>
      <c r="C33" s="161"/>
      <c r="D33" s="161"/>
      <c r="E33" s="161"/>
      <c r="F33" s="161"/>
      <c r="G33" s="161"/>
      <c r="H33" s="161"/>
      <c r="I33" s="161"/>
      <c r="J33" s="161"/>
      <c r="K33" s="161"/>
      <c r="L33" s="161"/>
      <c r="M33" s="161"/>
      <c r="N33" s="161"/>
      <c r="O33" s="161"/>
      <c r="P33" s="161"/>
      <c r="Q33" s="161"/>
      <c r="R33" s="161"/>
      <c r="S33" s="161"/>
      <c r="T33" s="161"/>
    </row>
    <row r="34" spans="2:20" ht="33.75" customHeight="1">
      <c r="B34" s="161" t="s">
        <v>161</v>
      </c>
      <c r="C34" s="161"/>
      <c r="D34" s="161"/>
      <c r="E34" s="161"/>
      <c r="F34" s="161"/>
      <c r="G34" s="161"/>
      <c r="H34" s="161"/>
      <c r="I34" s="161"/>
      <c r="J34" s="161"/>
      <c r="K34" s="161"/>
      <c r="L34" s="161"/>
      <c r="M34" s="161"/>
      <c r="N34" s="161"/>
      <c r="O34" s="161"/>
      <c r="P34" s="161"/>
      <c r="Q34" s="161"/>
      <c r="R34" s="161"/>
      <c r="S34" s="161"/>
      <c r="T34" s="161"/>
    </row>
    <row r="35" spans="2:20" ht="53.25" customHeight="1">
      <c r="B35" s="161" t="s">
        <v>162</v>
      </c>
      <c r="C35" s="161"/>
      <c r="D35" s="161"/>
      <c r="E35" s="161"/>
      <c r="F35" s="161"/>
      <c r="G35" s="161"/>
      <c r="H35" s="161"/>
      <c r="I35" s="161"/>
      <c r="J35" s="161"/>
      <c r="K35" s="161"/>
      <c r="L35" s="161"/>
      <c r="M35" s="161"/>
      <c r="N35" s="161"/>
      <c r="O35" s="161"/>
      <c r="P35" s="161"/>
      <c r="Q35" s="161"/>
      <c r="R35" s="161"/>
      <c r="S35" s="161"/>
      <c r="T35" s="161"/>
    </row>
    <row r="36" spans="2:20" ht="43.5" customHeight="1">
      <c r="B36" s="161" t="s">
        <v>163</v>
      </c>
      <c r="C36" s="161"/>
      <c r="D36" s="161"/>
      <c r="E36" s="161"/>
      <c r="F36" s="161"/>
      <c r="G36" s="161"/>
      <c r="H36" s="161"/>
      <c r="I36" s="161"/>
      <c r="J36" s="161"/>
      <c r="K36" s="161"/>
      <c r="L36" s="161"/>
      <c r="M36" s="161"/>
      <c r="N36" s="161"/>
      <c r="O36" s="161"/>
      <c r="P36" s="161"/>
      <c r="Q36" s="161"/>
      <c r="R36" s="161"/>
      <c r="S36" s="161"/>
      <c r="T36" s="161"/>
    </row>
  </sheetData>
  <sheetProtection/>
  <mergeCells count="7">
    <mergeCell ref="B36:T36"/>
    <mergeCell ref="B2:T2"/>
    <mergeCell ref="B31:T31"/>
    <mergeCell ref="B32:T32"/>
    <mergeCell ref="B33:T33"/>
    <mergeCell ref="B34:T34"/>
    <mergeCell ref="B35:T3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ghancock</dc:creator>
  <cp:keywords/>
  <dc:description/>
  <cp:lastModifiedBy>ipmontag</cp:lastModifiedBy>
  <cp:lastPrinted>2012-12-04T16:09:04Z</cp:lastPrinted>
  <dcterms:created xsi:type="dcterms:W3CDTF">2012-06-22T14:40:37Z</dcterms:created>
  <dcterms:modified xsi:type="dcterms:W3CDTF">2012-12-05T10:52:47Z</dcterms:modified>
  <cp:category/>
  <cp:version/>
  <cp:contentType/>
  <cp:contentStatus/>
</cp:coreProperties>
</file>