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520" windowHeight="4180" activeTab="1"/>
  </bookViews>
  <sheets>
    <sheet name="Contents" sheetId="1" r:id="rId1"/>
    <sheet name="Highlights" sheetId="2" r:id="rId2"/>
    <sheet name="Table" sheetId="3" r:id="rId3"/>
    <sheet name="Data" sheetId="4" r:id="rId4"/>
    <sheet name="Sep08ET" sheetId="5" state="hidden" r:id="rId5"/>
    <sheet name="Calculation" sheetId="6" state="hidden" r:id="rId6"/>
    <sheet name="MJ-Electricity" sheetId="7" state="hidden" r:id="rId7"/>
  </sheets>
  <definedNames>
    <definedName name="_xlfn.SINGLE" hidden="1">#NAME?</definedName>
    <definedName name="Average.Temp">'Table'!#REF!</definedName>
    <definedName name="INPUT_BOX">'Calculation'!$C$4</definedName>
    <definedName name="_xlnm.Print_Area" localSheetId="3">'Data'!$A$1:$O$59</definedName>
    <definedName name="_xlnm.Print_Area" localSheetId="1">'Highlights'!$A$1:$N$17</definedName>
    <definedName name="_xlnm.Print_Area" localSheetId="4">'Sep08ET'!$A$1:$O$40</definedName>
    <definedName name="_xlnm.Print_Area" localSheetId="2">'Table'!$A$1:$O$34</definedName>
    <definedName name="t23full">'Table'!$A$4:$H$34</definedName>
    <definedName name="table_23_full">'Table'!$A$2:$K$34</definedName>
    <definedName name="Table_24_no_footnotes">'Table'!$A$4:$H$19</definedName>
  </definedNames>
  <calcPr fullCalcOnLoad="1"/>
</workbook>
</file>

<file path=xl/sharedStrings.xml><?xml version="1.0" encoding="utf-8"?>
<sst xmlns="http://schemas.openxmlformats.org/spreadsheetml/2006/main" count="276" uniqueCount="135">
  <si>
    <t xml:space="preserve">Average daily temperature </t>
  </si>
  <si>
    <t>January</t>
  </si>
  <si>
    <t>February</t>
  </si>
  <si>
    <t>March*</t>
  </si>
  <si>
    <t>April</t>
  </si>
  <si>
    <t>May</t>
  </si>
  <si>
    <t>June*</t>
  </si>
  <si>
    <t>July</t>
  </si>
  <si>
    <t>August</t>
  </si>
  <si>
    <t>September*</t>
  </si>
  <si>
    <t>October</t>
  </si>
  <si>
    <t>November</t>
  </si>
  <si>
    <t>December*</t>
  </si>
  <si>
    <t>Calendar month</t>
  </si>
  <si>
    <t>March</t>
  </si>
  <si>
    <t>June</t>
  </si>
  <si>
    <t>September</t>
  </si>
  <si>
    <t>December</t>
  </si>
  <si>
    <t>Year</t>
  </si>
  <si>
    <t>TEMPERATURES</t>
  </si>
  <si>
    <r>
      <t>TABLE 24. Average temperatures and deviations from the long term mean</t>
    </r>
    <r>
      <rPr>
        <b/>
        <vertAlign val="superscript"/>
        <sz val="10"/>
        <rFont val="MS Sans Serif"/>
        <family val="2"/>
      </rPr>
      <t>1</t>
    </r>
  </si>
  <si>
    <t>Degrees Celsius</t>
  </si>
  <si>
    <t xml:space="preserve"> </t>
  </si>
  <si>
    <r>
      <t>Electrical month</t>
    </r>
    <r>
      <rPr>
        <vertAlign val="superscript"/>
        <sz val="8"/>
        <rFont val="MS Sans Serif"/>
        <family val="2"/>
      </rPr>
      <t>2</t>
    </r>
  </si>
  <si>
    <t>4/1/99 to 31/1/99</t>
  </si>
  <si>
    <t>1/2/99 to 28/2/99</t>
  </si>
  <si>
    <t>1/3/99 to 4/4/99</t>
  </si>
  <si>
    <t>5/4/99 to 2/5/99</t>
  </si>
  <si>
    <t>3/5/99 to 30/5/99</t>
  </si>
  <si>
    <t>30/8/99 to 3/10/99</t>
  </si>
  <si>
    <t>4/10/99 to 31/10/99</t>
  </si>
  <si>
    <t>1/11/99 to 28/11/99</t>
  </si>
  <si>
    <r>
      <t>Year</t>
    </r>
    <r>
      <rPr>
        <vertAlign val="superscript"/>
        <sz val="8"/>
        <rFont val="MS Sans Serif"/>
        <family val="2"/>
      </rPr>
      <t>3</t>
    </r>
  </si>
  <si>
    <t>29/11/99 to 2/1/00</t>
  </si>
  <si>
    <t>31/5/99 to 4/7/99</t>
  </si>
  <si>
    <t>5/7/99 to 1/8/99</t>
  </si>
  <si>
    <t>2/8/99 to 27/8/99</t>
  </si>
  <si>
    <t>Month!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</si>
  <si>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</si>
  <si>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</si>
  <si>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</si>
  <si>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</si>
  <si>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</si>
  <si>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</si>
  <si>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</si>
  <si>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</si>
  <si>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</si>
  <si>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</si>
  <si>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</si>
  <si>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 temperature (statistical months)</t>
  </si>
  <si>
    <t>Average temperature (calendar months)</t>
  </si>
  <si>
    <t>Difference from last year (2002 to 2003)</t>
  </si>
  <si>
    <t>r</t>
  </si>
  <si>
    <t>s</t>
  </si>
  <si>
    <t>t</t>
  </si>
  <si>
    <t>ak</t>
  </si>
  <si>
    <t>al</t>
  </si>
  <si>
    <t>u</t>
  </si>
  <si>
    <t>am</t>
  </si>
  <si>
    <t>an</t>
  </si>
  <si>
    <t xml:space="preserve">Average speed </t>
  </si>
  <si>
    <t xml:space="preserve">2001 to 2007 </t>
  </si>
  <si>
    <t>Deviation from 7-year mean</t>
  </si>
  <si>
    <t>2008p</t>
  </si>
  <si>
    <r>
      <t>Knots</t>
    </r>
    <r>
      <rPr>
        <i/>
        <vertAlign val="superscript"/>
        <sz val="8"/>
        <rFont val="MS Sans Serif"/>
        <family val="2"/>
      </rPr>
      <t>2</t>
    </r>
  </si>
  <si>
    <t>2. 1 knot = 1 nautical mile per hour = 1.151 statute miles per hour</t>
  </si>
  <si>
    <t>3.  Average wind speeds for that month for the years 2001 to 2007.</t>
  </si>
  <si>
    <t>www.berr.gov.uk/files/file47740.pdf</t>
  </si>
  <si>
    <r>
      <t>7-year mean</t>
    </r>
    <r>
      <rPr>
        <vertAlign val="superscript"/>
        <sz val="9"/>
        <rFont val="MS Sans Serif"/>
        <family val="2"/>
      </rPr>
      <t>3</t>
    </r>
    <r>
      <rPr>
        <sz val="9"/>
        <rFont val="MS Sans Serif"/>
        <family val="2"/>
      </rPr>
      <t xml:space="preserve"> </t>
    </r>
  </si>
  <si>
    <r>
      <t>Table 6.2 Average wind speed</t>
    </r>
    <r>
      <rPr>
        <b/>
        <vertAlign val="superscript"/>
        <sz val="14"/>
        <rFont val="Arial"/>
        <family val="2"/>
      </rPr>
      <t>1</t>
    </r>
  </si>
  <si>
    <t xml:space="preserve">1. Based on data provided by the Meteorological Office.  Information on the methodology used is given in Energy Trends, September 2008, page 44 </t>
  </si>
  <si>
    <t>Annual</t>
  </si>
  <si>
    <t>Latest month</t>
  </si>
  <si>
    <t>Latest three months</t>
  </si>
  <si>
    <t>Quarter</t>
  </si>
  <si>
    <t>Quarter 2 (Apr-Jun)</t>
  </si>
  <si>
    <t>Quarter 3 (Jul-Sep)</t>
  </si>
  <si>
    <t>Quarter 4 (Oct-Dec)</t>
  </si>
  <si>
    <t>Quarter 1 (Jan-Mar)</t>
  </si>
  <si>
    <t>Deviation from 10-year mean</t>
  </si>
  <si>
    <t>Average rainfall</t>
  </si>
  <si>
    <t>mm</t>
  </si>
  <si>
    <t>1. Based on regional data provided by the Meteorological Office, available at:</t>
  </si>
  <si>
    <t>2. Average UK rainfall has been calculated by aggregating regional rainfall data, weighted according to each regions share of UK hydro-electricity generating capacity.</t>
  </si>
  <si>
    <t>Table 7.4 Average monthly rainfall and deviations from the long term mean</t>
  </si>
  <si>
    <t>2002 to 2011</t>
  </si>
  <si>
    <r>
      <t>RAINFALL</t>
    </r>
    <r>
      <rPr>
        <b/>
        <sz val="18"/>
        <rFont val="Arial"/>
        <family val="2"/>
      </rPr>
      <t>: weighted by location of UK hydro resource</t>
    </r>
  </si>
  <si>
    <t>Deviation</t>
  </si>
  <si>
    <t>https://www.gov.uk/government/statistical-data-sets/maps-of-uk-weather-stations</t>
  </si>
  <si>
    <t>https://www.gov.uk/government/collections/energy-trends</t>
  </si>
  <si>
    <t>Average monthly rainfall</t>
  </si>
  <si>
    <t>Average quarterly rainfall</t>
  </si>
  <si>
    <t xml:space="preserve">4. The methodology behind this table can be found in the article 'new weather tables- sources and methodology', which was published in the December 2011 issue of Energy trends. </t>
  </si>
  <si>
    <t>5. Average rainfall for that month for the years 2002 to 2011.</t>
  </si>
  <si>
    <t>Return to contents page</t>
  </si>
  <si>
    <t>e-mail:</t>
  </si>
  <si>
    <t>Website</t>
  </si>
  <si>
    <t>Further information</t>
  </si>
  <si>
    <t xml:space="preserve">Data on UK average monthly rainfall and deviations from the long term mean. Monthly data published one month in arrears. </t>
  </si>
  <si>
    <t>Background</t>
  </si>
  <si>
    <t>Data</t>
  </si>
  <si>
    <t>Historic data</t>
  </si>
  <si>
    <t>Table</t>
  </si>
  <si>
    <t>Tables</t>
  </si>
  <si>
    <t>Highlights</t>
  </si>
  <si>
    <t>Main points</t>
  </si>
  <si>
    <t>Contents</t>
  </si>
  <si>
    <t>Next Update</t>
  </si>
  <si>
    <t>Data period:</t>
  </si>
  <si>
    <t xml:space="preserve">Publication date: </t>
  </si>
  <si>
    <t>Average monthly rainfall and deviations from the long term mean</t>
  </si>
  <si>
    <t>Energy Trends: weather</t>
  </si>
  <si>
    <t>Symbols</t>
  </si>
  <si>
    <t>p</t>
  </si>
  <si>
    <t>provisional</t>
  </si>
  <si>
    <t>RAINFALL: weighted by location of UK hydro resource</t>
  </si>
  <si>
    <t>https://www.metoffice.gov.uk/public/weather/climate-historic/#?tab=climateHistoric</t>
  </si>
  <si>
    <t>Contacts</t>
  </si>
  <si>
    <t>BEIS Press Office (media enquiries)</t>
  </si>
  <si>
    <t>tel: 020 7215 1000</t>
  </si>
  <si>
    <t>newsdesk@beis.gov.uk</t>
  </si>
  <si>
    <t>Statistical contact: Kevin Harris</t>
  </si>
  <si>
    <t>tel: 0300 068 5041</t>
  </si>
  <si>
    <t xml:space="preserve">3. A map of the location of UK weather stations measuring the average monthly rainfall is available at: </t>
  </si>
  <si>
    <t>energy.stats@beis.gov.uk</t>
  </si>
  <si>
    <t>In the three months October 2020 to December 2020 there was 129.7 mm (31%) more rainfall than in the same period a year earlier.</t>
  </si>
  <si>
    <t>Table 7.4 Average monthly rainfall (1,2,3,4)</t>
  </si>
  <si>
    <t>10-year mean (5)</t>
  </si>
  <si>
    <t>10 year mean (5)</t>
  </si>
  <si>
    <t>In 2020 average rainfall was 324.5 mm (23%) more than in 2019, and 282.1 mm (20%) more than the 10-year average covering the period 2002-2011.</t>
  </si>
  <si>
    <t>New data for February 2021</t>
  </si>
  <si>
    <t>January 2001 - February 2021</t>
  </si>
  <si>
    <t>In the three months November 2020 to January 2021 there was 2.3 mm (0.5%) less rainfall than in the same period a year earlier.</t>
  </si>
  <si>
    <t>In the three months December 2020 to February 2021 there was 270.5 mm (40%) less rainfall than in the same period a year earlier.</t>
  </si>
  <si>
    <t xml:space="preserve">In February 2021 average rainfall was 143.3 mm (54%) less than the same month month in 2020, but 18.0 mm (17%) more than the 10-year average. 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</si>
</sst>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"/>
    <numFmt numFmtId="165" formatCode="0.0\ "/>
    <numFmt numFmtId="166" formatCode="0.0"/>
    <numFmt numFmtId="167" formatCode="0.00\ "/>
    <numFmt numFmtId="168" formatCode="\+#,##0.0\ ;\-#,##0.0\ ;\-\ "/>
    <numFmt numFmtId="169" formatCode="#,##0.0\ "/>
    <numFmt numFmtId="170" formatCode="\+#,##0.0\ ;\-#,##0.0\ "/>
    <numFmt numFmtId="171" formatCode="0;;;@"/>
    <numFmt numFmtId="172" formatCode="\+0.0\ ;\-0.0\ "/>
    <numFmt numFmtId="173" formatCode="#,##0.0000\ "/>
    <numFmt numFmtId="174" formatCode="\+#,##0.0\ ;\-#,##0.0\ ;&quot;-&quot;\ "/>
    <numFmt numFmtId="175" formatCode="0\ \p;;;@&quot; p&quot;"/>
    <numFmt numFmtId="176" formatCode="dd\-mmm\-yyyy"/>
    <numFmt numFmtId="177" formatCode="#,##0.0"/>
    <numFmt numFmtId="178" formatCode="#,##0.0\r"/>
    <numFmt numFmtId="179" formatCode="0.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0.0%"/>
    <numFmt numFmtId="186" formatCode="#,##0.0000000000000000"/>
    <numFmt numFmtId="187" formatCode="#,##0.000000000000000"/>
    <numFmt numFmtId="188" formatCode="#,##0.00000000000000"/>
    <numFmt numFmtId="189" formatCode="#,##0.000000000000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\ "/>
    <numFmt numFmtId="197" formatCode="#,##0.00000000000000000"/>
    <numFmt numFmtId="198" formatCode="[$-809]dd\ mmmm\ yyyy"/>
    <numFmt numFmtId="199" formatCode="0.00000000"/>
    <numFmt numFmtId="200" formatCode="0.0000000000000"/>
    <numFmt numFmtId="201" formatCode="0.000000000000"/>
    <numFmt numFmtId="202" formatCode="#,##0.000\ "/>
    <numFmt numFmtId="203" formatCode="#,##0.00000\ "/>
    <numFmt numFmtId="204" formatCode="#,##0.000000\ "/>
    <numFmt numFmtId="205" formatCode="_-* #,##0.0_-;\-* #,##0.0_-;_-* &quot;-&quot;??_-;_-@_-"/>
    <numFmt numFmtId="206" formatCode="0\ "/>
    <numFmt numFmtId="207" formatCode="\+#,##0.00\ ;\-#,##0.00\ "/>
    <numFmt numFmtId="208" formatCode="_-* #,##0.0_-;\-* #,##0.0_-;_-* &quot;-&quot;?_-;_-@_-"/>
    <numFmt numFmtId="209" formatCode="_-* #,##0_-;\-* #,##0_-;_-* &quot;-&quot;??_-;_-@_-"/>
    <numFmt numFmtId="210" formatCode="#,##0\ "/>
    <numFmt numFmtId="211" formatCode="0.000\ "/>
    <numFmt numFmtId="212" formatCode="mmm\-yyyy"/>
    <numFmt numFmtId="213" formatCode="[$-809]d\ mmmm\ yyyy;@"/>
    <numFmt numFmtId="214" formatCode="0.00000"/>
    <numFmt numFmtId="215" formatCode="[$-F800]dddd\,\ mmmm\ dd\,\ yyyy"/>
    <numFmt numFmtId="216" formatCode="#,##0.0000000\ "/>
    <numFmt numFmtId="217" formatCode="#,##0.00000000\ "/>
    <numFmt numFmtId="218" formatCode="#,##0.000000000\ "/>
    <numFmt numFmtId="219" formatCode="#,##0.0000000000\ "/>
    <numFmt numFmtId="220" formatCode="#,##0.00000000000\ "/>
    <numFmt numFmtId="221" formatCode="0.000000"/>
    <numFmt numFmtId="222" formatCode="0.0000000"/>
    <numFmt numFmtId="223" formatCode="#,##0.00000000000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.5"/>
      <name val="Arial"/>
      <family val="2"/>
    </font>
    <font>
      <vertAlign val="superscript"/>
      <sz val="8"/>
      <name val="MS Sans Serif"/>
      <family val="2"/>
    </font>
    <font>
      <b/>
      <sz val="28"/>
      <name val="Times New Roman"/>
      <family val="1"/>
    </font>
    <font>
      <i/>
      <sz val="8"/>
      <name val="MS Sans Serif"/>
      <family val="2"/>
    </font>
    <font>
      <b/>
      <vertAlign val="superscript"/>
      <sz val="10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MS Sans Serif"/>
      <family val="2"/>
    </font>
    <font>
      <vertAlign val="superscript"/>
      <sz val="9"/>
      <name val="MS Sans Serif"/>
      <family val="2"/>
    </font>
    <font>
      <b/>
      <sz val="28"/>
      <name val="Arial"/>
      <family val="2"/>
    </font>
    <font>
      <i/>
      <vertAlign val="superscript"/>
      <sz val="8"/>
      <name val="MS Sans Serif"/>
      <family val="2"/>
    </font>
    <font>
      <sz val="9"/>
      <color indexed="8"/>
      <name val="MS Sans Serif"/>
      <family val="2"/>
    </font>
    <font>
      <b/>
      <sz val="2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u val="single"/>
      <sz val="9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2"/>
      <name val="Arial"/>
      <family val="2"/>
    </font>
    <font>
      <sz val="12"/>
      <name val="MS Sans Serif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MS Sans Serif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Continuous"/>
    </xf>
    <xf numFmtId="164" fontId="5" fillId="33" borderId="11" xfId="0" applyNumberFormat="1" applyFont="1" applyFill="1" applyBorder="1" applyAlignment="1">
      <alignment horizontal="right"/>
    </xf>
    <xf numFmtId="164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 horizontal="right"/>
    </xf>
    <xf numFmtId="0" fontId="5" fillId="33" borderId="11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67" fontId="5" fillId="33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/>
    </xf>
    <xf numFmtId="0" fontId="9" fillId="33" borderId="0" xfId="0" applyFont="1" applyFill="1" applyAlignment="1" applyProtection="1">
      <alignment/>
      <protection hidden="1"/>
    </xf>
    <xf numFmtId="0" fontId="8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7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164" fontId="18" fillId="33" borderId="11" xfId="0" applyNumberFormat="1" applyFont="1" applyFill="1" applyBorder="1" applyAlignment="1" applyProtection="1">
      <alignment horizontal="right"/>
      <protection hidden="1"/>
    </xf>
    <xf numFmtId="165" fontId="18" fillId="33" borderId="0" xfId="0" applyNumberFormat="1" applyFont="1" applyFill="1" applyAlignment="1" applyProtection="1">
      <alignment/>
      <protection hidden="1"/>
    </xf>
    <xf numFmtId="165" fontId="18" fillId="33" borderId="0" xfId="0" applyNumberFormat="1" applyFont="1" applyFill="1" applyAlignment="1" applyProtection="1">
      <alignment horizontal="right"/>
      <protection hidden="1"/>
    </xf>
    <xf numFmtId="168" fontId="18" fillId="33" borderId="0" xfId="0" applyNumberFormat="1" applyFont="1" applyFill="1" applyAlignment="1" applyProtection="1">
      <alignment horizontal="right"/>
      <protection hidden="1"/>
    </xf>
    <xf numFmtId="0" fontId="18" fillId="33" borderId="11" xfId="0" applyFont="1" applyFill="1" applyBorder="1" applyAlignment="1" applyProtection="1">
      <alignment/>
      <protection hidden="1"/>
    </xf>
    <xf numFmtId="165" fontId="18" fillId="33" borderId="11" xfId="0" applyNumberFormat="1" applyFont="1" applyFill="1" applyBorder="1" applyAlignment="1" applyProtection="1">
      <alignment horizontal="right"/>
      <protection hidden="1"/>
    </xf>
    <xf numFmtId="0" fontId="5" fillId="33" borderId="20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171" fontId="18" fillId="33" borderId="11" xfId="0" applyNumberFormat="1" applyFont="1" applyFill="1" applyBorder="1" applyAlignment="1" applyProtection="1">
      <alignment/>
      <protection hidden="1"/>
    </xf>
    <xf numFmtId="171" fontId="18" fillId="33" borderId="0" xfId="0" applyNumberFormat="1" applyFont="1" applyFill="1" applyAlignment="1" applyProtection="1">
      <alignment/>
      <protection hidden="1"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172" fontId="18" fillId="33" borderId="0" xfId="0" applyNumberFormat="1" applyFont="1" applyFill="1" applyAlignment="1" applyProtection="1">
      <alignment horizontal="right"/>
      <protection hidden="1"/>
    </xf>
    <xf numFmtId="165" fontId="18" fillId="33" borderId="20" xfId="0" applyNumberFormat="1" applyFont="1" applyFill="1" applyBorder="1" applyAlignment="1" applyProtection="1">
      <alignment horizontal="right"/>
      <protection hidden="1"/>
    </xf>
    <xf numFmtId="172" fontId="18" fillId="33" borderId="20" xfId="0" applyNumberFormat="1" applyFont="1" applyFill="1" applyBorder="1" applyAlignment="1" applyProtection="1">
      <alignment horizontal="right"/>
      <protection hidden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9" fontId="16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8" fillId="33" borderId="0" xfId="0" applyFont="1" applyFill="1" applyAlignment="1" applyProtection="1">
      <alignment horizontal="right"/>
      <protection hidden="1"/>
    </xf>
    <xf numFmtId="166" fontId="4" fillId="33" borderId="0" xfId="0" applyNumberFormat="1" applyFont="1" applyFill="1" applyAlignment="1">
      <alignment/>
    </xf>
    <xf numFmtId="173" fontId="18" fillId="0" borderId="0" xfId="0" applyNumberFormat="1" applyFont="1" applyAlignment="1">
      <alignment/>
    </xf>
    <xf numFmtId="0" fontId="18" fillId="33" borderId="20" xfId="0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14" fillId="33" borderId="0" xfId="0" applyFont="1" applyFill="1" applyAlignment="1" applyProtection="1">
      <alignment vertical="center"/>
      <protection hidden="1"/>
    </xf>
    <xf numFmtId="0" fontId="21" fillId="33" borderId="0" xfId="55" applyFont="1" applyFill="1" applyAlignment="1" applyProtection="1">
      <alignment/>
      <protection hidden="1"/>
    </xf>
    <xf numFmtId="166" fontId="18" fillId="33" borderId="0" xfId="0" applyNumberFormat="1" applyFont="1" applyFill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Alignment="1">
      <alignment/>
    </xf>
    <xf numFmtId="166" fontId="18" fillId="33" borderId="20" xfId="0" applyNumberFormat="1" applyFont="1" applyFill="1" applyBorder="1" applyAlignment="1" applyProtection="1">
      <alignment/>
      <protection hidden="1"/>
    </xf>
    <xf numFmtId="0" fontId="14" fillId="33" borderId="20" xfId="0" applyFont="1" applyFill="1" applyBorder="1" applyAlignment="1">
      <alignment horizontal="left" vertical="center"/>
    </xf>
    <xf numFmtId="0" fontId="25" fillId="33" borderId="0" xfId="55" applyFont="1" applyFill="1" applyAlignment="1" applyProtection="1">
      <alignment horizontal="left"/>
      <protection hidden="1"/>
    </xf>
    <xf numFmtId="0" fontId="26" fillId="33" borderId="0" xfId="0" applyFont="1" applyFill="1" applyAlignment="1">
      <alignment/>
    </xf>
    <xf numFmtId="0" fontId="27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right" vertical="center"/>
    </xf>
    <xf numFmtId="0" fontId="29" fillId="33" borderId="0" xfId="0" applyFont="1" applyFill="1" applyAlignment="1">
      <alignment horizontal="left" vertical="center" textRotation="180"/>
    </xf>
    <xf numFmtId="0" fontId="0" fillId="33" borderId="0" xfId="0" applyFont="1" applyFill="1" applyAlignment="1">
      <alignment horizontal="left"/>
    </xf>
    <xf numFmtId="166" fontId="17" fillId="33" borderId="0" xfId="0" applyNumberFormat="1" applyFont="1" applyFill="1" applyAlignment="1" applyProtection="1">
      <alignment/>
      <protection hidden="1"/>
    </xf>
    <xf numFmtId="175" fontId="14" fillId="0" borderId="20" xfId="0" applyNumberFormat="1" applyFont="1" applyBorder="1" applyAlignment="1">
      <alignment horizontal="right"/>
    </xf>
    <xf numFmtId="171" fontId="14" fillId="0" borderId="20" xfId="0" applyNumberFormat="1" applyFont="1" applyBorder="1" applyAlignment="1">
      <alignment horizontal="right"/>
    </xf>
    <xf numFmtId="0" fontId="0" fillId="33" borderId="0" xfId="0" applyFill="1" applyAlignment="1">
      <alignment vertical="top" wrapText="1"/>
    </xf>
    <xf numFmtId="0" fontId="17" fillId="33" borderId="0" xfId="0" applyFont="1" applyFill="1" applyAlignment="1">
      <alignment/>
    </xf>
    <xf numFmtId="0" fontId="14" fillId="33" borderId="0" xfId="0" applyFont="1" applyFill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2" fillId="33" borderId="20" xfId="0" applyFont="1" applyFill="1" applyBorder="1" applyAlignment="1">
      <alignment/>
    </xf>
    <xf numFmtId="0" fontId="14" fillId="0" borderId="20" xfId="0" applyFont="1" applyBorder="1" applyAlignment="1">
      <alignment horizontal="right"/>
    </xf>
    <xf numFmtId="0" fontId="30" fillId="0" borderId="0" xfId="0" applyFont="1" applyAlignment="1">
      <alignment/>
    </xf>
    <xf numFmtId="169" fontId="14" fillId="0" borderId="0" xfId="0" applyNumberFormat="1" applyFont="1" applyAlignment="1">
      <alignment horizontal="right"/>
    </xf>
    <xf numFmtId="0" fontId="18" fillId="33" borderId="0" xfId="0" applyFont="1" applyFill="1" applyAlignment="1">
      <alignment/>
    </xf>
    <xf numFmtId="185" fontId="17" fillId="33" borderId="0" xfId="65" applyNumberFormat="1" applyFont="1" applyFill="1" applyAlignment="1" applyProtection="1">
      <alignment/>
      <protection hidden="1"/>
    </xf>
    <xf numFmtId="185" fontId="4" fillId="33" borderId="0" xfId="65" applyNumberFormat="1" applyFont="1" applyFill="1" applyAlignment="1">
      <alignment/>
    </xf>
    <xf numFmtId="1" fontId="4" fillId="33" borderId="0" xfId="65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3" borderId="20" xfId="0" applyFont="1" applyFill="1" applyBorder="1" applyAlignment="1">
      <alignment horizontal="right"/>
    </xf>
    <xf numFmtId="2" fontId="17" fillId="33" borderId="0" xfId="65" applyNumberFormat="1" applyFont="1" applyFill="1" applyAlignment="1" applyProtection="1">
      <alignment/>
      <protection hidden="1"/>
    </xf>
    <xf numFmtId="0" fontId="27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66" fontId="18" fillId="33" borderId="20" xfId="0" applyNumberFormat="1" applyFont="1" applyFill="1" applyBorder="1" applyAlignment="1" applyProtection="1">
      <alignment horizontal="right"/>
      <protection hidden="1"/>
    </xf>
    <xf numFmtId="185" fontId="5" fillId="33" borderId="0" xfId="0" applyNumberFormat="1" applyFont="1" applyFill="1" applyAlignment="1">
      <alignment horizontal="right"/>
    </xf>
    <xf numFmtId="206" fontId="5" fillId="33" borderId="0" xfId="0" applyNumberFormat="1" applyFont="1" applyFill="1" applyAlignment="1">
      <alignment horizontal="right"/>
    </xf>
    <xf numFmtId="0" fontId="21" fillId="33" borderId="0" xfId="55" applyFont="1" applyFill="1" applyAlignment="1" applyProtection="1">
      <alignment/>
      <protection/>
    </xf>
    <xf numFmtId="1" fontId="5" fillId="33" borderId="0" xfId="0" applyNumberFormat="1" applyFont="1" applyFill="1" applyAlignment="1">
      <alignment/>
    </xf>
    <xf numFmtId="166" fontId="4" fillId="33" borderId="0" xfId="65" applyNumberFormat="1" applyFont="1" applyFill="1" applyAlignment="1">
      <alignment/>
    </xf>
    <xf numFmtId="0" fontId="32" fillId="33" borderId="0" xfId="0" applyFont="1" applyFill="1" applyAlignment="1">
      <alignment horizontal="left" vertical="center"/>
    </xf>
    <xf numFmtId="213" fontId="32" fillId="33" borderId="0" xfId="0" applyNumberFormat="1" applyFont="1" applyFill="1" applyAlignment="1">
      <alignment horizontal="right"/>
    </xf>
    <xf numFmtId="0" fontId="33" fillId="33" borderId="0" xfId="0" applyFont="1" applyFill="1" applyAlignment="1">
      <alignment/>
    </xf>
    <xf numFmtId="49" fontId="81" fillId="33" borderId="0" xfId="0" applyNumberFormat="1" applyFont="1" applyFill="1" applyAlignment="1">
      <alignment horizontal="right"/>
    </xf>
    <xf numFmtId="0" fontId="82" fillId="34" borderId="0" xfId="0" applyFont="1" applyFill="1" applyAlignment="1">
      <alignment/>
    </xf>
    <xf numFmtId="0" fontId="33" fillId="34" borderId="0" xfId="0" applyFont="1" applyFill="1" applyAlignment="1">
      <alignment wrapText="1"/>
    </xf>
    <xf numFmtId="177" fontId="1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0" fontId="29" fillId="34" borderId="0" xfId="61" applyFont="1" applyFill="1">
      <alignment/>
      <protection/>
    </xf>
    <xf numFmtId="0" fontId="35" fillId="34" borderId="0" xfId="56" applyFill="1" applyAlignment="1" applyProtection="1">
      <alignment/>
      <protection/>
    </xf>
    <xf numFmtId="0" fontId="34" fillId="0" borderId="0" xfId="56" applyFont="1" applyAlignment="1" applyProtection="1">
      <alignment horizontal="left"/>
      <protection/>
    </xf>
    <xf numFmtId="0" fontId="34" fillId="34" borderId="0" xfId="56" applyFont="1" applyFill="1" applyAlignment="1" applyProtection="1">
      <alignment/>
      <protection/>
    </xf>
    <xf numFmtId="0" fontId="36" fillId="34" borderId="0" xfId="61" applyFont="1" applyFill="1">
      <alignment/>
      <protection/>
    </xf>
    <xf numFmtId="0" fontId="29" fillId="34" borderId="0" xfId="61" applyFont="1" applyFill="1" applyAlignment="1">
      <alignment horizontal="left"/>
      <protection/>
    </xf>
    <xf numFmtId="0" fontId="37" fillId="34" borderId="0" xfId="61" applyFont="1" applyFill="1">
      <alignment/>
      <protection/>
    </xf>
    <xf numFmtId="215" fontId="29" fillId="34" borderId="0" xfId="61" applyNumberFormat="1" applyFont="1" applyFill="1" applyAlignment="1">
      <alignment horizontal="left"/>
      <protection/>
    </xf>
    <xf numFmtId="0" fontId="27" fillId="34" borderId="0" xfId="61" applyFont="1" applyFill="1">
      <alignment/>
      <protection/>
    </xf>
    <xf numFmtId="0" fontId="0" fillId="33" borderId="13" xfId="0" applyFill="1" applyBorder="1" applyAlignment="1">
      <alignment/>
    </xf>
    <xf numFmtId="9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29" fillId="34" borderId="0" xfId="60" applyFont="1" applyFill="1">
      <alignment/>
      <protection/>
    </xf>
    <xf numFmtId="0" fontId="29" fillId="34" borderId="0" xfId="60" applyFont="1" applyFill="1" applyAlignment="1">
      <alignment horizontal="right"/>
      <protection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9" fillId="34" borderId="0" xfId="0" applyFont="1" applyFill="1" applyAlignment="1">
      <alignment/>
    </xf>
    <xf numFmtId="0" fontId="36" fillId="34" borderId="0" xfId="0" applyFont="1" applyFill="1" applyAlignment="1">
      <alignment/>
    </xf>
    <xf numFmtId="185" fontId="18" fillId="33" borderId="0" xfId="65" applyNumberFormat="1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 vertical="center"/>
      <protection hidden="1"/>
    </xf>
    <xf numFmtId="165" fontId="17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174" fontId="17" fillId="33" borderId="0" xfId="0" applyNumberFormat="1" applyFont="1" applyFill="1" applyAlignment="1" applyProtection="1">
      <alignment horizontal="right"/>
      <protection hidden="1"/>
    </xf>
    <xf numFmtId="171" fontId="17" fillId="33" borderId="0" xfId="0" applyNumberFormat="1" applyFont="1" applyFill="1" applyAlignment="1" applyProtection="1">
      <alignment/>
      <protection hidden="1"/>
    </xf>
    <xf numFmtId="171" fontId="17" fillId="33" borderId="11" xfId="0" applyNumberFormat="1" applyFont="1" applyFill="1" applyBorder="1" applyAlignment="1" applyProtection="1">
      <alignment/>
      <protection hidden="1"/>
    </xf>
    <xf numFmtId="166" fontId="17" fillId="33" borderId="11" xfId="0" applyNumberFormat="1" applyFont="1" applyFill="1" applyBorder="1" applyAlignment="1" applyProtection="1">
      <alignment/>
      <protection hidden="1"/>
    </xf>
    <xf numFmtId="166" fontId="0" fillId="33" borderId="0" xfId="0" applyNumberFormat="1" applyFont="1" applyFill="1" applyAlignment="1">
      <alignment/>
    </xf>
    <xf numFmtId="0" fontId="38" fillId="33" borderId="0" xfId="0" applyFont="1" applyFill="1" applyAlignment="1" applyProtection="1">
      <alignment/>
      <protection hidden="1"/>
    </xf>
    <xf numFmtId="165" fontId="17" fillId="33" borderId="0" xfId="0" applyNumberFormat="1" applyFont="1" applyFill="1" applyAlignment="1" applyProtection="1">
      <alignment horizontal="right"/>
      <protection hidden="1"/>
    </xf>
    <xf numFmtId="185" fontId="17" fillId="33" borderId="0" xfId="65" applyNumberFormat="1" applyFont="1" applyFill="1" applyAlignment="1" applyProtection="1">
      <alignment horizontal="right"/>
      <protection hidden="1"/>
    </xf>
    <xf numFmtId="172" fontId="17" fillId="33" borderId="0" xfId="0" applyNumberFormat="1" applyFont="1" applyFill="1" applyAlignment="1" applyProtection="1">
      <alignment horizontal="right"/>
      <protection hidden="1"/>
    </xf>
    <xf numFmtId="0" fontId="39" fillId="33" borderId="0" xfId="55" applyFont="1" applyFill="1" applyAlignment="1" applyProtection="1">
      <alignment/>
      <protection/>
    </xf>
    <xf numFmtId="166" fontId="7" fillId="33" borderId="0" xfId="0" applyNumberFormat="1" applyFont="1" applyFill="1" applyAlignment="1">
      <alignment/>
    </xf>
    <xf numFmtId="9" fontId="17" fillId="33" borderId="0" xfId="65" applyFont="1" applyFill="1" applyAlignment="1" applyProtection="1">
      <alignment/>
      <protection hidden="1"/>
    </xf>
    <xf numFmtId="0" fontId="83" fillId="33" borderId="0" xfId="0" applyFont="1" applyFill="1" applyAlignment="1">
      <alignment horizontal="left" vertical="center"/>
    </xf>
    <xf numFmtId="166" fontId="18" fillId="33" borderId="0" xfId="65" applyNumberFormat="1" applyFont="1" applyFill="1" applyAlignment="1" applyProtection="1">
      <alignment/>
      <protection hidden="1"/>
    </xf>
    <xf numFmtId="204" fontId="18" fillId="0" borderId="0" xfId="0" applyNumberFormat="1" applyFont="1" applyAlignment="1">
      <alignment/>
    </xf>
    <xf numFmtId="0" fontId="5" fillId="33" borderId="19" xfId="0" applyFont="1" applyFill="1" applyBorder="1" applyAlignment="1">
      <alignment horizontal="right" vertical="center"/>
    </xf>
    <xf numFmtId="196" fontId="18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80" fillId="33" borderId="0" xfId="0" applyFont="1" applyFill="1" applyAlignment="1">
      <alignment/>
    </xf>
    <xf numFmtId="215" fontId="29" fillId="34" borderId="0" xfId="60" applyNumberFormat="1" applyFont="1" applyFill="1" applyAlignment="1">
      <alignment horizontal="left"/>
      <protection/>
    </xf>
    <xf numFmtId="1" fontId="14" fillId="0" borderId="0" xfId="0" applyNumberFormat="1" applyFont="1" applyAlignment="1">
      <alignment/>
    </xf>
    <xf numFmtId="179" fontId="18" fillId="33" borderId="0" xfId="0" applyNumberFormat="1" applyFont="1" applyFill="1" applyAlignment="1" applyProtection="1">
      <alignment/>
      <protection hidden="1"/>
    </xf>
    <xf numFmtId="0" fontId="29" fillId="0" borderId="0" xfId="0" applyFont="1" applyAlignment="1">
      <alignment vertical="top" wrapText="1"/>
    </xf>
    <xf numFmtId="0" fontId="38" fillId="33" borderId="0" xfId="0" applyFont="1" applyFill="1" applyAlignment="1" applyProtection="1">
      <alignment horizontal="right"/>
      <protection hidden="1"/>
    </xf>
    <xf numFmtId="0" fontId="38" fillId="33" borderId="11" xfId="0" applyFont="1" applyFill="1" applyBorder="1" applyAlignment="1" applyProtection="1">
      <alignment/>
      <protection hidden="1"/>
    </xf>
    <xf numFmtId="171" fontId="38" fillId="33" borderId="11" xfId="0" applyNumberFormat="1" applyFont="1" applyFill="1" applyBorder="1" applyAlignment="1" applyProtection="1">
      <alignment horizontal="right"/>
      <protection hidden="1"/>
    </xf>
    <xf numFmtId="175" fontId="38" fillId="33" borderId="11" xfId="0" applyNumberFormat="1" applyFont="1" applyFill="1" applyBorder="1" applyAlignment="1" applyProtection="1">
      <alignment horizontal="right"/>
      <protection hidden="1"/>
    </xf>
    <xf numFmtId="166" fontId="38" fillId="33" borderId="20" xfId="0" applyNumberFormat="1" applyFont="1" applyFill="1" applyBorder="1" applyAlignment="1" applyProtection="1">
      <alignment/>
      <protection hidden="1"/>
    </xf>
    <xf numFmtId="171" fontId="38" fillId="33" borderId="0" xfId="0" applyNumberFormat="1" applyFont="1" applyFill="1" applyAlignment="1" applyProtection="1">
      <alignment/>
      <protection hidden="1"/>
    </xf>
    <xf numFmtId="166" fontId="38" fillId="33" borderId="0" xfId="0" applyNumberFormat="1" applyFont="1" applyFill="1" applyAlignment="1" applyProtection="1">
      <alignment/>
      <protection hidden="1"/>
    </xf>
    <xf numFmtId="174" fontId="38" fillId="33" borderId="20" xfId="0" applyNumberFormat="1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Alignment="1">
      <alignment/>
    </xf>
    <xf numFmtId="166" fontId="14" fillId="33" borderId="0" xfId="0" applyNumberFormat="1" applyFont="1" applyFill="1" applyAlignment="1" applyProtection="1">
      <alignment/>
      <protection hidden="1"/>
    </xf>
    <xf numFmtId="185" fontId="6" fillId="33" borderId="0" xfId="65" applyNumberFormat="1" applyFont="1" applyFill="1" applyAlignment="1">
      <alignment horizontal="right"/>
    </xf>
    <xf numFmtId="185" fontId="38" fillId="33" borderId="0" xfId="65" applyNumberFormat="1" applyFont="1" applyFill="1" applyAlignment="1" applyProtection="1">
      <alignment horizontal="right"/>
      <protection hidden="1"/>
    </xf>
    <xf numFmtId="166" fontId="6" fillId="33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9" fontId="14" fillId="0" borderId="20" xfId="0" applyNumberFormat="1" applyFont="1" applyBorder="1" applyAlignment="1">
      <alignment/>
    </xf>
    <xf numFmtId="166" fontId="14" fillId="0" borderId="11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19" xfId="0" applyFont="1" applyFill="1" applyBorder="1" applyAlignment="1">
      <alignment horizontal="left" vertical="center"/>
    </xf>
    <xf numFmtId="170" fontId="1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1" xfId="0" applyFont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29" fillId="34" borderId="0" xfId="0" applyFont="1" applyFill="1" applyAlignment="1">
      <alignment vertical="top" wrapText="1"/>
    </xf>
    <xf numFmtId="0" fontId="29" fillId="34" borderId="0" xfId="61" applyFont="1" applyFill="1" applyAlignment="1">
      <alignment wrapText="1"/>
      <protection/>
    </xf>
    <xf numFmtId="0" fontId="7" fillId="0" borderId="0" xfId="61" applyAlignment="1">
      <alignment wrapText="1"/>
      <protection/>
    </xf>
    <xf numFmtId="0" fontId="34" fillId="34" borderId="0" xfId="55" applyFont="1" applyFill="1" applyAlignment="1" applyProtection="1">
      <alignment/>
      <protection/>
    </xf>
    <xf numFmtId="0" fontId="34" fillId="0" borderId="0" xfId="55" applyFont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>
      <alignment horizontal="left" vertical="center" textRotation="18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8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monthly rainfall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254"/>
          <c:w val="0"/>
          <c:h val="0"/>
        </c:manualLayout>
      </c:layout>
      <c:lineChart>
        <c:grouping val="standard"/>
        <c:varyColors val="0"/>
        <c:ser>
          <c:idx val="4"/>
          <c:order val="0"/>
          <c:tx>
            <c:v>10 year mean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Data!$B$6:$B$17</c:f>
              <c:numCache>
                <c:ptCount val="12"/>
                <c:pt idx="0">
                  <c:v>167.93602389644542</c:v>
                </c:pt>
                <c:pt idx="1">
                  <c:v>105.25102227961777</c:v>
                </c:pt>
                <c:pt idx="2">
                  <c:v>103.39470948487767</c:v>
                </c:pt>
                <c:pt idx="3">
                  <c:v>78.5387126760697</c:v>
                </c:pt>
                <c:pt idx="4">
                  <c:v>99.3538771778548</c:v>
                </c:pt>
                <c:pt idx="5">
                  <c:v>86.54360048263717</c:v>
                </c:pt>
                <c:pt idx="6">
                  <c:v>90.76956944293</c:v>
                </c:pt>
                <c:pt idx="7">
                  <c:v>119.01125855205505</c:v>
                </c:pt>
                <c:pt idx="8">
                  <c:v>120.70778790424197</c:v>
                </c:pt>
                <c:pt idx="9">
                  <c:v>154.91332594161813</c:v>
                </c:pt>
                <c:pt idx="10">
                  <c:v>158.66040173300337</c:v>
                </c:pt>
                <c:pt idx="11">
                  <c:v>150.24508951192047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Data!$V$4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Data!$V$6:$V$17</c:f>
              <c:numCache>
                <c:ptCount val="12"/>
                <c:pt idx="0">
                  <c:v>77.81440662065397</c:v>
                </c:pt>
                <c:pt idx="1">
                  <c:v>96.94264211914629</c:v>
                </c:pt>
                <c:pt idx="2">
                  <c:v>158.39803091774564</c:v>
                </c:pt>
                <c:pt idx="3">
                  <c:v>31.25525090736222</c:v>
                </c:pt>
                <c:pt idx="4">
                  <c:v>74.36787224327617</c:v>
                </c:pt>
                <c:pt idx="5">
                  <c:v>75.50695315674473</c:v>
                </c:pt>
                <c:pt idx="6">
                  <c:v>122.05021730287842</c:v>
                </c:pt>
                <c:pt idx="7">
                  <c:v>207.22401370679614</c:v>
                </c:pt>
                <c:pt idx="8">
                  <c:v>128.56294572870826</c:v>
                </c:pt>
                <c:pt idx="9">
                  <c:v>154.40440615713428</c:v>
                </c:pt>
                <c:pt idx="10">
                  <c:v>58.81812511557969</c:v>
                </c:pt>
                <c:pt idx="11">
                  <c:v>207.60337630540926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Data!$W$4</c:f>
              <c:strCache>
                <c:ptCount val="1"/>
                <c:pt idx="0">
                  <c:v>2020 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Data!$W$6:$W$17</c:f>
              <c:numCache>
                <c:ptCount val="12"/>
                <c:pt idx="0">
                  <c:v>210.11055610695044</c:v>
                </c:pt>
                <c:pt idx="1">
                  <c:v>266.52073591746955</c:v>
                </c:pt>
                <c:pt idx="2">
                  <c:v>135.84436160266495</c:v>
                </c:pt>
                <c:pt idx="3">
                  <c:v>25.612867248483166</c:v>
                </c:pt>
                <c:pt idx="4">
                  <c:v>59.236966290087366</c:v>
                </c:pt>
                <c:pt idx="5">
                  <c:v>92.32317366489063</c:v>
                </c:pt>
                <c:pt idx="6">
                  <c:v>134.19625398265848</c:v>
                </c:pt>
                <c:pt idx="7">
                  <c:v>115.62457490669853</c:v>
                </c:pt>
                <c:pt idx="8">
                  <c:v>127.43340134967073</c:v>
                </c:pt>
                <c:pt idx="9">
                  <c:v>211.3717941632452</c:v>
                </c:pt>
                <c:pt idx="10">
                  <c:v>183.7195433737485</c:v>
                </c:pt>
                <c:pt idx="11">
                  <c:v>155.4381514145042</c:v>
                </c:pt>
              </c:numCache>
            </c:numRef>
          </c:val>
          <c:smooth val="0"/>
        </c:ser>
        <c:ser>
          <c:idx val="2"/>
          <c:order val="3"/>
          <c:tx>
            <c:v>2021p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Data!$X$6:$X$17</c:f>
              <c:numCache>
                <c:ptCount val="12"/>
                <c:pt idx="0">
                  <c:v>135.05226755338776</c:v>
                </c:pt>
                <c:pt idx="1">
                  <c:v>123.25750820449608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75"/>
          <c:y val="0.10875"/>
          <c:w val="0.605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1</xdr:row>
      <xdr:rowOff>0</xdr:rowOff>
    </xdr:from>
    <xdr:to>
      <xdr:col>6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905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152400</xdr:rowOff>
    </xdr:from>
    <xdr:to>
      <xdr:col>4</xdr:col>
      <xdr:colOff>85725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219075</xdr:rowOff>
    </xdr:from>
    <xdr:to>
      <xdr:col>13</xdr:col>
      <xdr:colOff>180975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7715250" y="219075"/>
        <a:ext cx="6096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266700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2667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 2008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7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0"/>
          <a:ext cx="1905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September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section-7-weather" TargetMode="External" /><Relationship Id="rId2" Type="http://schemas.openxmlformats.org/officeDocument/2006/relationships/hyperlink" Target="mailto:susan.lomas@decc.gsi.gov.uk" TargetMode="External" /><Relationship Id="rId3" Type="http://schemas.openxmlformats.org/officeDocument/2006/relationships/hyperlink" Target="mailto:energy.stats@beis.gov.uk" TargetMode="External" /><Relationship Id="rId4" Type="http://schemas.openxmlformats.org/officeDocument/2006/relationships/hyperlink" Target="mailto:newsdesk@beis.gov.uk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r.gov.uk/files/file47740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B8:P29"/>
  <sheetViews>
    <sheetView zoomScaleSheetLayoutView="100" zoomScalePageLayoutView="0" workbookViewId="0" topLeftCell="A1">
      <selection activeCell="A1" sqref="A1"/>
    </sheetView>
  </sheetViews>
  <sheetFormatPr defaultColWidth="8.421875" defaultRowHeight="12.75"/>
  <cols>
    <col min="1" max="2" width="8.421875" style="140" customWidth="1"/>
    <col min="3" max="3" width="13.140625" style="140" customWidth="1"/>
    <col min="4" max="4" width="10.140625" style="140" customWidth="1"/>
    <col min="5" max="5" width="21.00390625" style="140" bestFit="1" customWidth="1"/>
    <col min="6" max="6" width="11.00390625" style="140" customWidth="1"/>
    <col min="7" max="16" width="8.421875" style="140" customWidth="1"/>
    <col min="17" max="16384" width="8.421875" style="140" customWidth="1"/>
  </cols>
  <sheetData>
    <row r="1" ht="15"/>
    <row r="2" ht="15"/>
    <row r="3" ht="15"/>
    <row r="4" ht="15"/>
    <row r="5" ht="15"/>
    <row r="6" ht="15"/>
    <row r="7" ht="15"/>
    <row r="8" ht="18">
      <c r="B8" s="148" t="s">
        <v>110</v>
      </c>
    </row>
    <row r="10" spans="2:5" ht="15">
      <c r="B10" s="140" t="s">
        <v>109</v>
      </c>
      <c r="C10" s="146"/>
      <c r="D10" s="146"/>
      <c r="E10" s="147">
        <v>44280</v>
      </c>
    </row>
    <row r="11" spans="2:5" ht="15">
      <c r="B11" s="140" t="s">
        <v>108</v>
      </c>
      <c r="C11" s="146"/>
      <c r="D11" s="146"/>
      <c r="E11" s="181" t="s">
        <v>130</v>
      </c>
    </row>
    <row r="12" spans="2:5" ht="15">
      <c r="B12" s="140" t="s">
        <v>107</v>
      </c>
      <c r="C12" s="146"/>
      <c r="D12" s="146"/>
      <c r="E12" s="147">
        <v>44315</v>
      </c>
    </row>
    <row r="13" spans="2:5" ht="15">
      <c r="B13" s="146"/>
      <c r="C13" s="146"/>
      <c r="D13" s="146"/>
      <c r="E13" s="146"/>
    </row>
    <row r="14" spans="2:5" ht="15">
      <c r="B14" s="144" t="s">
        <v>106</v>
      </c>
      <c r="C14" s="146"/>
      <c r="D14" s="146"/>
      <c r="E14" s="145"/>
    </row>
    <row r="15" spans="2:5" ht="15">
      <c r="B15" s="140" t="s">
        <v>105</v>
      </c>
      <c r="E15" s="143" t="s">
        <v>104</v>
      </c>
    </row>
    <row r="16" spans="2:5" ht="15">
      <c r="B16" s="140" t="s">
        <v>103</v>
      </c>
      <c r="E16" s="143" t="s">
        <v>102</v>
      </c>
    </row>
    <row r="17" spans="2:6" ht="15">
      <c r="B17" s="140" t="s">
        <v>101</v>
      </c>
      <c r="E17" s="143" t="s">
        <v>100</v>
      </c>
      <c r="F17" s="140" t="s">
        <v>131</v>
      </c>
    </row>
    <row r="19" ht="15">
      <c r="B19" s="144" t="s">
        <v>99</v>
      </c>
    </row>
    <row r="20" spans="2:14" ht="16.5" customHeight="1">
      <c r="B20" s="212" t="s">
        <v>98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2" ht="15">
      <c r="B22" s="144" t="s">
        <v>97</v>
      </c>
    </row>
    <row r="23" spans="2:7" ht="15">
      <c r="B23" s="140" t="s">
        <v>96</v>
      </c>
      <c r="E23" s="143" t="s">
        <v>111</v>
      </c>
      <c r="F23" s="143"/>
      <c r="G23" s="143"/>
    </row>
    <row r="24" ht="15">
      <c r="E24" s="142"/>
    </row>
    <row r="25" s="156" customFormat="1" ht="15">
      <c r="B25" s="157" t="s">
        <v>112</v>
      </c>
    </row>
    <row r="26" spans="2:3" s="156" customFormat="1" ht="15">
      <c r="B26" s="156" t="s">
        <v>113</v>
      </c>
      <c r="C26" s="156" t="s">
        <v>114</v>
      </c>
    </row>
    <row r="27" ht="15">
      <c r="E27" s="142"/>
    </row>
    <row r="28" spans="2:16" s="152" customFormat="1" ht="15">
      <c r="B28" s="152" t="s">
        <v>117</v>
      </c>
      <c r="E28" s="152" t="s">
        <v>121</v>
      </c>
      <c r="I28" s="152" t="s">
        <v>122</v>
      </c>
      <c r="L28" s="153" t="s">
        <v>95</v>
      </c>
      <c r="M28" s="214" t="s">
        <v>124</v>
      </c>
      <c r="N28" s="215"/>
      <c r="O28" s="215"/>
      <c r="P28" s="215"/>
    </row>
    <row r="29" spans="5:15" s="152" customFormat="1" ht="15">
      <c r="E29" s="156" t="s">
        <v>118</v>
      </c>
      <c r="F29" s="156"/>
      <c r="G29" s="156"/>
      <c r="H29" s="156"/>
      <c r="I29" s="156" t="s">
        <v>119</v>
      </c>
      <c r="J29" s="156"/>
      <c r="K29" s="156"/>
      <c r="L29" s="153" t="s">
        <v>95</v>
      </c>
      <c r="M29" s="143" t="s">
        <v>120</v>
      </c>
      <c r="N29" s="143"/>
      <c r="O29" s="143"/>
    </row>
  </sheetData>
  <sheetProtection/>
  <mergeCells count="2">
    <mergeCell ref="B20:N20"/>
    <mergeCell ref="M28:P28"/>
  </mergeCells>
  <hyperlinks>
    <hyperlink ref="E17" location="Data!A1" display="Data"/>
    <hyperlink ref="E15" location="Highlights!A1" display="Highlights"/>
    <hyperlink ref="E16" location="Table!A1" display="Table"/>
    <hyperlink ref="E23:G23" r:id="rId1" display="Energy trends section 7: weather"/>
    <hyperlink ref="M28" r:id="rId2" display="susan.lomas@decc.gsi.gov.uk"/>
    <hyperlink ref="M28:P28" r:id="rId3" display="energy.stats@beis.gov.uk"/>
    <hyperlink ref="M29" r:id="rId4" display="newsdesk@beis.gov.uk"/>
  </hyperlinks>
  <printOptions/>
  <pageMargins left="0.7" right="0.7" top="0.75" bottom="0.75" header="0.3" footer="0.3"/>
  <pageSetup horizontalDpi="600" verticalDpi="600" orientation="portrait" paperSize="9" scale="46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00.421875" style="15" customWidth="1"/>
    <col min="3" max="3" width="3.421875" style="15" customWidth="1"/>
    <col min="4" max="13" width="9.140625" style="15" customWidth="1"/>
    <col min="14" max="14" width="4.140625" style="15" customWidth="1"/>
    <col min="15" max="16384" width="9.140625" style="15" customWidth="1"/>
  </cols>
  <sheetData>
    <row r="1" ht="34.5">
      <c r="B1" s="93" t="s">
        <v>86</v>
      </c>
    </row>
    <row r="2" ht="15">
      <c r="B2" s="132" t="s">
        <v>84</v>
      </c>
    </row>
    <row r="3" ht="15">
      <c r="B3" s="174"/>
    </row>
    <row r="4" spans="2:3" ht="15">
      <c r="B4" s="133">
        <v>44280</v>
      </c>
      <c r="C4" s="79"/>
    </row>
    <row r="5" ht="15">
      <c r="B5" s="134" t="s">
        <v>71</v>
      </c>
    </row>
    <row r="6" s="107" customFormat="1" ht="36" customHeight="1">
      <c r="B6" s="184" t="s">
        <v>129</v>
      </c>
    </row>
    <row r="7" ht="15">
      <c r="B7" s="135"/>
    </row>
    <row r="8" ht="15">
      <c r="B8" s="134" t="s">
        <v>72</v>
      </c>
    </row>
    <row r="9" ht="30.75">
      <c r="B9" s="154" t="s">
        <v>134</v>
      </c>
    </row>
    <row r="10" ht="12" customHeight="1">
      <c r="B10" s="136"/>
    </row>
    <row r="11" ht="14.25" customHeight="1">
      <c r="B11" s="137" t="s">
        <v>73</v>
      </c>
    </row>
    <row r="12" ht="30.75">
      <c r="B12" s="211" t="s">
        <v>125</v>
      </c>
    </row>
    <row r="13" ht="15.75" customHeight="1">
      <c r="B13" s="180"/>
    </row>
    <row r="14" ht="30.75">
      <c r="B14" s="211" t="s">
        <v>132</v>
      </c>
    </row>
    <row r="15" ht="15.75" customHeight="1">
      <c r="B15" s="180"/>
    </row>
    <row r="16" ht="30.75">
      <c r="B16" s="211" t="s">
        <v>133</v>
      </c>
    </row>
    <row r="17" ht="15.75" customHeight="1"/>
    <row r="18" ht="15.75" customHeight="1">
      <c r="A18" s="141" t="s">
        <v>94</v>
      </c>
    </row>
    <row r="20" ht="15">
      <c r="B20" s="154"/>
    </row>
  </sheetData>
  <sheetProtection/>
  <printOptions/>
  <pageMargins left="0.7480314960629921" right="0.7480314960629921" top="0.3937007874015748" bottom="0.1968503937007874" header="0.31496062992125984" footer="0.196850393700787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2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25" customWidth="1"/>
    <col min="2" max="2" width="8.421875" style="25" customWidth="1"/>
    <col min="3" max="3" width="5.421875" style="25" customWidth="1"/>
    <col min="4" max="7" width="8.421875" style="15" customWidth="1"/>
    <col min="8" max="8" width="4.140625" style="15" customWidth="1"/>
    <col min="9" max="9" width="8.421875" style="15" customWidth="1"/>
    <col min="10" max="10" width="8.140625" style="15" customWidth="1"/>
    <col min="11" max="11" width="8.00390625" style="15" customWidth="1"/>
    <col min="12" max="13" width="9.140625" style="15" customWidth="1"/>
    <col min="14" max="14" width="9.421875" style="15" bestFit="1" customWidth="1"/>
    <col min="15" max="16384" width="9.140625" style="15" customWidth="1"/>
  </cols>
  <sheetData>
    <row r="1" spans="1:3" ht="33" customHeight="1">
      <c r="A1" s="97" t="s">
        <v>115</v>
      </c>
      <c r="B1" s="93"/>
      <c r="C1" s="93"/>
    </row>
    <row r="2" spans="1:12" ht="24.75" customHeight="1">
      <c r="A2" s="124" t="s">
        <v>126</v>
      </c>
      <c r="B2" s="125"/>
      <c r="C2" s="125"/>
      <c r="D2" s="126"/>
      <c r="E2" s="126"/>
      <c r="F2" s="126"/>
      <c r="G2" s="126"/>
      <c r="H2" s="126"/>
      <c r="I2" s="126"/>
      <c r="J2" s="126"/>
      <c r="K2" s="87"/>
      <c r="L2" s="209" t="s">
        <v>81</v>
      </c>
    </row>
    <row r="3" spans="1:11" ht="12" customHeight="1">
      <c r="A3" s="54"/>
      <c r="B3" s="95"/>
      <c r="C3" s="54"/>
      <c r="D3" s="86"/>
      <c r="E3" s="86"/>
      <c r="F3" s="86"/>
      <c r="G3" s="56"/>
      <c r="H3" s="56"/>
      <c r="I3" s="149"/>
      <c r="J3" s="149"/>
      <c r="K3" s="149"/>
    </row>
    <row r="4" spans="1:47" s="17" customFormat="1" ht="16.5" customHeight="1">
      <c r="A4" s="45" t="s">
        <v>22</v>
      </c>
      <c r="B4" s="167" t="s">
        <v>127</v>
      </c>
      <c r="C4" s="167"/>
      <c r="D4" s="216" t="s">
        <v>80</v>
      </c>
      <c r="E4" s="216"/>
      <c r="F4" s="216"/>
      <c r="G4" s="217"/>
      <c r="H4" s="185"/>
      <c r="I4" s="216" t="s">
        <v>87</v>
      </c>
      <c r="J4" s="216"/>
      <c r="K4" s="216"/>
      <c r="L4" s="2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6" s="17" customFormat="1" ht="12.75" customHeight="1">
      <c r="A5" s="45"/>
      <c r="B5" s="186" t="s">
        <v>85</v>
      </c>
      <c r="C5" s="167"/>
      <c r="D5" s="187">
        <f>Data!U4</f>
        <v>2018</v>
      </c>
      <c r="E5" s="187">
        <f>Data!V4</f>
        <v>2019</v>
      </c>
      <c r="F5" s="188">
        <f>Data!W4</f>
        <v>2020</v>
      </c>
      <c r="G5" s="188">
        <f>Data!X4</f>
        <v>2021</v>
      </c>
      <c r="H5" s="185"/>
      <c r="I5" s="187">
        <f>D5</f>
        <v>2018</v>
      </c>
      <c r="J5" s="187">
        <f>E5</f>
        <v>2019</v>
      </c>
      <c r="K5" s="188">
        <f>F5</f>
        <v>2020</v>
      </c>
      <c r="L5" s="188">
        <f>G5</f>
        <v>2021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s="20" customFormat="1" ht="12" customHeight="1">
      <c r="A6" s="159" t="s">
        <v>13</v>
      </c>
      <c r="B6" s="159"/>
      <c r="C6" s="159"/>
      <c r="D6" s="160"/>
      <c r="E6" s="160"/>
      <c r="H6" s="4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0" customFormat="1" ht="12" customHeight="1">
      <c r="A7" s="45" t="s">
        <v>1</v>
      </c>
      <c r="B7" s="104">
        <f>Data!B6</f>
        <v>167.93602389644542</v>
      </c>
      <c r="C7" s="45"/>
      <c r="D7" s="104">
        <f>Data!U6</f>
        <v>182.48527310819708</v>
      </c>
      <c r="E7" s="104">
        <f>Data!V6</f>
        <v>77.81440662065397</v>
      </c>
      <c r="F7" s="104">
        <f>Data!W6</f>
        <v>210.11055610695044</v>
      </c>
      <c r="G7" s="104">
        <f>Data!X6</f>
        <v>135.05226755338776</v>
      </c>
      <c r="H7" s="45"/>
      <c r="I7" s="162">
        <f>Data!U23</f>
        <v>14.549249211751658</v>
      </c>
      <c r="J7" s="162">
        <f>Data!V23</f>
        <v>-90.12161727579145</v>
      </c>
      <c r="K7" s="162">
        <f>Data!W23</f>
        <v>42.17453221050502</v>
      </c>
      <c r="L7" s="162">
        <f>Data!X23</f>
        <v>-32.883756343057655</v>
      </c>
      <c r="M7" s="158"/>
      <c r="N7" s="183"/>
      <c r="O7" s="21"/>
      <c r="P7" s="15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22"/>
      <c r="AN7" s="22"/>
      <c r="AO7" s="22"/>
      <c r="AP7" s="22"/>
      <c r="AQ7" s="22"/>
      <c r="AR7" s="22"/>
      <c r="AS7" s="22"/>
      <c r="AT7" s="19"/>
    </row>
    <row r="8" spans="1:46" s="20" customFormat="1" ht="12" customHeight="1">
      <c r="A8" s="163" t="s">
        <v>2</v>
      </c>
      <c r="B8" s="104">
        <f>Data!B7</f>
        <v>105.25102227961777</v>
      </c>
      <c r="C8" s="163"/>
      <c r="D8" s="104">
        <f>Data!U7</f>
        <v>100.4888054180642</v>
      </c>
      <c r="E8" s="104">
        <f>Data!V7</f>
        <v>96.94264211914629</v>
      </c>
      <c r="F8" s="104">
        <f>Data!W7</f>
        <v>266.52073591746955</v>
      </c>
      <c r="G8" s="104">
        <f>Data!X7</f>
        <v>123.25750820449608</v>
      </c>
      <c r="H8" s="104"/>
      <c r="I8" s="162">
        <f>Data!U24</f>
        <v>-4.7622168615535685</v>
      </c>
      <c r="J8" s="162">
        <f>Data!V24</f>
        <v>-8.308380160471486</v>
      </c>
      <c r="K8" s="162">
        <f>Data!W24</f>
        <v>161.2697136378518</v>
      </c>
      <c r="L8" s="162">
        <f>Data!X24</f>
        <v>18.006485924878305</v>
      </c>
      <c r="M8" s="104"/>
      <c r="N8" s="175"/>
      <c r="O8" s="21"/>
      <c r="P8" s="158"/>
      <c r="Q8" s="151"/>
      <c r="R8" s="120"/>
      <c r="S8" s="128"/>
      <c r="T8" s="11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2"/>
      <c r="AN8" s="22"/>
      <c r="AO8" s="22"/>
      <c r="AP8" s="22"/>
      <c r="AQ8" s="22"/>
      <c r="AR8" s="22"/>
      <c r="AS8" s="22"/>
      <c r="AT8" s="19"/>
    </row>
    <row r="9" spans="1:46" s="20" customFormat="1" ht="12" customHeight="1">
      <c r="A9" s="45" t="s">
        <v>14</v>
      </c>
      <c r="B9" s="104">
        <f>Data!B8</f>
        <v>103.39470948487767</v>
      </c>
      <c r="C9" s="45"/>
      <c r="D9" s="104">
        <f>Data!U8</f>
        <v>83.21168907470393</v>
      </c>
      <c r="E9" s="104">
        <f>Data!V8</f>
        <v>158.39803091774564</v>
      </c>
      <c r="F9" s="104">
        <f>Data!W8</f>
        <v>135.84436160266495</v>
      </c>
      <c r="H9" s="104"/>
      <c r="I9" s="162">
        <f>Data!U25</f>
        <v>-20.18302041017374</v>
      </c>
      <c r="J9" s="162">
        <f>Data!V25</f>
        <v>55.00332143286798</v>
      </c>
      <c r="K9" s="162">
        <f>Data!W25</f>
        <v>32.44965211778728</v>
      </c>
      <c r="M9" s="158"/>
      <c r="N9" s="90"/>
      <c r="O9" s="21"/>
      <c r="P9" s="158"/>
      <c r="Q9" s="21"/>
      <c r="R9" s="21"/>
      <c r="S9" s="128"/>
      <c r="T9" s="11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19"/>
    </row>
    <row r="10" spans="1:46" s="20" customFormat="1" ht="12" customHeight="1">
      <c r="A10" s="163" t="s">
        <v>4</v>
      </c>
      <c r="B10" s="104">
        <f>Data!B9</f>
        <v>78.5387126760697</v>
      </c>
      <c r="C10" s="163"/>
      <c r="D10" s="104">
        <f>Data!U9</f>
        <v>79.82143911295184</v>
      </c>
      <c r="E10" s="104">
        <f>Data!V9</f>
        <v>31.25525090736222</v>
      </c>
      <c r="F10" s="104">
        <f>Data!W9</f>
        <v>25.612867248483166</v>
      </c>
      <c r="H10" s="104"/>
      <c r="I10" s="162">
        <f>Data!U26</f>
        <v>1.2827264368821432</v>
      </c>
      <c r="J10" s="162">
        <f>Data!V26</f>
        <v>-47.28346176870747</v>
      </c>
      <c r="K10" s="162">
        <f>Data!W26</f>
        <v>-52.92584542758652</v>
      </c>
      <c r="M10" s="172"/>
      <c r="N10" s="90"/>
      <c r="O10" s="21"/>
      <c r="P10" s="15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20" customFormat="1" ht="12" customHeight="1">
      <c r="A11" s="45" t="s">
        <v>5</v>
      </c>
      <c r="B11" s="104">
        <f>Data!B10</f>
        <v>99.3538771778548</v>
      </c>
      <c r="C11" s="45"/>
      <c r="D11" s="104">
        <f>Data!U10</f>
        <v>48.055554995396385</v>
      </c>
      <c r="E11" s="104">
        <f>Data!V10</f>
        <v>74.36787224327617</v>
      </c>
      <c r="F11" s="104">
        <f>Data!W10</f>
        <v>59.236966290087366</v>
      </c>
      <c r="H11" s="104"/>
      <c r="I11" s="162">
        <f>Data!U27</f>
        <v>-51.29832218245841</v>
      </c>
      <c r="J11" s="162">
        <f>Data!V27</f>
        <v>-24.98600493457863</v>
      </c>
      <c r="K11" s="162">
        <f>Data!W27</f>
        <v>-40.11691088776743</v>
      </c>
      <c r="M11" s="172"/>
      <c r="N11" s="90"/>
      <c r="O11" s="21"/>
      <c r="P11" s="1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s="20" customFormat="1" ht="12" customHeight="1">
      <c r="A12" s="45" t="s">
        <v>15</v>
      </c>
      <c r="B12" s="104">
        <f>Data!B11</f>
        <v>86.54360048263717</v>
      </c>
      <c r="C12" s="45"/>
      <c r="D12" s="104">
        <f>Data!U11</f>
        <v>59.618356145282306</v>
      </c>
      <c r="E12" s="104">
        <f>Data!V11</f>
        <v>75.50695315674473</v>
      </c>
      <c r="F12" s="104">
        <f>Data!W11</f>
        <v>92.32317366489063</v>
      </c>
      <c r="H12" s="104"/>
      <c r="I12" s="162">
        <f>Data!U28</f>
        <v>-26.92524433735487</v>
      </c>
      <c r="J12" s="162">
        <f>Data!V28</f>
        <v>-11.036647325892446</v>
      </c>
      <c r="K12" s="162">
        <f>Data!W28</f>
        <v>5.779573182253458</v>
      </c>
      <c r="M12" s="173"/>
      <c r="N12" s="90"/>
      <c r="O12" s="21"/>
      <c r="P12" s="158"/>
      <c r="Q12" s="19"/>
      <c r="R12" s="120"/>
      <c r="S12" s="19"/>
      <c r="T12" s="130"/>
      <c r="U12" s="12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s="20" customFormat="1" ht="12" customHeight="1">
      <c r="A13" s="163" t="s">
        <v>7</v>
      </c>
      <c r="B13" s="104">
        <f>Data!B12</f>
        <v>90.76956944293</v>
      </c>
      <c r="C13" s="163"/>
      <c r="D13" s="104">
        <f>Data!U12</f>
        <v>70.8723217944241</v>
      </c>
      <c r="E13" s="104">
        <f>Data!V12</f>
        <v>122.05021730287842</v>
      </c>
      <c r="F13" s="104">
        <f>Data!W12</f>
        <v>134.19625398265848</v>
      </c>
      <c r="H13" s="104"/>
      <c r="I13" s="162">
        <f>Data!U29</f>
        <v>-19.89724764850591</v>
      </c>
      <c r="J13" s="162">
        <f>Data!V29</f>
        <v>31.280647859948417</v>
      </c>
      <c r="K13" s="162">
        <f>Data!W29</f>
        <v>43.42668453972847</v>
      </c>
      <c r="M13" s="172"/>
      <c r="N13" s="90"/>
      <c r="O13" s="21"/>
      <c r="P13" s="158"/>
      <c r="Q13" s="19"/>
      <c r="R13" s="150"/>
      <c r="S13" s="19"/>
      <c r="T13" s="130"/>
      <c r="U13" s="12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20" customFormat="1" ht="12" customHeight="1">
      <c r="A14" s="45" t="s">
        <v>8</v>
      </c>
      <c r="B14" s="104">
        <f>Data!B13</f>
        <v>119.01125855205505</v>
      </c>
      <c r="C14" s="45"/>
      <c r="D14" s="104">
        <f>Data!U13</f>
        <v>102.32067560996322</v>
      </c>
      <c r="E14" s="104">
        <f>Data!V13</f>
        <v>207.22401370679614</v>
      </c>
      <c r="F14" s="104">
        <f>Data!W13</f>
        <v>115.62457490669853</v>
      </c>
      <c r="H14" s="104"/>
      <c r="I14" s="162">
        <f>Data!U30</f>
        <v>-16.690582942091837</v>
      </c>
      <c r="J14" s="162">
        <f>Data!V30</f>
        <v>88.21275515474109</v>
      </c>
      <c r="K14" s="162">
        <f>Data!W30</f>
        <v>-3.386683645356527</v>
      </c>
      <c r="M14" s="158"/>
      <c r="N14" s="90"/>
      <c r="O14" s="21"/>
      <c r="P14" s="158"/>
      <c r="Q14" s="19"/>
      <c r="R14" s="127"/>
      <c r="S14" s="11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20" customFormat="1" ht="12" customHeight="1">
      <c r="A15" s="163" t="s">
        <v>16</v>
      </c>
      <c r="B15" s="104">
        <f>Data!B14</f>
        <v>120.70778790424197</v>
      </c>
      <c r="C15" s="163"/>
      <c r="D15" s="104">
        <f>Data!U14</f>
        <v>154.0338941249909</v>
      </c>
      <c r="E15" s="104">
        <f>Data!V14</f>
        <v>128.56294572870826</v>
      </c>
      <c r="F15" s="104">
        <f>Data!W14</f>
        <v>127.43340134967073</v>
      </c>
      <c r="H15" s="104"/>
      <c r="I15" s="162">
        <f>Data!U31</f>
        <v>33.326106220748926</v>
      </c>
      <c r="J15" s="162">
        <f>Data!V31</f>
        <v>7.855157824466289</v>
      </c>
      <c r="K15" s="162">
        <f>Data!W31</f>
        <v>6.725613445428763</v>
      </c>
      <c r="M15" s="158"/>
      <c r="N15" s="90"/>
      <c r="O15" s="21"/>
      <c r="P15" s="158"/>
      <c r="Q15" s="19"/>
      <c r="R15" s="19"/>
      <c r="S15" s="131"/>
      <c r="T15" s="11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20" customFormat="1" ht="12" customHeight="1">
      <c r="A16" s="163" t="s">
        <v>10</v>
      </c>
      <c r="B16" s="104">
        <f>Data!B15</f>
        <v>154.91332594161813</v>
      </c>
      <c r="C16" s="163"/>
      <c r="D16" s="104">
        <f>Data!U15</f>
        <v>167.01877145621094</v>
      </c>
      <c r="E16" s="104">
        <f>Data!V15</f>
        <v>154.40440615713428</v>
      </c>
      <c r="F16" s="104">
        <f>Data!W15</f>
        <v>211.3717941632452</v>
      </c>
      <c r="H16" s="104"/>
      <c r="I16" s="162">
        <f>Data!U32</f>
        <v>12.105445514592816</v>
      </c>
      <c r="J16" s="162">
        <f>Data!V32</f>
        <v>-0.5089197844838509</v>
      </c>
      <c r="K16" s="162">
        <f>Data!W32</f>
        <v>56.45846822162707</v>
      </c>
      <c r="M16" s="158"/>
      <c r="N16" s="90"/>
      <c r="O16" s="21"/>
      <c r="P16" s="15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s="20" customFormat="1" ht="12" customHeight="1">
      <c r="A17" s="163" t="s">
        <v>11</v>
      </c>
      <c r="B17" s="104">
        <f>Data!B16</f>
        <v>158.66040173300337</v>
      </c>
      <c r="C17" s="163"/>
      <c r="D17" s="104">
        <f>Data!U16</f>
        <v>148.82391728465802</v>
      </c>
      <c r="E17" s="104">
        <f>Data!V16</f>
        <v>58.81812511557969</v>
      </c>
      <c r="F17" s="104">
        <f>Data!W16</f>
        <v>183.7195433737485</v>
      </c>
      <c r="H17" s="104"/>
      <c r="I17" s="162">
        <f>Data!U33</f>
        <v>-9.836484448345345</v>
      </c>
      <c r="J17" s="162">
        <f>Data!V33</f>
        <v>-99.84227661742368</v>
      </c>
      <c r="K17" s="162">
        <f>Data!W33</f>
        <v>25.05914164074514</v>
      </c>
      <c r="M17" s="158"/>
      <c r="N17" s="90"/>
      <c r="O17" s="21"/>
      <c r="P17" s="15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20" customFormat="1" ht="12" customHeight="1">
      <c r="A18" s="164" t="s">
        <v>17</v>
      </c>
      <c r="B18" s="165">
        <f>Data!B17</f>
        <v>150.24508951192047</v>
      </c>
      <c r="C18" s="163"/>
      <c r="D18" s="104">
        <f>Data!U17</f>
        <v>124.00474994590694</v>
      </c>
      <c r="E18" s="104">
        <f>Data!V17</f>
        <v>207.60337630540926</v>
      </c>
      <c r="F18" s="104">
        <f>Data!W17</f>
        <v>155.4381514145042</v>
      </c>
      <c r="H18" s="104"/>
      <c r="I18" s="162">
        <f>Data!U34</f>
        <v>-26.24033956601353</v>
      </c>
      <c r="J18" s="162">
        <f>Data!V34</f>
        <v>57.35828679348879</v>
      </c>
      <c r="K18" s="162">
        <f>Data!W34</f>
        <v>5.193061902583736</v>
      </c>
      <c r="M18" s="158"/>
      <c r="N18" s="90"/>
      <c r="O18" s="21"/>
      <c r="P18" s="158"/>
      <c r="Q18" s="19"/>
      <c r="R18" s="19"/>
      <c r="S18" s="15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200" customFormat="1" ht="12" customHeight="1">
      <c r="A19" s="186" t="s">
        <v>18</v>
      </c>
      <c r="B19" s="189">
        <f>Data!B18</f>
        <v>1435.3253790832719</v>
      </c>
      <c r="C19" s="190"/>
      <c r="D19" s="189">
        <f>Data!U18</f>
        <v>1320.75544807075</v>
      </c>
      <c r="E19" s="189">
        <f>Data!V18</f>
        <v>1392.948240281435</v>
      </c>
      <c r="F19" s="189">
        <f>Data!W18</f>
        <v>1717.4323800210718</v>
      </c>
      <c r="H19" s="191"/>
      <c r="I19" s="192">
        <f>Data!U35</f>
        <v>-114.56993101252192</v>
      </c>
      <c r="J19" s="192">
        <f>Data!V35</f>
        <v>-42.37713880183696</v>
      </c>
      <c r="K19" s="192">
        <f>Data!W35</f>
        <v>282.10700093779997</v>
      </c>
      <c r="M19" s="193"/>
      <c r="N19" s="194"/>
      <c r="O19" s="195"/>
      <c r="P19" s="196"/>
      <c r="Q19" s="197"/>
      <c r="R19" s="198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</row>
    <row r="20" spans="1:17" ht="12.75" customHeight="1">
      <c r="A20" s="45"/>
      <c r="B20" s="45"/>
      <c r="C20" s="45"/>
      <c r="D20" s="104"/>
      <c r="E20" s="104"/>
      <c r="F20" s="104"/>
      <c r="G20" s="104"/>
      <c r="H20" s="104"/>
      <c r="I20" s="161"/>
      <c r="J20" s="166"/>
      <c r="M20" s="29"/>
      <c r="N20" s="90"/>
      <c r="O20" s="21"/>
      <c r="P20" s="21"/>
      <c r="Q20" s="19"/>
    </row>
    <row r="21" spans="1:46" s="20" customFormat="1" ht="12" customHeight="1">
      <c r="A21" s="167" t="s">
        <v>74</v>
      </c>
      <c r="B21" s="160"/>
      <c r="C21" s="168"/>
      <c r="D21" s="169"/>
      <c r="E21" s="169"/>
      <c r="F21" s="169"/>
      <c r="G21" s="169"/>
      <c r="H21" s="168"/>
      <c r="I21" s="23"/>
      <c r="J21" s="23"/>
      <c r="M21" s="29"/>
      <c r="N21" s="90"/>
      <c r="O21" s="21"/>
      <c r="P21" s="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s="20" customFormat="1" ht="12" customHeight="1">
      <c r="A22" s="45" t="s">
        <v>78</v>
      </c>
      <c r="B22" s="160">
        <f>Data!B40</f>
        <v>376.5817556609409</v>
      </c>
      <c r="C22" s="168"/>
      <c r="D22" s="168">
        <f>Data!U40</f>
        <v>366.1857676009652</v>
      </c>
      <c r="E22" s="168">
        <f>Data!V40</f>
        <v>333.1550796575459</v>
      </c>
      <c r="F22" s="168">
        <f>Data!W40</f>
        <v>612.475653627085</v>
      </c>
      <c r="H22" s="168"/>
      <c r="I22" s="170">
        <f>Data!U48</f>
        <v>-10.395988059975707</v>
      </c>
      <c r="J22" s="170">
        <f>Data!V48</f>
        <v>-43.426676003395016</v>
      </c>
      <c r="K22" s="170">
        <f>Data!W48</f>
        <v>235.89389796614404</v>
      </c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s="20" customFormat="1" ht="12" customHeight="1">
      <c r="A23" s="45" t="s">
        <v>75</v>
      </c>
      <c r="B23" s="160">
        <f>Data!B41</f>
        <v>264.43619033656165</v>
      </c>
      <c r="C23" s="168"/>
      <c r="D23" s="168">
        <f>Data!U41</f>
        <v>187.49535025363053</v>
      </c>
      <c r="E23" s="168">
        <f>Data!V41</f>
        <v>181.13007630738312</v>
      </c>
      <c r="F23" s="168">
        <f>Data!W41</f>
        <v>177.17300720346117</v>
      </c>
      <c r="H23" s="168"/>
      <c r="I23" s="170">
        <f>Data!U49</f>
        <v>-76.94084008293112</v>
      </c>
      <c r="J23" s="170">
        <f>Data!V49</f>
        <v>-83.30611402917853</v>
      </c>
      <c r="K23" s="170">
        <f>Data!W49</f>
        <v>-87.26318313310048</v>
      </c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s="20" customFormat="1" ht="12" customHeight="1">
      <c r="A24" s="45" t="s">
        <v>76</v>
      </c>
      <c r="B24" s="160">
        <f>Data!B42</f>
        <v>330.48861589922706</v>
      </c>
      <c r="C24" s="168"/>
      <c r="D24" s="168">
        <f>Data!U42</f>
        <v>327.22689152937824</v>
      </c>
      <c r="E24" s="168">
        <f>Data!V42</f>
        <v>457.8371767383828</v>
      </c>
      <c r="F24" s="168">
        <f>Data!W42</f>
        <v>377.2542302390277</v>
      </c>
      <c r="H24" s="168"/>
      <c r="I24" s="170">
        <f>Data!U50</f>
        <v>-3.261724369848821</v>
      </c>
      <c r="J24" s="170">
        <f>Data!V50</f>
        <v>127.34856083915577</v>
      </c>
      <c r="K24" s="170">
        <f>Data!W50</f>
        <v>46.76561433980066</v>
      </c>
      <c r="M24" s="131"/>
      <c r="N24" s="1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20" customFormat="1" ht="12" customHeight="1">
      <c r="A25" s="45" t="s">
        <v>77</v>
      </c>
      <c r="B25" s="160">
        <f>Data!B43</f>
        <v>463.81881718654193</v>
      </c>
      <c r="C25" s="168"/>
      <c r="D25" s="168">
        <f>Data!U43</f>
        <v>439.84743868677594</v>
      </c>
      <c r="E25" s="168">
        <f>Data!V43</f>
        <v>420.82590757812324</v>
      </c>
      <c r="F25" s="168">
        <f>Data!W43</f>
        <v>550.5294889514979</v>
      </c>
      <c r="H25" s="168"/>
      <c r="I25" s="170">
        <f>Data!U51</f>
        <v>-23.97137849976599</v>
      </c>
      <c r="J25" s="170">
        <f>Data!V51</f>
        <v>-42.9929096084187</v>
      </c>
      <c r="K25" s="170">
        <f>Data!W51</f>
        <v>86.71067176495598</v>
      </c>
      <c r="M25" s="29"/>
      <c r="N25" s="1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8" ht="12.75" customHeight="1">
      <c r="A26" s="45"/>
      <c r="B26" s="45"/>
      <c r="C26" s="45"/>
      <c r="D26" s="116"/>
      <c r="E26" s="116"/>
      <c r="F26" s="116"/>
      <c r="G26" s="116"/>
      <c r="H26" s="45"/>
    </row>
    <row r="27" spans="1:47" ht="13.5">
      <c r="A27" s="23" t="s">
        <v>82</v>
      </c>
      <c r="B27" s="66"/>
      <c r="C27" s="66"/>
      <c r="D27" s="66"/>
      <c r="E27" s="116"/>
      <c r="F27" s="116"/>
      <c r="G27" s="168"/>
      <c r="H27" s="45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</row>
    <row r="28" spans="1:47" s="108" customFormat="1" ht="10.5" customHeight="1">
      <c r="A28" s="171" t="s">
        <v>116</v>
      </c>
      <c r="B28" s="23"/>
      <c r="C28" s="23"/>
      <c r="D28" s="45"/>
      <c r="E28" s="45"/>
      <c r="F28" s="45"/>
      <c r="G28" s="45"/>
      <c r="H28" s="45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</row>
    <row r="29" spans="1:47" ht="13.5">
      <c r="A29" s="23" t="s">
        <v>83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</row>
    <row r="30" spans="1:47" ht="13.5">
      <c r="A30" s="23" t="s">
        <v>123</v>
      </c>
      <c r="B30" s="66"/>
      <c r="C30" s="66"/>
      <c r="D30" s="66"/>
      <c r="E30" s="85"/>
      <c r="F30" s="85"/>
      <c r="G30" s="85"/>
      <c r="H30" s="131"/>
      <c r="I30" s="131"/>
      <c r="J30" s="131"/>
      <c r="K30" s="131"/>
      <c r="L30" s="131"/>
      <c r="M30" s="131"/>
      <c r="N30" s="115"/>
      <c r="O30" s="115"/>
      <c r="P30" s="115"/>
      <c r="Q30" s="115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</row>
    <row r="31" spans="1:47" s="108" customFormat="1" ht="10.5" customHeight="1">
      <c r="A31" s="171" t="s">
        <v>88</v>
      </c>
      <c r="B31" s="23"/>
      <c r="C31" s="23"/>
      <c r="D31" s="45"/>
      <c r="E31" s="45"/>
      <c r="F31" s="45"/>
      <c r="G31" s="45"/>
      <c r="H31" s="45"/>
      <c r="N31" s="115"/>
      <c r="O31" s="115"/>
      <c r="P31" s="115"/>
      <c r="Q31" s="115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</row>
    <row r="32" spans="1:47" ht="13.5">
      <c r="A32" s="23" t="s">
        <v>92</v>
      </c>
      <c r="B32" s="66"/>
      <c r="C32" s="66"/>
      <c r="D32" s="66"/>
      <c r="E32" s="85"/>
      <c r="F32" s="85"/>
      <c r="G32" s="85"/>
      <c r="H32" s="85"/>
      <c r="I32" s="66"/>
      <c r="J32" s="66"/>
      <c r="K32" s="66"/>
      <c r="L32" s="66"/>
      <c r="M32" s="66"/>
      <c r="N32" s="115"/>
      <c r="O32" s="115"/>
      <c r="P32" s="115"/>
      <c r="Q32" s="115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</row>
    <row r="33" spans="1:47" ht="13.5">
      <c r="A33" s="171" t="s">
        <v>89</v>
      </c>
      <c r="B33" s="23"/>
      <c r="C33" s="23"/>
      <c r="D33" s="123"/>
      <c r="E33" s="123"/>
      <c r="F33" s="123"/>
      <c r="G33" s="123"/>
      <c r="H33" s="121"/>
      <c r="I33" s="84"/>
      <c r="J33" s="23"/>
      <c r="K33" s="23"/>
      <c r="L33" s="23"/>
      <c r="M33" s="23"/>
      <c r="N33" s="115"/>
      <c r="O33" s="115"/>
      <c r="P33" s="115"/>
      <c r="Q33" s="115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</row>
    <row r="34" spans="1:47" ht="13.5">
      <c r="A34" s="23" t="s">
        <v>93</v>
      </c>
      <c r="B34" s="66"/>
      <c r="C34" s="66"/>
      <c r="D34" s="66"/>
      <c r="E34" s="131"/>
      <c r="F34" s="131"/>
      <c r="G34" s="131"/>
      <c r="H34" s="131"/>
      <c r="I34" s="131"/>
      <c r="J34" s="131"/>
      <c r="K34" s="131"/>
      <c r="L34" s="131"/>
      <c r="M34" s="131"/>
      <c r="N34" s="115"/>
      <c r="O34" s="115"/>
      <c r="P34" s="115"/>
      <c r="Q34" s="115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</row>
    <row r="35" spans="1:47" ht="12">
      <c r="A35" s="23"/>
      <c r="B35" s="23"/>
      <c r="C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4"/>
      <c r="AP35" s="24"/>
      <c r="AQ35" s="24"/>
      <c r="AR35" s="24"/>
      <c r="AS35" s="24"/>
      <c r="AT35" s="24"/>
      <c r="AU35" s="24"/>
    </row>
    <row r="36" spans="1:47" ht="12.75">
      <c r="A36" s="141" t="s">
        <v>94</v>
      </c>
      <c r="B36" s="23"/>
      <c r="C36" s="23"/>
      <c r="D36" s="131"/>
      <c r="E36" s="131"/>
      <c r="F36" s="131"/>
      <c r="G36" s="131"/>
      <c r="H36" s="23"/>
      <c r="I36" s="117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4"/>
      <c r="AP36" s="24"/>
      <c r="AQ36" s="24"/>
      <c r="AR36" s="24"/>
      <c r="AS36" s="24"/>
      <c r="AT36" s="24"/>
      <c r="AU36" s="24"/>
    </row>
    <row r="37" spans="1:47" ht="12">
      <c r="A37" s="23"/>
      <c r="B37" s="23"/>
      <c r="C37" s="23"/>
      <c r="D37" s="118"/>
      <c r="E37" s="117"/>
      <c r="F37" s="117"/>
      <c r="G37" s="11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4"/>
      <c r="AP37" s="24"/>
      <c r="AQ37" s="24"/>
      <c r="AR37" s="24"/>
      <c r="AS37" s="24"/>
      <c r="AT37" s="24"/>
      <c r="AU37" s="24"/>
    </row>
    <row r="38" spans="1:47" ht="12">
      <c r="A38" s="23"/>
      <c r="B38" s="23"/>
      <c r="C38" s="23"/>
      <c r="D38" s="117"/>
      <c r="E38" s="119"/>
      <c r="F38" s="119"/>
      <c r="G38" s="11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4"/>
      <c r="AP38" s="24"/>
      <c r="AQ38" s="24"/>
      <c r="AR38" s="24"/>
      <c r="AS38" s="24"/>
      <c r="AT38" s="24"/>
      <c r="AU38" s="24"/>
    </row>
    <row r="39" spans="1:47" ht="12">
      <c r="A39" s="23"/>
      <c r="B39" s="23"/>
      <c r="C39" s="23"/>
      <c r="D39" s="121"/>
      <c r="E39" s="119"/>
      <c r="F39" s="119"/>
      <c r="G39" s="119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4"/>
      <c r="AP39" s="24"/>
      <c r="AQ39" s="24"/>
      <c r="AR39" s="24"/>
      <c r="AS39" s="24"/>
      <c r="AT39" s="24"/>
      <c r="AU39" s="24"/>
    </row>
    <row r="40" spans="1:47" ht="12">
      <c r="A40" s="23"/>
      <c r="B40" s="23"/>
      <c r="C40" s="23"/>
      <c r="D40" s="23"/>
      <c r="E40" s="23"/>
      <c r="F40" s="8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4"/>
      <c r="AP40" s="24"/>
      <c r="AQ40" s="24"/>
      <c r="AR40" s="24"/>
      <c r="AS40" s="24"/>
      <c r="AT40" s="24"/>
      <c r="AU40" s="24"/>
    </row>
    <row r="41" spans="1:47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4"/>
      <c r="AP41" s="24"/>
      <c r="AQ41" s="24"/>
      <c r="AR41" s="24"/>
      <c r="AS41" s="24"/>
      <c r="AT41" s="24"/>
      <c r="AU41" s="24"/>
    </row>
    <row r="42" spans="1:47" ht="1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4"/>
      <c r="AP42" s="24"/>
      <c r="AQ42" s="24"/>
      <c r="AR42" s="24"/>
      <c r="AS42" s="24"/>
      <c r="AT42" s="24"/>
      <c r="AU42" s="24"/>
    </row>
    <row r="43" spans="1:47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4"/>
      <c r="AP43" s="24"/>
      <c r="AQ43" s="24"/>
      <c r="AR43" s="24"/>
      <c r="AS43" s="24"/>
      <c r="AT43" s="24"/>
      <c r="AU43" s="24"/>
    </row>
    <row r="44" spans="1:47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4"/>
      <c r="AP44" s="24"/>
      <c r="AQ44" s="24"/>
      <c r="AR44" s="24"/>
      <c r="AS44" s="24"/>
      <c r="AT44" s="24"/>
      <c r="AU44" s="24"/>
    </row>
    <row r="45" spans="1:47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4"/>
      <c r="AP45" s="24"/>
      <c r="AQ45" s="24"/>
      <c r="AR45" s="24"/>
      <c r="AS45" s="24"/>
      <c r="AT45" s="24"/>
      <c r="AU45" s="24"/>
    </row>
    <row r="46" spans="1:47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4"/>
      <c r="AP46" s="24"/>
      <c r="AQ46" s="24"/>
      <c r="AR46" s="24"/>
      <c r="AS46" s="24"/>
      <c r="AT46" s="24"/>
      <c r="AU46" s="24"/>
    </row>
    <row r="47" spans="1:47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O47" s="24"/>
      <c r="AP47" s="24"/>
      <c r="AQ47" s="24"/>
      <c r="AR47" s="24"/>
      <c r="AS47" s="24"/>
      <c r="AT47" s="24"/>
      <c r="AU47" s="24"/>
    </row>
    <row r="48" spans="1:47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4"/>
      <c r="AR48" s="24"/>
      <c r="AS48" s="24"/>
      <c r="AT48" s="24"/>
      <c r="AU48" s="24"/>
    </row>
    <row r="49" spans="1:47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4"/>
      <c r="AP49" s="24"/>
      <c r="AQ49" s="24"/>
      <c r="AR49" s="24"/>
      <c r="AS49" s="24"/>
      <c r="AT49" s="24"/>
      <c r="AU49" s="24"/>
    </row>
    <row r="50" spans="1:47" ht="1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O50" s="24"/>
      <c r="AP50" s="24"/>
      <c r="AQ50" s="24"/>
      <c r="AR50" s="24"/>
      <c r="AS50" s="24"/>
      <c r="AT50" s="24"/>
      <c r="AU50" s="24"/>
    </row>
    <row r="51" spans="1:47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O51" s="24"/>
      <c r="AP51" s="24"/>
      <c r="AQ51" s="24"/>
      <c r="AR51" s="24"/>
      <c r="AS51" s="24"/>
      <c r="AT51" s="24"/>
      <c r="AU51" s="24"/>
    </row>
    <row r="52" spans="1:47" ht="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  <c r="AO52" s="24"/>
      <c r="AP52" s="24"/>
      <c r="AQ52" s="24"/>
      <c r="AR52" s="24"/>
      <c r="AS52" s="24"/>
      <c r="AT52" s="24"/>
      <c r="AU52" s="24"/>
    </row>
    <row r="53" spans="1:47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24"/>
      <c r="AP53" s="24"/>
      <c r="AQ53" s="24"/>
      <c r="AR53" s="24"/>
      <c r="AS53" s="24"/>
      <c r="AT53" s="24"/>
      <c r="AU53" s="24"/>
    </row>
    <row r="54" spans="1:47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4"/>
      <c r="AS54" s="24"/>
      <c r="AT54" s="24"/>
      <c r="AU54" s="24"/>
    </row>
    <row r="55" spans="1:47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24"/>
      <c r="AP55" s="24"/>
      <c r="AQ55" s="24"/>
      <c r="AR55" s="24"/>
      <c r="AS55" s="24"/>
      <c r="AT55" s="24"/>
      <c r="AU55" s="24"/>
    </row>
    <row r="56" spans="1:47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4"/>
      <c r="AU56" s="24"/>
    </row>
    <row r="57" spans="1:47" ht="1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4"/>
      <c r="AU57" s="24"/>
    </row>
    <row r="58" spans="1:47" ht="1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4"/>
      <c r="AU58" s="24"/>
    </row>
    <row r="59" spans="1:47" ht="1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4"/>
      <c r="AU59" s="24"/>
    </row>
    <row r="60" spans="1:47" ht="1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4"/>
      <c r="AU60" s="24"/>
    </row>
    <row r="61" spans="1:47" ht="1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4"/>
      <c r="AO61" s="24"/>
      <c r="AP61" s="24"/>
      <c r="AQ61" s="24"/>
      <c r="AR61" s="24"/>
      <c r="AS61" s="24"/>
      <c r="AT61" s="24"/>
      <c r="AU61" s="24"/>
    </row>
    <row r="62" spans="1:47" ht="1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24"/>
      <c r="AP62" s="24"/>
      <c r="AQ62" s="24"/>
      <c r="AR62" s="24"/>
      <c r="AS62" s="24"/>
      <c r="AT62" s="24"/>
      <c r="AU62" s="24"/>
    </row>
    <row r="63" spans="1:47" ht="1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4"/>
      <c r="AO63" s="24"/>
      <c r="AP63" s="24"/>
      <c r="AQ63" s="24"/>
      <c r="AR63" s="24"/>
      <c r="AS63" s="24"/>
      <c r="AT63" s="24"/>
      <c r="AU63" s="24"/>
    </row>
    <row r="64" spans="1:47" ht="1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4"/>
      <c r="AO64" s="24"/>
      <c r="AP64" s="24"/>
      <c r="AQ64" s="24"/>
      <c r="AR64" s="24"/>
      <c r="AS64" s="24"/>
      <c r="AT64" s="24"/>
      <c r="AU64" s="24"/>
    </row>
    <row r="65" spans="1:47" ht="1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4"/>
      <c r="AO65" s="24"/>
      <c r="AP65" s="24"/>
      <c r="AQ65" s="24"/>
      <c r="AR65" s="24"/>
      <c r="AS65" s="24"/>
      <c r="AT65" s="24"/>
      <c r="AU65" s="24"/>
    </row>
    <row r="66" spans="1:47" ht="1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4"/>
      <c r="AO66" s="24"/>
      <c r="AP66" s="24"/>
      <c r="AQ66" s="24"/>
      <c r="AR66" s="24"/>
      <c r="AS66" s="24"/>
      <c r="AT66" s="24"/>
      <c r="AU66" s="24"/>
    </row>
    <row r="67" spans="1:47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4"/>
      <c r="AO67" s="24"/>
      <c r="AP67" s="24"/>
      <c r="AQ67" s="24"/>
      <c r="AR67" s="24"/>
      <c r="AS67" s="24"/>
      <c r="AT67" s="24"/>
      <c r="AU67" s="24"/>
    </row>
    <row r="68" spans="1:47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4"/>
      <c r="AO68" s="24"/>
      <c r="AP68" s="24"/>
      <c r="AQ68" s="24"/>
      <c r="AR68" s="24"/>
      <c r="AS68" s="24"/>
      <c r="AT68" s="24"/>
      <c r="AU68" s="24"/>
    </row>
    <row r="69" spans="1:47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4"/>
      <c r="AO69" s="24"/>
      <c r="AP69" s="24"/>
      <c r="AQ69" s="24"/>
      <c r="AR69" s="24"/>
      <c r="AS69" s="24"/>
      <c r="AT69" s="24"/>
      <c r="AU69" s="24"/>
    </row>
    <row r="70" spans="1:47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  <c r="AO70" s="24"/>
      <c r="AP70" s="24"/>
      <c r="AQ70" s="24"/>
      <c r="AR70" s="24"/>
      <c r="AS70" s="24"/>
      <c r="AT70" s="24"/>
      <c r="AU70" s="24"/>
    </row>
    <row r="71" spans="1:47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4"/>
      <c r="AO71" s="24"/>
      <c r="AP71" s="24"/>
      <c r="AQ71" s="24"/>
      <c r="AR71" s="24"/>
      <c r="AS71" s="24"/>
      <c r="AT71" s="24"/>
      <c r="AU71" s="24"/>
    </row>
    <row r="72" spans="1:47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4"/>
      <c r="AO72" s="24"/>
      <c r="AP72" s="24"/>
      <c r="AQ72" s="24"/>
      <c r="AR72" s="24"/>
      <c r="AS72" s="24"/>
      <c r="AT72" s="24"/>
      <c r="AU72" s="24"/>
    </row>
    <row r="73" spans="1:47" ht="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4"/>
      <c r="AO73" s="24"/>
      <c r="AP73" s="24"/>
      <c r="AQ73" s="24"/>
      <c r="AR73" s="24"/>
      <c r="AS73" s="24"/>
      <c r="AT73" s="24"/>
      <c r="AU73" s="24"/>
    </row>
    <row r="74" spans="1:47" ht="1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4"/>
      <c r="AO74" s="24"/>
      <c r="AP74" s="24"/>
      <c r="AQ74" s="24"/>
      <c r="AR74" s="24"/>
      <c r="AS74" s="24"/>
      <c r="AT74" s="24"/>
      <c r="AU74" s="24"/>
    </row>
    <row r="75" spans="1:47" ht="1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4"/>
      <c r="AO75" s="24"/>
      <c r="AP75" s="24"/>
      <c r="AQ75" s="24"/>
      <c r="AR75" s="24"/>
      <c r="AS75" s="24"/>
      <c r="AT75" s="24"/>
      <c r="AU75" s="24"/>
    </row>
    <row r="76" spans="1:47" ht="1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4"/>
      <c r="AO76" s="24"/>
      <c r="AP76" s="24"/>
      <c r="AQ76" s="24"/>
      <c r="AR76" s="24"/>
      <c r="AS76" s="24"/>
      <c r="AT76" s="24"/>
      <c r="AU76" s="24"/>
    </row>
    <row r="77" spans="1:47" ht="1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4"/>
      <c r="AO77" s="24"/>
      <c r="AP77" s="24"/>
      <c r="AQ77" s="24"/>
      <c r="AR77" s="24"/>
      <c r="AS77" s="24"/>
      <c r="AT77" s="24"/>
      <c r="AU77" s="24"/>
    </row>
    <row r="78" spans="1:47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4"/>
      <c r="AO78" s="24"/>
      <c r="AP78" s="24"/>
      <c r="AQ78" s="24"/>
      <c r="AR78" s="24"/>
      <c r="AS78" s="24"/>
      <c r="AT78" s="24"/>
      <c r="AU78" s="24"/>
    </row>
    <row r="79" spans="1:47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4"/>
      <c r="AO79" s="24"/>
      <c r="AP79" s="24"/>
      <c r="AQ79" s="24"/>
      <c r="AR79" s="24"/>
      <c r="AS79" s="24"/>
      <c r="AT79" s="24"/>
      <c r="AU79" s="24"/>
    </row>
    <row r="80" spans="1:47" ht="1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4"/>
      <c r="AO80" s="24"/>
      <c r="AP80" s="24"/>
      <c r="AQ80" s="24"/>
      <c r="AR80" s="24"/>
      <c r="AS80" s="24"/>
      <c r="AT80" s="24"/>
      <c r="AU80" s="24"/>
    </row>
    <row r="81" spans="1:47" ht="1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4"/>
      <c r="AO81" s="24"/>
      <c r="AP81" s="24"/>
      <c r="AQ81" s="24"/>
      <c r="AR81" s="24"/>
      <c r="AS81" s="24"/>
      <c r="AT81" s="24"/>
      <c r="AU81" s="24"/>
    </row>
    <row r="82" spans="1:47" ht="1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4"/>
      <c r="AO82" s="24"/>
      <c r="AP82" s="24"/>
      <c r="AQ82" s="24"/>
      <c r="AR82" s="24"/>
      <c r="AS82" s="24"/>
      <c r="AT82" s="24"/>
      <c r="AU82" s="24"/>
    </row>
    <row r="83" spans="1:47" ht="1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4"/>
      <c r="AO83" s="24"/>
      <c r="AP83" s="24"/>
      <c r="AQ83" s="24"/>
      <c r="AR83" s="24"/>
      <c r="AS83" s="24"/>
      <c r="AT83" s="24"/>
      <c r="AU83" s="24"/>
    </row>
    <row r="84" spans="1:47" ht="1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4"/>
      <c r="AO84" s="24"/>
      <c r="AP84" s="24"/>
      <c r="AQ84" s="24"/>
      <c r="AR84" s="24"/>
      <c r="AS84" s="24"/>
      <c r="AT84" s="24"/>
      <c r="AU84" s="24"/>
    </row>
    <row r="85" spans="1:47" ht="1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4"/>
      <c r="AO85" s="24"/>
      <c r="AP85" s="24"/>
      <c r="AQ85" s="24"/>
      <c r="AR85" s="24"/>
      <c r="AS85" s="24"/>
      <c r="AT85" s="24"/>
      <c r="AU85" s="24"/>
    </row>
    <row r="86" spans="1:47" ht="1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4"/>
      <c r="AO86" s="24"/>
      <c r="AP86" s="24"/>
      <c r="AQ86" s="24"/>
      <c r="AR86" s="24"/>
      <c r="AS86" s="24"/>
      <c r="AT86" s="24"/>
      <c r="AU86" s="24"/>
    </row>
    <row r="87" spans="1:47" ht="1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  <c r="AO87" s="24"/>
      <c r="AP87" s="24"/>
      <c r="AQ87" s="24"/>
      <c r="AR87" s="24"/>
      <c r="AS87" s="24"/>
      <c r="AT87" s="24"/>
      <c r="AU87" s="24"/>
    </row>
    <row r="88" spans="1:47" ht="1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4"/>
      <c r="AO88" s="24"/>
      <c r="AP88" s="24"/>
      <c r="AQ88" s="24"/>
      <c r="AR88" s="24"/>
      <c r="AS88" s="24"/>
      <c r="AT88" s="24"/>
      <c r="AU88" s="24"/>
    </row>
    <row r="89" spans="1:47" ht="1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4"/>
      <c r="AO89" s="24"/>
      <c r="AP89" s="24"/>
      <c r="AQ89" s="24"/>
      <c r="AR89" s="24"/>
      <c r="AS89" s="24"/>
      <c r="AT89" s="24"/>
      <c r="AU89" s="24"/>
    </row>
    <row r="90" spans="1:47" ht="1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4"/>
      <c r="AO90" s="24"/>
      <c r="AP90" s="24"/>
      <c r="AQ90" s="24"/>
      <c r="AR90" s="24"/>
      <c r="AS90" s="24"/>
      <c r="AT90" s="24"/>
      <c r="AU90" s="24"/>
    </row>
    <row r="91" spans="1:47" ht="1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4"/>
      <c r="AO91" s="24"/>
      <c r="AP91" s="24"/>
      <c r="AQ91" s="24"/>
      <c r="AR91" s="24"/>
      <c r="AS91" s="24"/>
      <c r="AT91" s="24"/>
      <c r="AU91" s="24"/>
    </row>
    <row r="92" spans="1:47" ht="1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4"/>
      <c r="AO92" s="24"/>
      <c r="AP92" s="24"/>
      <c r="AQ92" s="24"/>
      <c r="AR92" s="24"/>
      <c r="AS92" s="24"/>
      <c r="AT92" s="24"/>
      <c r="AU92" s="24"/>
    </row>
    <row r="93" spans="1:47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4"/>
      <c r="AO93" s="24"/>
      <c r="AP93" s="24"/>
      <c r="AQ93" s="24"/>
      <c r="AR93" s="24"/>
      <c r="AS93" s="24"/>
      <c r="AT93" s="24"/>
      <c r="AU93" s="24"/>
    </row>
    <row r="94" spans="1:47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4"/>
      <c r="AO94" s="24"/>
      <c r="AP94" s="24"/>
      <c r="AQ94" s="24"/>
      <c r="AR94" s="24"/>
      <c r="AS94" s="24"/>
      <c r="AT94" s="24"/>
      <c r="AU94" s="24"/>
    </row>
    <row r="95" spans="1:47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4"/>
      <c r="AO95" s="24"/>
      <c r="AP95" s="24"/>
      <c r="AQ95" s="24"/>
      <c r="AR95" s="24"/>
      <c r="AS95" s="24"/>
      <c r="AT95" s="24"/>
      <c r="AU95" s="24"/>
    </row>
    <row r="96" spans="1:47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4"/>
      <c r="AO96" s="24"/>
      <c r="AP96" s="24"/>
      <c r="AQ96" s="24"/>
      <c r="AR96" s="24"/>
      <c r="AS96" s="24"/>
      <c r="AT96" s="24"/>
      <c r="AU96" s="24"/>
    </row>
    <row r="97" spans="1:47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4"/>
      <c r="AO97" s="24"/>
      <c r="AP97" s="24"/>
      <c r="AQ97" s="24"/>
      <c r="AR97" s="24"/>
      <c r="AS97" s="24"/>
      <c r="AT97" s="24"/>
      <c r="AU97" s="24"/>
    </row>
    <row r="98" spans="1:47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24"/>
      <c r="AP98" s="24"/>
      <c r="AQ98" s="24"/>
      <c r="AR98" s="24"/>
      <c r="AS98" s="24"/>
      <c r="AT98" s="24"/>
      <c r="AU98" s="24"/>
    </row>
    <row r="99" spans="1:47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4"/>
      <c r="AO99" s="24"/>
      <c r="AP99" s="24"/>
      <c r="AQ99" s="24"/>
      <c r="AR99" s="24"/>
      <c r="AS99" s="24"/>
      <c r="AT99" s="24"/>
      <c r="AU99" s="24"/>
    </row>
    <row r="100" spans="1:47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4"/>
      <c r="AO100" s="24"/>
      <c r="AP100" s="24"/>
      <c r="AQ100" s="24"/>
      <c r="AR100" s="24"/>
      <c r="AS100" s="24"/>
      <c r="AT100" s="24"/>
      <c r="AU100" s="24"/>
    </row>
    <row r="101" spans="1:47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4"/>
      <c r="AO101" s="24"/>
      <c r="AP101" s="24"/>
      <c r="AQ101" s="24"/>
      <c r="AR101" s="24"/>
      <c r="AS101" s="24"/>
      <c r="AT101" s="24"/>
      <c r="AU101" s="24"/>
    </row>
    <row r="102" spans="1:47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4"/>
      <c r="AO102" s="24"/>
      <c r="AP102" s="24"/>
      <c r="AQ102" s="24"/>
      <c r="AR102" s="24"/>
      <c r="AS102" s="24"/>
      <c r="AT102" s="24"/>
      <c r="AU102" s="24"/>
    </row>
    <row r="103" spans="1:47" ht="12">
      <c r="A103" s="23"/>
      <c r="B103" s="23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2">
      <c r="A104" s="23"/>
      <c r="B104" s="23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2">
      <c r="A105" s="23"/>
      <c r="B105" s="23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2">
      <c r="A106" s="23"/>
      <c r="B106" s="23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2">
      <c r="A107" s="23"/>
      <c r="B107" s="23"/>
      <c r="C107" s="23"/>
      <c r="D107" s="23"/>
      <c r="E107" s="23"/>
      <c r="F107" s="23"/>
      <c r="G107" s="23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2">
      <c r="A108" s="23"/>
      <c r="B108" s="23"/>
      <c r="C108" s="23"/>
      <c r="D108" s="23"/>
      <c r="E108" s="23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2">
      <c r="A109" s="23"/>
      <c r="B109" s="23"/>
      <c r="C109" s="23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2">
      <c r="A110" s="23"/>
      <c r="B110" s="23"/>
      <c r="C110" s="23"/>
      <c r="D110" s="23"/>
      <c r="E110" s="23"/>
      <c r="F110" s="23"/>
      <c r="G110" s="23"/>
      <c r="H110" s="2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2">
      <c r="A111" s="23"/>
      <c r="B111" s="23"/>
      <c r="C111" s="23"/>
      <c r="D111" s="23"/>
      <c r="E111" s="23"/>
      <c r="F111" s="23"/>
      <c r="G111" s="23"/>
      <c r="H111" s="2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2">
      <c r="A112" s="23"/>
      <c r="B112" s="23"/>
      <c r="C112" s="23"/>
      <c r="D112" s="23"/>
      <c r="E112" s="23"/>
      <c r="F112" s="23"/>
      <c r="G112" s="23"/>
      <c r="H112" s="2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2">
      <c r="A113" s="23"/>
      <c r="B113" s="23"/>
      <c r="C113" s="23"/>
      <c r="D113" s="23"/>
      <c r="E113" s="23"/>
      <c r="F113" s="23"/>
      <c r="G113" s="23"/>
      <c r="H113" s="2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2">
      <c r="A114" s="23"/>
      <c r="B114" s="23"/>
      <c r="C114" s="23"/>
      <c r="D114" s="23"/>
      <c r="E114" s="23"/>
      <c r="F114" s="23"/>
      <c r="G114" s="23"/>
      <c r="H114" s="2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2">
      <c r="A115" s="23"/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2">
      <c r="A116" s="23"/>
      <c r="B116" s="23"/>
      <c r="C116" s="23"/>
      <c r="D116" s="23"/>
      <c r="E116" s="23"/>
      <c r="F116" s="23"/>
      <c r="G116" s="23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2">
      <c r="A117" s="23"/>
      <c r="B117" s="23"/>
      <c r="C117" s="23"/>
      <c r="D117" s="23"/>
      <c r="E117" s="23"/>
      <c r="F117" s="23"/>
      <c r="G117" s="23"/>
      <c r="H117" s="2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2">
      <c r="A118" s="23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1:47" ht="1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 ht="1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1:47" ht="1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1:47" ht="1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1:47" ht="1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1:47" ht="1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t="1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t="1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1:47" ht="1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1:47" ht="1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1:47" ht="1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 ht="1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1:47" ht="1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1:47" ht="1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1:47" ht="1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1:47" ht="1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ht="1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1:47" ht="1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1:47" ht="1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1:47" ht="1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1:47" ht="1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 ht="1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1:47" ht="1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1:47" ht="1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1:47" ht="1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1:47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1:47" ht="1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1:47" ht="1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1:47" ht="1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1:47" ht="1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1:47" ht="1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1:47" ht="1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1:47" ht="1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1:47" ht="1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1:47" ht="1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1:47" ht="1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1:47" ht="1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1:47" ht="1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1:47" ht="1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1:47" ht="1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1:47" ht="1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1:47" ht="1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1:47" ht="1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1:47" ht="1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1:47" ht="1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1:47" ht="1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1:47" ht="1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1:47" ht="1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1:47" ht="1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1:47" ht="1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1:47" ht="1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1:47" ht="1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1:47" ht="1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1:47" ht="1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1:47" ht="1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1:47" ht="1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1:47" ht="1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1:47" ht="1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1:47" ht="1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1:47" ht="1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1:47" ht="1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1:47" ht="1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1:47" ht="1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1:47" ht="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1:47" ht="1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1:47" ht="1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1:47" ht="1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1:47" ht="1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1:47" ht="1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1:47" ht="1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1:47" ht="1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1:47" ht="1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1:47" ht="1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1:47" ht="1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ht="1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1:47" ht="1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1:47" ht="1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</sheetData>
  <sheetProtection/>
  <mergeCells count="2">
    <mergeCell ref="D4:G4"/>
    <mergeCell ref="I4:L4"/>
  </mergeCells>
  <hyperlinks>
    <hyperlink ref="A31" r:id="rId1" display="https://www.gov.uk/government/statistical-data-sets/maps-of-uk-weather-stations"/>
    <hyperlink ref="A33" r:id="rId2" display="https://www.gov.uk/government/collections/energy-trends"/>
    <hyperlink ref="A36" location="Contents!A1" display="Return to contents page"/>
    <hyperlink ref="A28" r:id="rId3" display="https://www.metoffice.gov.uk/public/weather/climate-historic/#?tab=climateHistoric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96"/>
  <sheetViews>
    <sheetView showGridLines="0" zoomScalePageLayoutView="0" workbookViewId="0" topLeftCell="A1">
      <pane xSplit="2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140625" style="0" customWidth="1"/>
    <col min="2" max="2" width="13.140625" style="0" bestFit="1" customWidth="1"/>
    <col min="3" max="3" width="3.00390625" style="0" customWidth="1"/>
    <col min="14" max="14" width="8.140625" style="0" customWidth="1"/>
    <col min="16" max="16" width="9.00390625" style="0" customWidth="1"/>
    <col min="17" max="17" width="8.140625" style="0" customWidth="1"/>
    <col min="19" max="24" width="9.140625" style="0" customWidth="1"/>
    <col min="25" max="25" width="11.421875" style="0" bestFit="1" customWidth="1"/>
    <col min="26" max="26" width="9.8515625" style="0" bestFit="1" customWidth="1"/>
  </cols>
  <sheetData>
    <row r="1" spans="1:22" ht="34.5">
      <c r="A1" s="93" t="s">
        <v>86</v>
      </c>
      <c r="B1" s="4"/>
      <c r="C1" s="5"/>
      <c r="V1" s="179"/>
    </row>
    <row r="2" spans="1:24" s="15" customFormat="1" ht="20.25" customHeight="1">
      <c r="A2" s="206" t="s">
        <v>126</v>
      </c>
      <c r="B2" s="177"/>
      <c r="C2" s="53"/>
      <c r="D2" s="87"/>
      <c r="E2" s="87"/>
      <c r="F2" s="87"/>
      <c r="G2" s="87"/>
      <c r="H2" s="87"/>
      <c r="I2" s="87"/>
      <c r="J2" s="87"/>
      <c r="K2" s="87"/>
      <c r="L2" s="87"/>
      <c r="M2" s="111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210" t="s">
        <v>81</v>
      </c>
    </row>
    <row r="3" spans="1:24" ht="21" customHeight="1">
      <c r="A3" s="71"/>
      <c r="B3" s="67" t="s">
        <v>128</v>
      </c>
      <c r="C3" s="6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5" t="s">
        <v>90</v>
      </c>
    </row>
    <row r="4" spans="1:24" ht="13.5">
      <c r="A4" s="71"/>
      <c r="B4" s="67" t="s">
        <v>85</v>
      </c>
      <c r="C4" s="61"/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70">
        <v>2007</v>
      </c>
      <c r="K4" s="106">
        <v>2008</v>
      </c>
      <c r="L4" s="106">
        <v>2009</v>
      </c>
      <c r="M4" s="106">
        <v>2010</v>
      </c>
      <c r="N4" s="106">
        <v>2011</v>
      </c>
      <c r="O4" s="106">
        <v>2012</v>
      </c>
      <c r="P4" s="106">
        <v>2013</v>
      </c>
      <c r="Q4" s="106">
        <v>2014</v>
      </c>
      <c r="R4" s="106">
        <v>2015</v>
      </c>
      <c r="S4" s="106">
        <v>2016</v>
      </c>
      <c r="T4" s="106">
        <v>2017</v>
      </c>
      <c r="U4" s="106">
        <v>2018</v>
      </c>
      <c r="V4" s="106">
        <v>2019</v>
      </c>
      <c r="W4" s="105">
        <v>2020</v>
      </c>
      <c r="X4" s="105">
        <v>2021</v>
      </c>
    </row>
    <row r="5" spans="1:15" ht="13.5">
      <c r="A5" s="113" t="s">
        <v>13</v>
      </c>
      <c r="B5" s="61"/>
      <c r="D5" s="66"/>
      <c r="E5" s="66"/>
      <c r="F5" s="66"/>
      <c r="G5" s="66"/>
      <c r="H5" s="66"/>
      <c r="I5" s="66"/>
      <c r="J5" s="61"/>
      <c r="K5" s="61"/>
      <c r="L5" s="61"/>
      <c r="M5" s="61"/>
      <c r="N5" s="61"/>
      <c r="O5" s="61"/>
    </row>
    <row r="6" spans="1:30" ht="13.5">
      <c r="A6" s="71" t="s">
        <v>1</v>
      </c>
      <c r="B6" s="60">
        <f>AVERAGE(E6:N6)</f>
        <v>167.93602389644542</v>
      </c>
      <c r="C6" s="61"/>
      <c r="D6" s="60">
        <v>103.48107241670287</v>
      </c>
      <c r="E6" s="60">
        <v>195.92479208835275</v>
      </c>
      <c r="F6" s="60">
        <v>129.51019080756694</v>
      </c>
      <c r="G6" s="60">
        <v>189.07370037636852</v>
      </c>
      <c r="H6" s="60">
        <v>209.59707635680644</v>
      </c>
      <c r="I6" s="60">
        <v>107.52235123004172</v>
      </c>
      <c r="J6" s="60">
        <v>238.9654577369151</v>
      </c>
      <c r="K6" s="60">
        <v>254.90591438225823</v>
      </c>
      <c r="L6" s="60">
        <v>161.93506062432306</v>
      </c>
      <c r="M6" s="60">
        <v>61.31452479823075</v>
      </c>
      <c r="N6" s="60">
        <v>130.61117056359075</v>
      </c>
      <c r="O6" s="60">
        <v>163.4160991364783</v>
      </c>
      <c r="P6" s="60">
        <v>155.50559461215812</v>
      </c>
      <c r="Q6" s="60">
        <v>187.79470660648335</v>
      </c>
      <c r="R6" s="60">
        <v>239.78188418323253</v>
      </c>
      <c r="S6" s="60">
        <v>215.6101417955548</v>
      </c>
      <c r="T6" s="60">
        <v>84.84555695687159</v>
      </c>
      <c r="U6" s="60">
        <v>182.48527310819708</v>
      </c>
      <c r="V6" s="60">
        <v>77.81440662065397</v>
      </c>
      <c r="W6" s="60">
        <v>210.11055610695044</v>
      </c>
      <c r="X6" s="60">
        <v>135.05226755338776</v>
      </c>
      <c r="Y6" s="176"/>
      <c r="Z6" s="176"/>
      <c r="AA6" s="178"/>
      <c r="AB6" s="176"/>
      <c r="AC6" s="176"/>
      <c r="AD6" s="176"/>
    </row>
    <row r="7" spans="1:30" ht="13.5">
      <c r="A7" s="71" t="s">
        <v>2</v>
      </c>
      <c r="B7" s="60">
        <f aca="true" t="shared" si="0" ref="B7:B17">AVERAGE(E7:N7)</f>
        <v>105.25102227961777</v>
      </c>
      <c r="C7" s="61"/>
      <c r="D7" s="60">
        <v>77.79911744133366</v>
      </c>
      <c r="E7" s="60">
        <v>213.57497441519877</v>
      </c>
      <c r="F7" s="60">
        <v>51.886786625598724</v>
      </c>
      <c r="G7" s="60">
        <v>84.37609026262243</v>
      </c>
      <c r="H7" s="60">
        <v>95.43993671000904</v>
      </c>
      <c r="I7" s="60">
        <v>82.36004133441307</v>
      </c>
      <c r="J7" s="60">
        <v>116.36376010875375</v>
      </c>
      <c r="K7" s="60">
        <v>124.91407114650455</v>
      </c>
      <c r="L7" s="60">
        <v>42.127087661350785</v>
      </c>
      <c r="M7" s="60">
        <v>59.96653795337465</v>
      </c>
      <c r="N7" s="60">
        <v>181.500936578352</v>
      </c>
      <c r="O7" s="60">
        <v>109.800846392717</v>
      </c>
      <c r="P7" s="60">
        <v>64.70523424115319</v>
      </c>
      <c r="Q7" s="60">
        <v>192.58273638548565</v>
      </c>
      <c r="R7" s="60">
        <v>114.98134831460676</v>
      </c>
      <c r="S7" s="60">
        <v>167.80868641376142</v>
      </c>
      <c r="T7" s="60">
        <v>142.47303127878112</v>
      </c>
      <c r="U7" s="60">
        <v>100.4888054180642</v>
      </c>
      <c r="V7" s="60">
        <v>96.94264211914629</v>
      </c>
      <c r="W7" s="60">
        <v>266.52073591746955</v>
      </c>
      <c r="X7" s="60">
        <v>123.25750820449608</v>
      </c>
      <c r="Y7" s="176"/>
      <c r="Z7" s="176"/>
      <c r="AA7" s="178"/>
      <c r="AB7" s="176"/>
      <c r="AC7" s="176"/>
      <c r="AD7" s="176"/>
    </row>
    <row r="8" spans="1:30" ht="13.5">
      <c r="A8" s="71" t="s">
        <v>14</v>
      </c>
      <c r="B8" s="60">
        <f t="shared" si="0"/>
        <v>103.39470948487767</v>
      </c>
      <c r="C8" s="61"/>
      <c r="D8" s="60">
        <v>67.96874555963237</v>
      </c>
      <c r="E8" s="60">
        <v>110.50121581548815</v>
      </c>
      <c r="F8" s="60">
        <v>77.25875657472217</v>
      </c>
      <c r="G8" s="60">
        <v>98.24529929842772</v>
      </c>
      <c r="H8" s="60">
        <v>96.22365713991059</v>
      </c>
      <c r="I8" s="60">
        <v>105.13303175776339</v>
      </c>
      <c r="J8" s="60">
        <v>128.82409859515457</v>
      </c>
      <c r="K8" s="60">
        <v>145.20007441131352</v>
      </c>
      <c r="L8" s="60">
        <v>119.49319375355813</v>
      </c>
      <c r="M8" s="60">
        <v>73.38925398541663</v>
      </c>
      <c r="N8" s="60">
        <v>79.67851351702181</v>
      </c>
      <c r="O8" s="60">
        <v>54.96466390690198</v>
      </c>
      <c r="P8" s="60">
        <v>34.178856265138535</v>
      </c>
      <c r="Q8" s="60">
        <v>133.55065361392815</v>
      </c>
      <c r="R8" s="60">
        <v>168.03000864304238</v>
      </c>
      <c r="S8" s="60">
        <v>86.25377430205877</v>
      </c>
      <c r="T8" s="60">
        <v>118.45123942934113</v>
      </c>
      <c r="U8" s="60">
        <v>83.21168907470393</v>
      </c>
      <c r="V8" s="60">
        <v>158.39803091774564</v>
      </c>
      <c r="W8" s="60">
        <v>135.84436160266495</v>
      </c>
      <c r="X8" s="60"/>
      <c r="Y8" s="176"/>
      <c r="Z8" s="176"/>
      <c r="AA8" s="178"/>
      <c r="AB8" s="176"/>
      <c r="AC8" s="176"/>
      <c r="AD8" s="176"/>
    </row>
    <row r="9" spans="1:30" ht="13.5">
      <c r="A9" s="72" t="s">
        <v>4</v>
      </c>
      <c r="B9" s="60">
        <f t="shared" si="0"/>
        <v>78.5387126760697</v>
      </c>
      <c r="C9" s="61"/>
      <c r="D9" s="60">
        <v>64.00163637897447</v>
      </c>
      <c r="E9" s="60">
        <v>86.60728356630248</v>
      </c>
      <c r="F9" s="60">
        <v>40.6065041241907</v>
      </c>
      <c r="G9" s="60">
        <v>103.99213853523209</v>
      </c>
      <c r="H9" s="60">
        <v>99.78704317009228</v>
      </c>
      <c r="I9" s="60">
        <v>91.32594024577139</v>
      </c>
      <c r="J9" s="60">
        <v>45.06245142489539</v>
      </c>
      <c r="K9" s="60">
        <v>74.10712325292522</v>
      </c>
      <c r="L9" s="60">
        <v>81.16547175994535</v>
      </c>
      <c r="M9" s="60">
        <v>88.29084210485168</v>
      </c>
      <c r="N9" s="60">
        <v>74.44232857649041</v>
      </c>
      <c r="O9" s="60">
        <v>61.44200564926418</v>
      </c>
      <c r="P9" s="60">
        <v>92.7904176759024</v>
      </c>
      <c r="Q9" s="60">
        <v>84.79221525294565</v>
      </c>
      <c r="R9" s="60">
        <v>75.43051570152693</v>
      </c>
      <c r="S9" s="60">
        <v>85.51302905043059</v>
      </c>
      <c r="T9" s="60">
        <v>42.128072625325835</v>
      </c>
      <c r="U9" s="60">
        <v>79.82143911295184</v>
      </c>
      <c r="V9" s="60">
        <v>31.25525090736222</v>
      </c>
      <c r="W9" s="60">
        <v>25.612867248483166</v>
      </c>
      <c r="X9" s="60"/>
      <c r="Y9" s="176"/>
      <c r="Z9" s="176"/>
      <c r="AA9" s="178"/>
      <c r="AB9" s="176"/>
      <c r="AC9" s="176"/>
      <c r="AD9" s="176"/>
    </row>
    <row r="10" spans="1:30" ht="13.5">
      <c r="A10" s="71" t="s">
        <v>5</v>
      </c>
      <c r="B10" s="60">
        <f t="shared" si="0"/>
        <v>99.3538771778548</v>
      </c>
      <c r="C10" s="61"/>
      <c r="D10" s="60">
        <v>32.30199515584324</v>
      </c>
      <c r="E10" s="60">
        <v>101.2964195557069</v>
      </c>
      <c r="F10" s="60">
        <v>131.09809778295093</v>
      </c>
      <c r="G10" s="60">
        <v>55.80618017407978</v>
      </c>
      <c r="H10" s="60">
        <v>94.59940695231714</v>
      </c>
      <c r="I10" s="60">
        <v>127.29894268029332</v>
      </c>
      <c r="J10" s="60">
        <v>102.22239132905071</v>
      </c>
      <c r="K10" s="60">
        <v>25.973464601285862</v>
      </c>
      <c r="L10" s="60">
        <v>133.9098689522717</v>
      </c>
      <c r="M10" s="60">
        <v>32.423890253204725</v>
      </c>
      <c r="N10" s="60">
        <v>188.91010949738688</v>
      </c>
      <c r="O10" s="60">
        <v>76.07467673105383</v>
      </c>
      <c r="P10" s="60">
        <v>102.25096591244757</v>
      </c>
      <c r="Q10" s="60">
        <v>119.57186822205288</v>
      </c>
      <c r="R10" s="60">
        <v>153.50725439354656</v>
      </c>
      <c r="S10" s="60">
        <v>80.51375528702894</v>
      </c>
      <c r="T10" s="60">
        <v>46.50041833881874</v>
      </c>
      <c r="U10" s="60">
        <v>48.055554995396385</v>
      </c>
      <c r="V10" s="60">
        <v>74.36787224327617</v>
      </c>
      <c r="W10" s="60">
        <v>59.236966290087366</v>
      </c>
      <c r="X10" s="60"/>
      <c r="Y10" s="176"/>
      <c r="Z10" s="176"/>
      <c r="AA10" s="178"/>
      <c r="AB10" s="176"/>
      <c r="AC10" s="176"/>
      <c r="AD10" s="176"/>
    </row>
    <row r="11" spans="1:30" ht="13.5">
      <c r="A11" s="71" t="s">
        <v>15</v>
      </c>
      <c r="B11" s="60">
        <f t="shared" si="0"/>
        <v>86.54360048263717</v>
      </c>
      <c r="C11" s="61"/>
      <c r="D11" s="60">
        <v>82.18136907631938</v>
      </c>
      <c r="E11" s="60">
        <v>132.22921285958986</v>
      </c>
      <c r="F11" s="60">
        <v>88.36049325687196</v>
      </c>
      <c r="G11" s="60">
        <v>116.43244800366155</v>
      </c>
      <c r="H11" s="60">
        <v>94.65763751853031</v>
      </c>
      <c r="I11" s="60">
        <v>65.87103855379895</v>
      </c>
      <c r="J11" s="60">
        <v>100.64523188415656</v>
      </c>
      <c r="K11" s="60">
        <v>92.21514202641245</v>
      </c>
      <c r="L11" s="60">
        <v>56.216838905871214</v>
      </c>
      <c r="M11" s="60">
        <v>32.46554937316371</v>
      </c>
      <c r="N11" s="60">
        <v>86.34241244431504</v>
      </c>
      <c r="O11" s="60">
        <v>123.70096941602102</v>
      </c>
      <c r="P11" s="60">
        <v>43.35766526850593</v>
      </c>
      <c r="Q11" s="60">
        <v>50.72097426578346</v>
      </c>
      <c r="R11" s="60">
        <v>85.91428406799194</v>
      </c>
      <c r="S11" s="60">
        <v>62.42839721156318</v>
      </c>
      <c r="T11" s="60">
        <v>128.256592079496</v>
      </c>
      <c r="U11" s="60">
        <v>59.618356145282306</v>
      </c>
      <c r="V11" s="60">
        <v>75.50695315674473</v>
      </c>
      <c r="W11" s="60">
        <v>92.32317366489063</v>
      </c>
      <c r="X11" s="60"/>
      <c r="Y11" s="176"/>
      <c r="Z11" s="176"/>
      <c r="AA11" s="178"/>
      <c r="AB11" s="176"/>
      <c r="AC11" s="176"/>
      <c r="AD11" s="176"/>
    </row>
    <row r="12" spans="1:30" ht="13.5">
      <c r="A12" s="71" t="s">
        <v>7</v>
      </c>
      <c r="B12" s="60">
        <f t="shared" si="0"/>
        <v>90.76956944293</v>
      </c>
      <c r="C12" s="61"/>
      <c r="D12" s="60">
        <v>106.36733987357458</v>
      </c>
      <c r="E12" s="60">
        <v>98.59285878000203</v>
      </c>
      <c r="F12" s="60">
        <v>70.59008657318059</v>
      </c>
      <c r="G12" s="60">
        <v>69.14773119289724</v>
      </c>
      <c r="H12" s="60">
        <v>41.13552100273513</v>
      </c>
      <c r="I12" s="60">
        <v>71.14085385372374</v>
      </c>
      <c r="J12" s="60">
        <v>92.42466245268535</v>
      </c>
      <c r="K12" s="60">
        <v>100.81519406736271</v>
      </c>
      <c r="L12" s="60">
        <v>126.64650955579106</v>
      </c>
      <c r="M12" s="60">
        <v>154.0551115531112</v>
      </c>
      <c r="N12" s="60">
        <v>83.14716539781115</v>
      </c>
      <c r="O12" s="60">
        <v>111.77061745632503</v>
      </c>
      <c r="P12" s="60">
        <v>62.78415549122704</v>
      </c>
      <c r="Q12" s="60">
        <v>78.83023037692713</v>
      </c>
      <c r="R12" s="60">
        <v>124.76585422068568</v>
      </c>
      <c r="S12" s="60">
        <v>118.50421845886702</v>
      </c>
      <c r="T12" s="60">
        <v>97.10895844601703</v>
      </c>
      <c r="U12" s="60">
        <v>70.8723217944241</v>
      </c>
      <c r="V12" s="60">
        <v>122.05021730287842</v>
      </c>
      <c r="W12" s="60">
        <v>134.19625398265848</v>
      </c>
      <c r="X12" s="60"/>
      <c r="Y12" s="176"/>
      <c r="Z12" s="176"/>
      <c r="AA12" s="178"/>
      <c r="AB12" s="176"/>
      <c r="AC12" s="176"/>
      <c r="AD12" s="176"/>
    </row>
    <row r="13" spans="1:30" ht="13.5">
      <c r="A13" s="71" t="s">
        <v>8</v>
      </c>
      <c r="B13" s="60">
        <f t="shared" si="0"/>
        <v>119.01125855205505</v>
      </c>
      <c r="C13" s="61"/>
      <c r="D13" s="60">
        <v>121.50322844931539</v>
      </c>
      <c r="E13" s="60">
        <v>95.36724016780964</v>
      </c>
      <c r="F13" s="60">
        <v>35.07889088582712</v>
      </c>
      <c r="G13" s="60">
        <v>186.3803714701983</v>
      </c>
      <c r="H13" s="60">
        <v>114.46166794086366</v>
      </c>
      <c r="I13" s="60">
        <v>93.45262186142453</v>
      </c>
      <c r="J13" s="60">
        <v>117.6316455245457</v>
      </c>
      <c r="K13" s="60">
        <v>134.1080522869568</v>
      </c>
      <c r="L13" s="60">
        <v>191.2083755155201</v>
      </c>
      <c r="M13" s="60">
        <v>90.8588083384525</v>
      </c>
      <c r="N13" s="60">
        <v>131.56491152895222</v>
      </c>
      <c r="O13" s="60">
        <v>119.34264111587166</v>
      </c>
      <c r="P13" s="60">
        <v>86.34410704791163</v>
      </c>
      <c r="Q13" s="60">
        <v>117.04429333489655</v>
      </c>
      <c r="R13" s="60">
        <v>99.53552578507636</v>
      </c>
      <c r="S13" s="60">
        <v>112.52261356749469</v>
      </c>
      <c r="T13" s="60">
        <v>119.74708623443112</v>
      </c>
      <c r="U13" s="60">
        <v>102.32067560996322</v>
      </c>
      <c r="V13" s="60">
        <v>207.22401370679614</v>
      </c>
      <c r="W13" s="60">
        <v>115.62457490669853</v>
      </c>
      <c r="X13" s="60"/>
      <c r="Y13" s="176"/>
      <c r="Z13" s="176"/>
      <c r="AA13" s="178"/>
      <c r="AB13" s="176"/>
      <c r="AC13" s="176"/>
      <c r="AD13" s="176"/>
    </row>
    <row r="14" spans="1:30" ht="13.5">
      <c r="A14" s="71" t="s">
        <v>16</v>
      </c>
      <c r="B14" s="60">
        <f t="shared" si="0"/>
        <v>120.70778790424197</v>
      </c>
      <c r="C14" s="61"/>
      <c r="D14" s="60">
        <v>88.03272454111153</v>
      </c>
      <c r="E14" s="60">
        <v>58.04354578195737</v>
      </c>
      <c r="F14" s="60">
        <v>83.09918219500989</v>
      </c>
      <c r="G14" s="60">
        <v>170.14775387778127</v>
      </c>
      <c r="H14" s="60">
        <v>134.70860035608283</v>
      </c>
      <c r="I14" s="60">
        <v>152.5221824857775</v>
      </c>
      <c r="J14" s="60">
        <v>86.5037964305296</v>
      </c>
      <c r="K14" s="60">
        <v>108.02656017871224</v>
      </c>
      <c r="L14" s="60">
        <v>90.42202701524398</v>
      </c>
      <c r="M14" s="60">
        <v>129.22001638611357</v>
      </c>
      <c r="N14" s="60">
        <v>194.38421433521142</v>
      </c>
      <c r="O14" s="60">
        <v>124.4660633627393</v>
      </c>
      <c r="P14" s="60">
        <v>100.06418739292256</v>
      </c>
      <c r="Q14" s="60">
        <v>24.948625359048016</v>
      </c>
      <c r="R14" s="60">
        <v>35.15111495246327</v>
      </c>
      <c r="S14" s="60">
        <v>171.75543990605678</v>
      </c>
      <c r="T14" s="60">
        <v>126.57151658887027</v>
      </c>
      <c r="U14" s="60">
        <v>154.0338941249909</v>
      </c>
      <c r="V14" s="60">
        <v>128.56294572870826</v>
      </c>
      <c r="W14" s="60">
        <v>127.43340134967073</v>
      </c>
      <c r="X14" s="60"/>
      <c r="Y14" s="176"/>
      <c r="Z14" s="176"/>
      <c r="AA14" s="178"/>
      <c r="AB14" s="176"/>
      <c r="AC14" s="176"/>
      <c r="AD14" s="176"/>
    </row>
    <row r="15" spans="1:30" ht="13.5">
      <c r="A15" s="72" t="s">
        <v>10</v>
      </c>
      <c r="B15" s="60">
        <f t="shared" si="0"/>
        <v>154.91332594161813</v>
      </c>
      <c r="C15" s="61"/>
      <c r="D15" s="60">
        <v>188.06288327144074</v>
      </c>
      <c r="E15" s="60">
        <v>154.6741511251935</v>
      </c>
      <c r="F15" s="60">
        <v>52.4959269478697</v>
      </c>
      <c r="G15" s="60">
        <v>186.6562786140031</v>
      </c>
      <c r="H15" s="60">
        <v>175.0083426087115</v>
      </c>
      <c r="I15" s="60">
        <v>124.72587259665411</v>
      </c>
      <c r="J15" s="60">
        <v>110.61474280587485</v>
      </c>
      <c r="K15" s="60">
        <v>246.92893988690741</v>
      </c>
      <c r="L15" s="60">
        <v>129.06304654292455</v>
      </c>
      <c r="M15" s="60">
        <v>137.5214515407369</v>
      </c>
      <c r="N15" s="60">
        <v>231.4445067473057</v>
      </c>
      <c r="O15" s="60">
        <v>150.9318669480695</v>
      </c>
      <c r="P15" s="60">
        <v>194.6952856383293</v>
      </c>
      <c r="Q15" s="60">
        <v>224.80153584618088</v>
      </c>
      <c r="R15" s="60">
        <v>74.39450878709307</v>
      </c>
      <c r="S15" s="60">
        <v>48.67067292648071</v>
      </c>
      <c r="T15" s="60">
        <v>176.77669211210727</v>
      </c>
      <c r="U15" s="60">
        <v>167.01877145621094</v>
      </c>
      <c r="V15" s="60">
        <v>154.40440615713428</v>
      </c>
      <c r="W15" s="60">
        <v>211.3717941632452</v>
      </c>
      <c r="X15" s="60"/>
      <c r="Y15" s="176"/>
      <c r="Z15" s="176"/>
      <c r="AA15" s="178"/>
      <c r="AB15" s="176"/>
      <c r="AC15" s="176"/>
      <c r="AD15" s="176"/>
    </row>
    <row r="16" spans="1:30" ht="13.5">
      <c r="A16" s="71" t="s">
        <v>11</v>
      </c>
      <c r="B16" s="60">
        <f t="shared" si="0"/>
        <v>158.66040173300337</v>
      </c>
      <c r="C16" s="61"/>
      <c r="D16" s="60">
        <v>126.44143709068659</v>
      </c>
      <c r="E16" s="60">
        <v>150.60008730099474</v>
      </c>
      <c r="F16" s="60">
        <v>131.3974896743791</v>
      </c>
      <c r="G16" s="60">
        <v>86.68530796774176</v>
      </c>
      <c r="H16" s="60">
        <v>127.87984274618753</v>
      </c>
      <c r="I16" s="60">
        <v>261.7100040571387</v>
      </c>
      <c r="J16" s="60">
        <v>130.3972300282454</v>
      </c>
      <c r="K16" s="60">
        <v>118.39685823845339</v>
      </c>
      <c r="L16" s="60">
        <v>263.250280724694</v>
      </c>
      <c r="M16" s="60">
        <v>119.26846390778847</v>
      </c>
      <c r="N16" s="60">
        <v>197.01845268441076</v>
      </c>
      <c r="O16" s="60">
        <v>172.12391949691786</v>
      </c>
      <c r="P16" s="60">
        <v>119.59738287942342</v>
      </c>
      <c r="Q16" s="60">
        <v>100.33597514508473</v>
      </c>
      <c r="R16" s="60">
        <v>251.36726591760305</v>
      </c>
      <c r="S16" s="60">
        <v>101.39257556447835</v>
      </c>
      <c r="T16" s="60">
        <v>115.99931346395486</v>
      </c>
      <c r="U16" s="60">
        <v>148.82391728465802</v>
      </c>
      <c r="V16" s="60">
        <v>58.81812511557969</v>
      </c>
      <c r="W16" s="60">
        <v>183.7195433737485</v>
      </c>
      <c r="X16" s="60"/>
      <c r="Y16" s="176"/>
      <c r="Z16" s="176"/>
      <c r="AA16" s="178"/>
      <c r="AB16" s="176"/>
      <c r="AC16" s="176"/>
      <c r="AD16" s="176"/>
    </row>
    <row r="17" spans="1:30" ht="13.5">
      <c r="A17" s="68" t="s">
        <v>17</v>
      </c>
      <c r="B17" s="60">
        <f t="shared" si="0"/>
        <v>150.24508951192047</v>
      </c>
      <c r="C17" s="64"/>
      <c r="D17" s="63">
        <v>72.07841180984255</v>
      </c>
      <c r="E17" s="63">
        <v>55.370740132687175</v>
      </c>
      <c r="F17" s="63">
        <v>147.46644835285719</v>
      </c>
      <c r="G17" s="63">
        <v>196.2419325515911</v>
      </c>
      <c r="H17" s="63">
        <v>89.3031976659695</v>
      </c>
      <c r="I17" s="63">
        <v>309.351019258816</v>
      </c>
      <c r="J17" s="63">
        <v>146.72249002799114</v>
      </c>
      <c r="K17" s="63">
        <v>137.86828757772528</v>
      </c>
      <c r="L17" s="63">
        <v>68.06486607652545</v>
      </c>
      <c r="M17" s="60">
        <v>41.89580696924279</v>
      </c>
      <c r="N17" s="60">
        <v>310.1661065057991</v>
      </c>
      <c r="O17" s="60">
        <v>188.07957672334302</v>
      </c>
      <c r="P17" s="60">
        <v>265.680309564601</v>
      </c>
      <c r="Q17" s="60">
        <v>205.51621431502437</v>
      </c>
      <c r="R17" s="60">
        <v>300.39259867473345</v>
      </c>
      <c r="S17" s="60">
        <v>129.5563443610901</v>
      </c>
      <c r="T17" s="60">
        <v>132.08407942908158</v>
      </c>
      <c r="U17" s="60">
        <v>124.00474994590694</v>
      </c>
      <c r="V17" s="60">
        <v>207.60337630540926</v>
      </c>
      <c r="W17" s="60">
        <v>155.4381514145042</v>
      </c>
      <c r="X17" s="60"/>
      <c r="Y17" s="176"/>
      <c r="Z17" s="176"/>
      <c r="AA17" s="178"/>
      <c r="AB17" s="176"/>
      <c r="AC17" s="176"/>
      <c r="AD17" s="176"/>
    </row>
    <row r="18" spans="1:29" ht="13.5">
      <c r="A18" s="68" t="s">
        <v>18</v>
      </c>
      <c r="B18" s="201">
        <f>AVERAGE(E18:N18)</f>
        <v>1435.3253790832719</v>
      </c>
      <c r="C18" s="202"/>
      <c r="D18" s="203">
        <f>SUM(D6:D17)</f>
        <v>1130.2199610647774</v>
      </c>
      <c r="E18" s="203">
        <f aca="true" t="shared" si="1" ref="E18:M18">SUM(E6:E17)</f>
        <v>1452.7825215892835</v>
      </c>
      <c r="F18" s="203">
        <f t="shared" si="1"/>
        <v>1038.8488538010251</v>
      </c>
      <c r="G18" s="203">
        <f t="shared" si="1"/>
        <v>1543.1852323246048</v>
      </c>
      <c r="H18" s="203">
        <f t="shared" si="1"/>
        <v>1372.801930168216</v>
      </c>
      <c r="I18" s="203">
        <f t="shared" si="1"/>
        <v>1592.4138999156164</v>
      </c>
      <c r="J18" s="203">
        <f t="shared" si="1"/>
        <v>1416.3779583487978</v>
      </c>
      <c r="K18" s="203">
        <f t="shared" si="1"/>
        <v>1563.4596820568179</v>
      </c>
      <c r="L18" s="203">
        <f t="shared" si="1"/>
        <v>1463.5026270880196</v>
      </c>
      <c r="M18" s="201">
        <f t="shared" si="1"/>
        <v>1020.6702571636876</v>
      </c>
      <c r="N18" s="201">
        <f aca="true" t="shared" si="2" ref="N18:W18">SUM(N6:N17)</f>
        <v>1889.2108283766474</v>
      </c>
      <c r="O18" s="201">
        <f t="shared" si="2"/>
        <v>1456.1139463357026</v>
      </c>
      <c r="P18" s="201">
        <f t="shared" si="2"/>
        <v>1321.9541619897207</v>
      </c>
      <c r="Q18" s="201">
        <f t="shared" si="2"/>
        <v>1520.490028723841</v>
      </c>
      <c r="R18" s="201">
        <f t="shared" si="2"/>
        <v>1723.2521636416022</v>
      </c>
      <c r="S18" s="201">
        <f t="shared" si="2"/>
        <v>1380.5296488448655</v>
      </c>
      <c r="T18" s="201">
        <f t="shared" si="2"/>
        <v>1330.9425569830964</v>
      </c>
      <c r="U18" s="201">
        <f t="shared" si="2"/>
        <v>1320.75544807075</v>
      </c>
      <c r="V18" s="201">
        <f t="shared" si="2"/>
        <v>1392.948240281435</v>
      </c>
      <c r="W18" s="201">
        <f t="shared" si="2"/>
        <v>1717.4323800210718</v>
      </c>
      <c r="X18" s="201"/>
      <c r="Y18" s="176"/>
      <c r="Z18" s="60"/>
      <c r="AA18" s="60"/>
      <c r="AB18" s="176"/>
      <c r="AC18" s="176"/>
    </row>
    <row r="19" spans="1:22" ht="13.5">
      <c r="A19" s="66"/>
      <c r="B19" s="66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41" ht="13.5">
      <c r="A20" s="66"/>
      <c r="B20" s="114"/>
      <c r="C20" s="66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5"/>
      <c r="X20" s="205" t="s">
        <v>79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</row>
    <row r="21" spans="1:24" ht="13.5">
      <c r="A21" s="66"/>
      <c r="B21" s="110"/>
      <c r="C21" s="66"/>
      <c r="D21" s="69">
        <v>2001</v>
      </c>
      <c r="E21" s="69">
        <v>2002</v>
      </c>
      <c r="F21" s="69">
        <v>2003</v>
      </c>
      <c r="G21" s="69">
        <v>2004</v>
      </c>
      <c r="H21" s="69">
        <v>2005</v>
      </c>
      <c r="I21" s="69">
        <v>2006</v>
      </c>
      <c r="J21" s="70">
        <v>2007</v>
      </c>
      <c r="K21" s="106">
        <v>2008</v>
      </c>
      <c r="L21" s="106">
        <v>2009</v>
      </c>
      <c r="M21" s="106">
        <v>2010</v>
      </c>
      <c r="N21" s="106">
        <v>2011</v>
      </c>
      <c r="O21" s="106">
        <v>2012</v>
      </c>
      <c r="P21" s="106">
        <v>2013</v>
      </c>
      <c r="Q21" s="106">
        <v>2014</v>
      </c>
      <c r="R21" s="106">
        <v>2015</v>
      </c>
      <c r="S21" s="106">
        <f aca="true" t="shared" si="3" ref="S21:X21">S4</f>
        <v>2016</v>
      </c>
      <c r="T21" s="106">
        <f t="shared" si="3"/>
        <v>2017</v>
      </c>
      <c r="U21" s="106">
        <f t="shared" si="3"/>
        <v>2018</v>
      </c>
      <c r="V21" s="106">
        <f t="shared" si="3"/>
        <v>2019</v>
      </c>
      <c r="W21" s="105">
        <f t="shared" si="3"/>
        <v>2020</v>
      </c>
      <c r="X21" s="105">
        <f t="shared" si="3"/>
        <v>2021</v>
      </c>
    </row>
    <row r="22" spans="1:4" ht="13.5">
      <c r="A22" s="113" t="s">
        <v>13</v>
      </c>
      <c r="B22" s="71"/>
      <c r="C22" s="66"/>
      <c r="D22" s="66"/>
    </row>
    <row r="23" spans="1:24" ht="13.5">
      <c r="A23" s="71" t="s">
        <v>1</v>
      </c>
      <c r="B23" s="60"/>
      <c r="C23" s="66"/>
      <c r="D23" s="62">
        <f aca="true" t="shared" si="4" ref="D23:M23">IF(D6="..","..",D6-$B6)</f>
        <v>-64.45495147974255</v>
      </c>
      <c r="E23" s="62">
        <f t="shared" si="4"/>
        <v>27.988768191907326</v>
      </c>
      <c r="F23" s="62">
        <f t="shared" si="4"/>
        <v>-38.42583308887848</v>
      </c>
      <c r="G23" s="62">
        <f t="shared" si="4"/>
        <v>21.1376764799231</v>
      </c>
      <c r="H23" s="62">
        <f t="shared" si="4"/>
        <v>41.66105246036102</v>
      </c>
      <c r="I23" s="62">
        <f t="shared" si="4"/>
        <v>-60.4136726664037</v>
      </c>
      <c r="J23" s="62">
        <f t="shared" si="4"/>
        <v>71.0294338404697</v>
      </c>
      <c r="K23" s="62">
        <f t="shared" si="4"/>
        <v>86.96989048581281</v>
      </c>
      <c r="L23" s="62">
        <f t="shared" si="4"/>
        <v>-6.0009632721223625</v>
      </c>
      <c r="M23" s="62">
        <f t="shared" si="4"/>
        <v>-106.62149909821467</v>
      </c>
      <c r="N23" s="62">
        <f aca="true" t="shared" si="5" ref="N23:S23">IF(N6="..","..",N6-$B6)</f>
        <v>-37.32485333285467</v>
      </c>
      <c r="O23" s="62">
        <f t="shared" si="5"/>
        <v>-4.519924759967125</v>
      </c>
      <c r="P23" s="62">
        <f t="shared" si="5"/>
        <v>-12.4304292842873</v>
      </c>
      <c r="Q23" s="62">
        <f t="shared" si="5"/>
        <v>19.858682710037925</v>
      </c>
      <c r="R23" s="62">
        <f t="shared" si="5"/>
        <v>71.84586028678712</v>
      </c>
      <c r="S23" s="62">
        <f t="shared" si="5"/>
        <v>47.674117899109376</v>
      </c>
      <c r="T23" s="62">
        <f>IF(T6="..","..",T6-$B6)</f>
        <v>-83.09046693957383</v>
      </c>
      <c r="U23" s="62">
        <f>IF(U6="..","..",U6-$B6)</f>
        <v>14.549249211751658</v>
      </c>
      <c r="V23" s="62">
        <f>IF(V6="..","..",V6-$B6)</f>
        <v>-90.12161727579145</v>
      </c>
      <c r="W23" s="62">
        <f>IF(W6="..","..",W6-$B6)</f>
        <v>42.17453221050502</v>
      </c>
      <c r="X23" s="62">
        <f>IF(X6="..","..",X6-$B6)</f>
        <v>-32.883756343057655</v>
      </c>
    </row>
    <row r="24" spans="1:24" ht="13.5">
      <c r="A24" s="71" t="s">
        <v>2</v>
      </c>
      <c r="B24" s="60"/>
      <c r="C24" s="66"/>
      <c r="D24" s="62">
        <f aca="true" t="shared" si="6" ref="D24:M24">IF(D7="..","..",D7-$B7)</f>
        <v>-27.451904838284108</v>
      </c>
      <c r="E24" s="62">
        <f t="shared" si="6"/>
        <v>108.323952135581</v>
      </c>
      <c r="F24" s="62">
        <f t="shared" si="6"/>
        <v>-53.36423565401905</v>
      </c>
      <c r="G24" s="62">
        <f t="shared" si="6"/>
        <v>-20.874932016995345</v>
      </c>
      <c r="H24" s="62">
        <f t="shared" si="6"/>
        <v>-9.811085569608736</v>
      </c>
      <c r="I24" s="62">
        <f t="shared" si="6"/>
        <v>-22.890980945204703</v>
      </c>
      <c r="J24" s="62">
        <f t="shared" si="6"/>
        <v>11.11273782913598</v>
      </c>
      <c r="K24" s="62">
        <f t="shared" si="6"/>
        <v>19.663048866886783</v>
      </c>
      <c r="L24" s="62">
        <f t="shared" si="6"/>
        <v>-63.123934618266986</v>
      </c>
      <c r="M24" s="62">
        <f t="shared" si="6"/>
        <v>-45.284484326243124</v>
      </c>
      <c r="N24" s="62">
        <f aca="true" t="shared" si="7" ref="N24:N30">IF(N7="..","..",N7-$B7)</f>
        <v>76.24991429873423</v>
      </c>
      <c r="O24" s="62">
        <f aca="true" t="shared" si="8" ref="O24:O31">IF(O7="..","..",O7-$B7)</f>
        <v>4.549824113099234</v>
      </c>
      <c r="P24" s="62">
        <f aca="true" t="shared" si="9" ref="P24:P33">IF(P7="..","..",P7-$B7)</f>
        <v>-40.54578803846458</v>
      </c>
      <c r="Q24" s="62">
        <f aca="true" t="shared" si="10" ref="Q24:Q30">IF(Q7="..","..",Q7-$B7)</f>
        <v>87.33171410586787</v>
      </c>
      <c r="R24" s="62">
        <f aca="true" t="shared" si="11" ref="R24:R35">IF(R7="..","..",R7-$B7)</f>
        <v>9.730326034988991</v>
      </c>
      <c r="S24" s="62">
        <f aca="true" t="shared" si="12" ref="S24:T33">IF(S7="..","..",S7-$B7)</f>
        <v>62.55766413414365</v>
      </c>
      <c r="T24" s="62">
        <f t="shared" si="12"/>
        <v>37.22200899916335</v>
      </c>
      <c r="U24" s="62">
        <f aca="true" t="shared" si="13" ref="U24:W31">IF(U7="..","..",U7-$B7)</f>
        <v>-4.7622168615535685</v>
      </c>
      <c r="V24" s="62">
        <f>IF(V7="..","..",V7-$B7)</f>
        <v>-8.308380160471486</v>
      </c>
      <c r="W24" s="62">
        <f>IF(W7="..","..",W7-$B7)</f>
        <v>161.2697136378518</v>
      </c>
      <c r="X24" s="62">
        <f>IF(X7="..","..",X7-$B7)</f>
        <v>18.006485924878305</v>
      </c>
    </row>
    <row r="25" spans="1:24" ht="13.5">
      <c r="A25" s="71" t="s">
        <v>14</v>
      </c>
      <c r="B25" s="60"/>
      <c r="C25" s="66"/>
      <c r="D25" s="62">
        <f aca="true" t="shared" si="14" ref="D25:M25">IF(D8="..","..",D8-$B8)</f>
        <v>-35.4259639252453</v>
      </c>
      <c r="E25" s="62">
        <f t="shared" si="14"/>
        <v>7.106506330610486</v>
      </c>
      <c r="F25" s="62">
        <f t="shared" si="14"/>
        <v>-26.135952910155495</v>
      </c>
      <c r="G25" s="62">
        <f t="shared" si="14"/>
        <v>-5.149410186449941</v>
      </c>
      <c r="H25" s="62">
        <f t="shared" si="14"/>
        <v>-7.17105234496708</v>
      </c>
      <c r="I25" s="62">
        <f t="shared" si="14"/>
        <v>1.7383222728857248</v>
      </c>
      <c r="J25" s="62">
        <f t="shared" si="14"/>
        <v>25.4293891102769</v>
      </c>
      <c r="K25" s="62">
        <f t="shared" si="14"/>
        <v>41.80536492643586</v>
      </c>
      <c r="L25" s="62">
        <f t="shared" si="14"/>
        <v>16.098484268680465</v>
      </c>
      <c r="M25" s="62">
        <f t="shared" si="14"/>
        <v>-30.005455499461036</v>
      </c>
      <c r="N25" s="62">
        <f t="shared" si="7"/>
        <v>-23.716195967855853</v>
      </c>
      <c r="O25" s="62">
        <f t="shared" si="8"/>
        <v>-48.43004557797568</v>
      </c>
      <c r="P25" s="62">
        <f t="shared" si="9"/>
        <v>-69.21585321973913</v>
      </c>
      <c r="Q25" s="62">
        <f t="shared" si="10"/>
        <v>30.155944129050482</v>
      </c>
      <c r="R25" s="62">
        <f t="shared" si="11"/>
        <v>64.63529915816471</v>
      </c>
      <c r="S25" s="62">
        <f t="shared" si="12"/>
        <v>-17.140935182818893</v>
      </c>
      <c r="T25" s="62">
        <f t="shared" si="12"/>
        <v>15.056529944463463</v>
      </c>
      <c r="U25" s="62">
        <f t="shared" si="13"/>
        <v>-20.18302041017374</v>
      </c>
      <c r="V25" s="62">
        <f t="shared" si="13"/>
        <v>55.00332143286798</v>
      </c>
      <c r="W25" s="62">
        <f t="shared" si="13"/>
        <v>32.44965211778728</v>
      </c>
      <c r="X25" s="62"/>
    </row>
    <row r="26" spans="1:24" ht="13.5">
      <c r="A26" s="72" t="s">
        <v>4</v>
      </c>
      <c r="B26" s="60"/>
      <c r="C26" s="66"/>
      <c r="D26" s="62">
        <f aca="true" t="shared" si="15" ref="D26:M26">IF(D9="..","..",D9-$B9)</f>
        <v>-14.537076297095226</v>
      </c>
      <c r="E26" s="62">
        <f t="shared" si="15"/>
        <v>8.068570890232792</v>
      </c>
      <c r="F26" s="62">
        <f t="shared" si="15"/>
        <v>-37.93220855187899</v>
      </c>
      <c r="G26" s="62">
        <f t="shared" si="15"/>
        <v>25.453425859162394</v>
      </c>
      <c r="H26" s="62">
        <f t="shared" si="15"/>
        <v>21.248330494022582</v>
      </c>
      <c r="I26" s="62">
        <f t="shared" si="15"/>
        <v>12.787227569701699</v>
      </c>
      <c r="J26" s="62">
        <f t="shared" si="15"/>
        <v>-33.4762612511743</v>
      </c>
      <c r="K26" s="62">
        <f t="shared" si="15"/>
        <v>-4.431589423144473</v>
      </c>
      <c r="L26" s="62">
        <f t="shared" si="15"/>
        <v>2.6267590838756547</v>
      </c>
      <c r="M26" s="62">
        <f t="shared" si="15"/>
        <v>9.752129428781984</v>
      </c>
      <c r="N26" s="62">
        <f>IF(N9="..","..",N9-$B9)</f>
        <v>-4.096384099579282</v>
      </c>
      <c r="O26" s="62">
        <f t="shared" si="8"/>
        <v>-17.09670702680551</v>
      </c>
      <c r="P26" s="62">
        <f t="shared" si="9"/>
        <v>14.251704999832711</v>
      </c>
      <c r="Q26" s="62">
        <f t="shared" si="10"/>
        <v>6.25350257687596</v>
      </c>
      <c r="R26" s="62">
        <f t="shared" si="11"/>
        <v>-3.1081969745427642</v>
      </c>
      <c r="S26" s="62">
        <f t="shared" si="12"/>
        <v>6.974316374360896</v>
      </c>
      <c r="T26" s="62">
        <f t="shared" si="12"/>
        <v>-36.41064005074386</v>
      </c>
      <c r="U26" s="62">
        <f t="shared" si="13"/>
        <v>1.2827264368821432</v>
      </c>
      <c r="V26" s="62">
        <f t="shared" si="13"/>
        <v>-47.28346176870747</v>
      </c>
      <c r="W26" s="62">
        <f>IF(W9="..","..",W9-$B9)</f>
        <v>-52.92584542758652</v>
      </c>
      <c r="X26" s="62"/>
    </row>
    <row r="27" spans="1:24" ht="13.5">
      <c r="A27" s="71" t="s">
        <v>5</v>
      </c>
      <c r="B27" s="60"/>
      <c r="C27" s="66"/>
      <c r="D27" s="62">
        <f aca="true" t="shared" si="16" ref="D27:M27">IF(D10="..","..",D10-$B10)</f>
        <v>-67.05188202201157</v>
      </c>
      <c r="E27" s="62">
        <f t="shared" si="16"/>
        <v>1.9425423778521065</v>
      </c>
      <c r="F27" s="62">
        <f t="shared" si="16"/>
        <v>31.74422060509613</v>
      </c>
      <c r="G27" s="62">
        <f t="shared" si="16"/>
        <v>-43.54769700377502</v>
      </c>
      <c r="H27" s="62">
        <f t="shared" si="16"/>
        <v>-4.754470225537659</v>
      </c>
      <c r="I27" s="62">
        <f t="shared" si="16"/>
        <v>27.945065502438524</v>
      </c>
      <c r="J27" s="62">
        <f t="shared" si="16"/>
        <v>2.8685141511959102</v>
      </c>
      <c r="K27" s="62">
        <f t="shared" si="16"/>
        <v>-73.38041257656894</v>
      </c>
      <c r="L27" s="62">
        <f t="shared" si="16"/>
        <v>34.555991774416896</v>
      </c>
      <c r="M27" s="62">
        <f t="shared" si="16"/>
        <v>-66.92998692465008</v>
      </c>
      <c r="N27" s="62">
        <f t="shared" si="7"/>
        <v>89.55623231953209</v>
      </c>
      <c r="O27" s="62">
        <f t="shared" si="8"/>
        <v>-23.27920044680097</v>
      </c>
      <c r="P27" s="62">
        <f t="shared" si="9"/>
        <v>2.8970887345927707</v>
      </c>
      <c r="Q27" s="62">
        <f t="shared" si="10"/>
        <v>20.217991044198087</v>
      </c>
      <c r="R27" s="62">
        <f t="shared" si="11"/>
        <v>54.15337721569176</v>
      </c>
      <c r="S27" s="62">
        <f t="shared" si="12"/>
        <v>-18.840121890825856</v>
      </c>
      <c r="T27" s="62">
        <f t="shared" si="12"/>
        <v>-52.85345883903606</v>
      </c>
      <c r="U27" s="62">
        <f t="shared" si="13"/>
        <v>-51.29832218245841</v>
      </c>
      <c r="V27" s="62">
        <f t="shared" si="13"/>
        <v>-24.98600493457863</v>
      </c>
      <c r="W27" s="62">
        <f>IF(W10="..","..",W10-$B10)</f>
        <v>-40.11691088776743</v>
      </c>
      <c r="X27" s="62"/>
    </row>
    <row r="28" spans="1:24" ht="13.5">
      <c r="A28" s="71" t="s">
        <v>15</v>
      </c>
      <c r="B28" s="60"/>
      <c r="C28" s="66"/>
      <c r="D28" s="62">
        <f aca="true" t="shared" si="17" ref="D28:M28">IF(D11="..","..",D11-$B11)</f>
        <v>-4.36223140631779</v>
      </c>
      <c r="E28" s="62">
        <f t="shared" si="17"/>
        <v>45.68561237695269</v>
      </c>
      <c r="F28" s="62">
        <f t="shared" si="17"/>
        <v>1.8168927742347876</v>
      </c>
      <c r="G28" s="62">
        <f t="shared" si="17"/>
        <v>29.888847521024374</v>
      </c>
      <c r="H28" s="62">
        <f t="shared" si="17"/>
        <v>8.114037035893134</v>
      </c>
      <c r="I28" s="62">
        <f t="shared" si="17"/>
        <v>-20.67256192883822</v>
      </c>
      <c r="J28" s="62">
        <f t="shared" si="17"/>
        <v>14.101631401519384</v>
      </c>
      <c r="K28" s="62">
        <f t="shared" si="17"/>
        <v>5.671541543775277</v>
      </c>
      <c r="L28" s="62">
        <f t="shared" si="17"/>
        <v>-30.32676157676596</v>
      </c>
      <c r="M28" s="62">
        <f t="shared" si="17"/>
        <v>-54.07805110947346</v>
      </c>
      <c r="N28" s="62">
        <f t="shared" si="7"/>
        <v>-0.20118803832212961</v>
      </c>
      <c r="O28" s="62">
        <f t="shared" si="8"/>
        <v>37.15736893338385</v>
      </c>
      <c r="P28" s="62">
        <f t="shared" si="9"/>
        <v>-43.18593521413124</v>
      </c>
      <c r="Q28" s="62">
        <f t="shared" si="10"/>
        <v>-35.82262621685371</v>
      </c>
      <c r="R28" s="62">
        <f t="shared" si="11"/>
        <v>-0.6293164146452312</v>
      </c>
      <c r="S28" s="62">
        <f t="shared" si="12"/>
        <v>-24.115203271073995</v>
      </c>
      <c r="T28" s="62">
        <f t="shared" si="12"/>
        <v>41.712991596858814</v>
      </c>
      <c r="U28" s="62">
        <f t="shared" si="13"/>
        <v>-26.92524433735487</v>
      </c>
      <c r="V28" s="62">
        <f t="shared" si="13"/>
        <v>-11.036647325892446</v>
      </c>
      <c r="W28" s="62">
        <f t="shared" si="13"/>
        <v>5.779573182253458</v>
      </c>
      <c r="X28" s="62"/>
    </row>
    <row r="29" spans="1:24" ht="13.5">
      <c r="A29" s="71" t="s">
        <v>7</v>
      </c>
      <c r="B29" s="60"/>
      <c r="C29" s="66"/>
      <c r="D29" s="62">
        <f aca="true" t="shared" si="18" ref="D29:M29">IF(D12="..","..",D12-$B12)</f>
        <v>15.597770430644573</v>
      </c>
      <c r="E29" s="62">
        <f t="shared" si="18"/>
        <v>7.823289337072026</v>
      </c>
      <c r="F29" s="62">
        <f t="shared" si="18"/>
        <v>-20.17948286974942</v>
      </c>
      <c r="G29" s="62">
        <f t="shared" si="18"/>
        <v>-21.621838250032766</v>
      </c>
      <c r="H29" s="62">
        <f t="shared" si="18"/>
        <v>-49.634048440194874</v>
      </c>
      <c r="I29" s="62">
        <f t="shared" si="18"/>
        <v>-19.628715589206266</v>
      </c>
      <c r="J29" s="62">
        <f t="shared" si="18"/>
        <v>1.6550930097553476</v>
      </c>
      <c r="K29" s="62">
        <f t="shared" si="18"/>
        <v>10.045624624432705</v>
      </c>
      <c r="L29" s="62">
        <f t="shared" si="18"/>
        <v>35.87694011286105</v>
      </c>
      <c r="M29" s="62">
        <f t="shared" si="18"/>
        <v>63.2855421101812</v>
      </c>
      <c r="N29" s="62">
        <f t="shared" si="7"/>
        <v>-7.622404045118856</v>
      </c>
      <c r="O29" s="62">
        <f t="shared" si="8"/>
        <v>21.00104801339502</v>
      </c>
      <c r="P29" s="62">
        <f t="shared" si="9"/>
        <v>-27.985413951702967</v>
      </c>
      <c r="Q29" s="62">
        <f t="shared" si="10"/>
        <v>-11.939339066002873</v>
      </c>
      <c r="R29" s="62">
        <f t="shared" si="11"/>
        <v>33.996284777755676</v>
      </c>
      <c r="S29" s="62">
        <f t="shared" si="12"/>
        <v>27.73464901593701</v>
      </c>
      <c r="T29" s="62">
        <f t="shared" si="12"/>
        <v>6.339389003087021</v>
      </c>
      <c r="U29" s="62">
        <f t="shared" si="13"/>
        <v>-19.89724764850591</v>
      </c>
      <c r="V29" s="62">
        <f t="shared" si="13"/>
        <v>31.280647859948417</v>
      </c>
      <c r="W29" s="62">
        <f t="shared" si="13"/>
        <v>43.42668453972847</v>
      </c>
      <c r="X29" s="62"/>
    </row>
    <row r="30" spans="1:24" ht="13.5">
      <c r="A30" s="71" t="s">
        <v>8</v>
      </c>
      <c r="B30" s="60"/>
      <c r="C30" s="66"/>
      <c r="D30" s="62">
        <f aca="true" t="shared" si="19" ref="D30:M30">IF(D13="..","..",D13-$B13)</f>
        <v>2.491969897260333</v>
      </c>
      <c r="E30" s="62">
        <f t="shared" si="19"/>
        <v>-23.644018384245413</v>
      </c>
      <c r="F30" s="62">
        <f t="shared" si="19"/>
        <v>-83.93236766622793</v>
      </c>
      <c r="G30" s="62">
        <f t="shared" si="19"/>
        <v>67.36911291814324</v>
      </c>
      <c r="H30" s="62">
        <f t="shared" si="19"/>
        <v>-4.549590611191391</v>
      </c>
      <c r="I30" s="62">
        <f t="shared" si="19"/>
        <v>-25.55863669063052</v>
      </c>
      <c r="J30" s="62">
        <f t="shared" si="19"/>
        <v>-1.3796130275093503</v>
      </c>
      <c r="K30" s="62">
        <f t="shared" si="19"/>
        <v>15.096793734901738</v>
      </c>
      <c r="L30" s="62">
        <f t="shared" si="19"/>
        <v>72.19711696346504</v>
      </c>
      <c r="M30" s="62">
        <f t="shared" si="19"/>
        <v>-28.15245021360255</v>
      </c>
      <c r="N30" s="62">
        <f t="shared" si="7"/>
        <v>12.553652976897169</v>
      </c>
      <c r="O30" s="62">
        <f t="shared" si="8"/>
        <v>0.3313825638166037</v>
      </c>
      <c r="P30" s="62">
        <f t="shared" si="9"/>
        <v>-32.66715150414342</v>
      </c>
      <c r="Q30" s="62">
        <f t="shared" si="10"/>
        <v>-1.9669652171585028</v>
      </c>
      <c r="R30" s="62">
        <f t="shared" si="11"/>
        <v>-19.475732766978695</v>
      </c>
      <c r="S30" s="62">
        <f t="shared" si="12"/>
        <v>-6.488644984560366</v>
      </c>
      <c r="T30" s="62">
        <f t="shared" si="12"/>
        <v>0.735827682376069</v>
      </c>
      <c r="U30" s="62">
        <f>IF(U13="..","..",U13-$B13)</f>
        <v>-16.690582942091837</v>
      </c>
      <c r="V30" s="62">
        <f t="shared" si="13"/>
        <v>88.21275515474109</v>
      </c>
      <c r="W30" s="62">
        <f t="shared" si="13"/>
        <v>-3.386683645356527</v>
      </c>
      <c r="X30" s="62"/>
    </row>
    <row r="31" spans="1:24" ht="13.5">
      <c r="A31" s="71" t="s">
        <v>16</v>
      </c>
      <c r="B31" s="60"/>
      <c r="C31" s="66"/>
      <c r="D31" s="62">
        <f aca="true" t="shared" si="20" ref="D31:M31">IF(D14="..","..",D14-$B14)</f>
        <v>-32.675063363130434</v>
      </c>
      <c r="E31" s="62">
        <f t="shared" si="20"/>
        <v>-62.6642421222846</v>
      </c>
      <c r="F31" s="62">
        <f t="shared" si="20"/>
        <v>-37.60860570923208</v>
      </c>
      <c r="G31" s="62">
        <f t="shared" si="20"/>
        <v>49.4399659735393</v>
      </c>
      <c r="H31" s="62">
        <f t="shared" si="20"/>
        <v>14.000812451840858</v>
      </c>
      <c r="I31" s="62">
        <f t="shared" si="20"/>
        <v>31.814394581535538</v>
      </c>
      <c r="J31" s="62">
        <f t="shared" si="20"/>
        <v>-34.203991473712364</v>
      </c>
      <c r="K31" s="62">
        <f t="shared" si="20"/>
        <v>-12.681227725529723</v>
      </c>
      <c r="L31" s="62">
        <f t="shared" si="20"/>
        <v>-30.285760888997984</v>
      </c>
      <c r="M31" s="62">
        <f t="shared" si="20"/>
        <v>8.512228481871603</v>
      </c>
      <c r="N31" s="62">
        <f>IF(N14="..","..",N14-$B14)</f>
        <v>73.67642643096946</v>
      </c>
      <c r="O31" s="62">
        <f t="shared" si="8"/>
        <v>3.7582754584973372</v>
      </c>
      <c r="P31" s="62">
        <f t="shared" si="9"/>
        <v>-20.643600511319406</v>
      </c>
      <c r="Q31" s="62">
        <f>IF(Q14="..","..",Q14-$B14)</f>
        <v>-95.75916254519396</v>
      </c>
      <c r="R31" s="62">
        <f t="shared" si="11"/>
        <v>-85.5566729517787</v>
      </c>
      <c r="S31" s="62">
        <f t="shared" si="12"/>
        <v>51.04765200181481</v>
      </c>
      <c r="T31" s="62">
        <f t="shared" si="12"/>
        <v>5.863728684628299</v>
      </c>
      <c r="U31" s="62">
        <f>IF(U14="..","..",U14-$B14)</f>
        <v>33.326106220748926</v>
      </c>
      <c r="V31" s="62">
        <f>IF(V14="..","..",V14-$B14)</f>
        <v>7.855157824466289</v>
      </c>
      <c r="W31" s="62">
        <f t="shared" si="13"/>
        <v>6.725613445428763</v>
      </c>
      <c r="X31" s="62"/>
    </row>
    <row r="32" spans="1:24" ht="13.5">
      <c r="A32" s="72" t="s">
        <v>10</v>
      </c>
      <c r="B32" s="60"/>
      <c r="C32" s="66"/>
      <c r="D32" s="62">
        <f aca="true" t="shared" si="21" ref="D32:M32">IF(D15="..","..",D15-$B15)</f>
        <v>33.14955732982261</v>
      </c>
      <c r="E32" s="62">
        <f t="shared" si="21"/>
        <v>-0.23917481642462235</v>
      </c>
      <c r="F32" s="62">
        <f t="shared" si="21"/>
        <v>-102.41739899374844</v>
      </c>
      <c r="G32" s="62">
        <f t="shared" si="21"/>
        <v>31.742952672384973</v>
      </c>
      <c r="H32" s="62">
        <f t="shared" si="21"/>
        <v>20.095016667093375</v>
      </c>
      <c r="I32" s="62">
        <f t="shared" si="21"/>
        <v>-30.187453344964013</v>
      </c>
      <c r="J32" s="62">
        <f t="shared" si="21"/>
        <v>-44.29858313574327</v>
      </c>
      <c r="K32" s="62">
        <f t="shared" si="21"/>
        <v>92.01561394528929</v>
      </c>
      <c r="L32" s="62">
        <f t="shared" si="21"/>
        <v>-25.850279398693573</v>
      </c>
      <c r="M32" s="62">
        <f t="shared" si="21"/>
        <v>-17.39187440088122</v>
      </c>
      <c r="N32" s="62">
        <f>IF(N15="..","..",N15-$B15)</f>
        <v>76.53118080568757</v>
      </c>
      <c r="O32" s="62">
        <f>IF(O15="..","..",O15-$B15)</f>
        <v>-3.981458993548614</v>
      </c>
      <c r="P32" s="62">
        <f t="shared" si="9"/>
        <v>39.78195969671117</v>
      </c>
      <c r="Q32" s="62">
        <f>IF(Q15="..","..",Q15-$B15)</f>
        <v>69.88820990456276</v>
      </c>
      <c r="R32" s="62">
        <f t="shared" si="11"/>
        <v>-80.51881715452505</v>
      </c>
      <c r="S32" s="62">
        <f t="shared" si="12"/>
        <v>-106.24265301513742</v>
      </c>
      <c r="T32" s="62">
        <f t="shared" si="12"/>
        <v>21.863366170489144</v>
      </c>
      <c r="U32" s="62">
        <f>IF(U15="..","..",U15-$B15)</f>
        <v>12.105445514592816</v>
      </c>
      <c r="V32" s="62">
        <f>IF(V15="..","..",V15-$B15)</f>
        <v>-0.5089197844838509</v>
      </c>
      <c r="W32" s="62">
        <f>IF(W15="..","..",W15-$B15)</f>
        <v>56.45846822162707</v>
      </c>
      <c r="X32" s="62"/>
    </row>
    <row r="33" spans="1:24" ht="13.5">
      <c r="A33" s="71" t="s">
        <v>11</v>
      </c>
      <c r="B33" s="60"/>
      <c r="C33" s="66"/>
      <c r="D33" s="62">
        <f aca="true" t="shared" si="22" ref="D33:M33">IF(D16="..","..",D16-$B16)</f>
        <v>-32.21896464231678</v>
      </c>
      <c r="E33" s="62">
        <f t="shared" si="22"/>
        <v>-8.060314432008624</v>
      </c>
      <c r="F33" s="62">
        <f t="shared" si="22"/>
        <v>-27.262912058624266</v>
      </c>
      <c r="G33" s="62">
        <f t="shared" si="22"/>
        <v>-71.9750937652616</v>
      </c>
      <c r="H33" s="62">
        <f t="shared" si="22"/>
        <v>-30.780558986815834</v>
      </c>
      <c r="I33" s="62">
        <f t="shared" si="22"/>
        <v>103.04960232413532</v>
      </c>
      <c r="J33" s="62">
        <f t="shared" si="22"/>
        <v>-28.26317170475798</v>
      </c>
      <c r="K33" s="62">
        <f t="shared" si="22"/>
        <v>-40.26354349454998</v>
      </c>
      <c r="L33" s="62">
        <f t="shared" si="22"/>
        <v>104.58987899169063</v>
      </c>
      <c r="M33" s="62">
        <f t="shared" si="22"/>
        <v>-39.391937825214896</v>
      </c>
      <c r="N33" s="62">
        <f>IF(N16="..","..",N16-$B16)</f>
        <v>38.35805095140739</v>
      </c>
      <c r="O33" s="62">
        <f>IF(O16="..","..",O16-$B16)</f>
        <v>13.463517763914496</v>
      </c>
      <c r="P33" s="62">
        <f t="shared" si="9"/>
        <v>-39.06301885357995</v>
      </c>
      <c r="Q33" s="62">
        <f>IF(Q16="..","..",Q16-$B16)</f>
        <v>-58.32442658791864</v>
      </c>
      <c r="R33" s="62">
        <f t="shared" si="11"/>
        <v>92.70686418459968</v>
      </c>
      <c r="S33" s="62">
        <f t="shared" si="12"/>
        <v>-57.26782616852502</v>
      </c>
      <c r="T33" s="62">
        <f t="shared" si="12"/>
        <v>-42.661088269048506</v>
      </c>
      <c r="U33" s="62">
        <f>IF(U16="..","..",U16-$B16)</f>
        <v>-9.836484448345345</v>
      </c>
      <c r="V33" s="62">
        <f>IF(V16="..","..",V16-$B16)</f>
        <v>-99.84227661742368</v>
      </c>
      <c r="W33" s="62">
        <f>IF(W16="..","..",W16-$B16)</f>
        <v>25.05914164074514</v>
      </c>
      <c r="X33" s="62"/>
    </row>
    <row r="34" spans="1:24" ht="13.5">
      <c r="A34" s="68" t="s">
        <v>17</v>
      </c>
      <c r="B34" s="60"/>
      <c r="C34" s="66"/>
      <c r="D34" s="62">
        <f aca="true" t="shared" si="23" ref="D34:M34">IF(D17="..","..",D17-$B17)</f>
        <v>-78.16667770207792</v>
      </c>
      <c r="E34" s="62">
        <f t="shared" si="23"/>
        <v>-94.8743493792333</v>
      </c>
      <c r="F34" s="62">
        <f t="shared" si="23"/>
        <v>-2.778641159063284</v>
      </c>
      <c r="G34" s="62">
        <f t="shared" si="23"/>
        <v>45.99684303967064</v>
      </c>
      <c r="H34" s="62">
        <f t="shared" si="23"/>
        <v>-60.94189184595096</v>
      </c>
      <c r="I34" s="62">
        <f t="shared" si="23"/>
        <v>159.10592974689553</v>
      </c>
      <c r="J34" s="62">
        <f t="shared" si="23"/>
        <v>-3.5225994839293264</v>
      </c>
      <c r="K34" s="62">
        <f t="shared" si="23"/>
        <v>-12.376801934195186</v>
      </c>
      <c r="L34" s="62">
        <f t="shared" si="23"/>
        <v>-82.18022343539502</v>
      </c>
      <c r="M34" s="62">
        <f t="shared" si="23"/>
        <v>-108.34928254267768</v>
      </c>
      <c r="N34" s="62">
        <f>IF(N17="..","..",N17-$B17)</f>
        <v>159.92101699387865</v>
      </c>
      <c r="O34" s="62">
        <f>IF(O17="..","..",O17-$B17)</f>
        <v>37.834487211422555</v>
      </c>
      <c r="P34" s="62">
        <f>IF(P17="..","..",P17-$B17)</f>
        <v>115.4352200526805</v>
      </c>
      <c r="Q34" s="62">
        <f>IF(Q17="..","..",Q17-$B17)</f>
        <v>55.2711248031039</v>
      </c>
      <c r="R34" s="62">
        <f t="shared" si="11"/>
        <v>150.14750916281298</v>
      </c>
      <c r="S34" s="62">
        <f aca="true" t="shared" si="24" ref="S34:W35">IF(S17="..","..",S17-$B17)</f>
        <v>-20.688745150830357</v>
      </c>
      <c r="T34" s="62">
        <f t="shared" si="24"/>
        <v>-18.161010082838885</v>
      </c>
      <c r="U34" s="62">
        <f t="shared" si="24"/>
        <v>-26.24033956601353</v>
      </c>
      <c r="V34" s="62">
        <f t="shared" si="24"/>
        <v>57.35828679348879</v>
      </c>
      <c r="W34" s="62">
        <f t="shared" si="24"/>
        <v>5.193061902583736</v>
      </c>
      <c r="X34" s="62"/>
    </row>
    <row r="35" spans="1:24" ht="13.5">
      <c r="A35" s="68" t="s">
        <v>18</v>
      </c>
      <c r="B35" s="60"/>
      <c r="C35" s="66"/>
      <c r="D35" s="207">
        <f aca="true" t="shared" si="25" ref="D35:L35">IF(D18="..","..",D18-$B18)</f>
        <v>-305.10541801849445</v>
      </c>
      <c r="E35" s="207">
        <f t="shared" si="25"/>
        <v>17.457142506011678</v>
      </c>
      <c r="F35" s="207">
        <f t="shared" si="25"/>
        <v>-396.4765252822467</v>
      </c>
      <c r="G35" s="207">
        <f t="shared" si="25"/>
        <v>107.85985324133298</v>
      </c>
      <c r="H35" s="207">
        <f t="shared" si="25"/>
        <v>-62.52344891505595</v>
      </c>
      <c r="I35" s="207">
        <f t="shared" si="25"/>
        <v>157.08852083234456</v>
      </c>
      <c r="J35" s="207">
        <f t="shared" si="25"/>
        <v>-18.947420734474008</v>
      </c>
      <c r="K35" s="207">
        <f t="shared" si="25"/>
        <v>128.13430297354603</v>
      </c>
      <c r="L35" s="207">
        <f t="shared" si="25"/>
        <v>28.177248004747753</v>
      </c>
      <c r="M35" s="207">
        <f>IF(M18="..","..",M18-$B18)</f>
        <v>-414.6551219195843</v>
      </c>
      <c r="N35" s="207">
        <f>IF(N18="..","..",N18-$B18)</f>
        <v>453.8854492933756</v>
      </c>
      <c r="O35" s="207">
        <f>IF(O18="..","..",O18-$B18)</f>
        <v>20.788567252430767</v>
      </c>
      <c r="P35" s="207">
        <f>IF(P18="..","..",P18-$B18)</f>
        <v>-113.3712170935512</v>
      </c>
      <c r="Q35" s="207">
        <f>IF(Q18="..","..",Q18-$B18)</f>
        <v>85.16464964056922</v>
      </c>
      <c r="R35" s="207">
        <f t="shared" si="11"/>
        <v>287.9267845583304</v>
      </c>
      <c r="S35" s="207">
        <f t="shared" si="24"/>
        <v>-54.79573023840635</v>
      </c>
      <c r="T35" s="207">
        <f t="shared" si="24"/>
        <v>-104.38282210017542</v>
      </c>
      <c r="U35" s="207">
        <f t="shared" si="24"/>
        <v>-114.56993101252192</v>
      </c>
      <c r="V35" s="207">
        <f t="shared" si="24"/>
        <v>-42.37713880183696</v>
      </c>
      <c r="W35" s="207">
        <f t="shared" si="24"/>
        <v>282.10700093779997</v>
      </c>
      <c r="X35" s="207"/>
    </row>
    <row r="36" spans="1:15" ht="13.5">
      <c r="A36" s="66"/>
      <c r="B36" s="66"/>
      <c r="C36" s="66"/>
      <c r="D36" s="66"/>
      <c r="O36" s="9"/>
    </row>
    <row r="37" spans="1:24" ht="19.5" customHeight="1">
      <c r="A37" s="66"/>
      <c r="B37" s="112" t="s">
        <v>128</v>
      </c>
      <c r="C37" s="66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5"/>
      <c r="X37" s="205" t="s">
        <v>91</v>
      </c>
    </row>
    <row r="38" spans="1:24" ht="13.5">
      <c r="A38" s="66"/>
      <c r="B38" s="67" t="s">
        <v>85</v>
      </c>
      <c r="C38" s="66"/>
      <c r="D38" s="69">
        <v>2001</v>
      </c>
      <c r="E38" s="69">
        <v>2002</v>
      </c>
      <c r="F38" s="69">
        <v>2003</v>
      </c>
      <c r="G38" s="69">
        <v>2004</v>
      </c>
      <c r="H38" s="69">
        <v>2005</v>
      </c>
      <c r="I38" s="69">
        <v>2006</v>
      </c>
      <c r="J38" s="70">
        <v>2007</v>
      </c>
      <c r="K38" s="106">
        <v>2008</v>
      </c>
      <c r="L38" s="106">
        <v>2009</v>
      </c>
      <c r="M38" s="106">
        <v>2010</v>
      </c>
      <c r="N38" s="106">
        <v>2011</v>
      </c>
      <c r="O38" s="106">
        <v>2012</v>
      </c>
      <c r="P38" s="106">
        <v>2013</v>
      </c>
      <c r="Q38" s="106">
        <v>2014</v>
      </c>
      <c r="R38" s="106">
        <v>2015</v>
      </c>
      <c r="S38" s="106">
        <f aca="true" t="shared" si="26" ref="S38:X38">S21</f>
        <v>2016</v>
      </c>
      <c r="T38" s="106">
        <f t="shared" si="26"/>
        <v>2017</v>
      </c>
      <c r="U38" s="106">
        <f t="shared" si="26"/>
        <v>2018</v>
      </c>
      <c r="V38" s="106">
        <f t="shared" si="26"/>
        <v>2019</v>
      </c>
      <c r="W38" s="105">
        <f t="shared" si="26"/>
        <v>2020</v>
      </c>
      <c r="X38" s="105">
        <f t="shared" si="26"/>
        <v>2021</v>
      </c>
    </row>
    <row r="39" spans="1:3" ht="13.5">
      <c r="A39" s="113" t="s">
        <v>74</v>
      </c>
      <c r="B39" s="66"/>
      <c r="C39" s="66"/>
    </row>
    <row r="40" spans="1:24" ht="13.5">
      <c r="A40" s="109" t="s">
        <v>78</v>
      </c>
      <c r="B40" s="60">
        <f>AVERAGE(E40:N40)</f>
        <v>376.5817556609409</v>
      </c>
      <c r="C40" s="66"/>
      <c r="D40" s="61">
        <f>SUM(D6:D8)</f>
        <v>249.2489354176689</v>
      </c>
      <c r="E40" s="61">
        <f aca="true" t="shared" si="27" ref="E40:M40">SUM(E6:E8)</f>
        <v>520.0009823190397</v>
      </c>
      <c r="F40" s="61">
        <f t="shared" si="27"/>
        <v>258.6557340078878</v>
      </c>
      <c r="G40" s="61">
        <f t="shared" si="27"/>
        <v>371.6950899374187</v>
      </c>
      <c r="H40" s="61">
        <f t="shared" si="27"/>
        <v>401.26067020672605</v>
      </c>
      <c r="I40" s="61">
        <f t="shared" si="27"/>
        <v>295.01542432221817</v>
      </c>
      <c r="J40" s="61">
        <f t="shared" si="27"/>
        <v>484.1533164408234</v>
      </c>
      <c r="K40" s="61">
        <f t="shared" si="27"/>
        <v>525.0200599400763</v>
      </c>
      <c r="L40" s="61">
        <f t="shared" si="27"/>
        <v>323.55534203923196</v>
      </c>
      <c r="M40" s="61">
        <f t="shared" si="27"/>
        <v>194.670316737022</v>
      </c>
      <c r="N40" s="61">
        <f aca="true" t="shared" si="28" ref="N40:W40">SUM(N6:N8)</f>
        <v>391.79062065896454</v>
      </c>
      <c r="O40" s="61">
        <f t="shared" si="28"/>
        <v>328.1816094360973</v>
      </c>
      <c r="P40" s="61">
        <f t="shared" si="28"/>
        <v>254.38968511844985</v>
      </c>
      <c r="Q40" s="61">
        <f t="shared" si="28"/>
        <v>513.9280966058972</v>
      </c>
      <c r="R40" s="61">
        <f t="shared" si="28"/>
        <v>522.7932411408817</v>
      </c>
      <c r="S40" s="61">
        <f t="shared" si="28"/>
        <v>469.672602511375</v>
      </c>
      <c r="T40" s="61">
        <f t="shared" si="28"/>
        <v>345.76982766499384</v>
      </c>
      <c r="U40" s="61">
        <f t="shared" si="28"/>
        <v>366.1857676009652</v>
      </c>
      <c r="V40" s="61">
        <f t="shared" si="28"/>
        <v>333.1550796575459</v>
      </c>
      <c r="W40" s="61">
        <f t="shared" si="28"/>
        <v>612.475653627085</v>
      </c>
      <c r="X40" s="61"/>
    </row>
    <row r="41" spans="1:24" ht="13.5">
      <c r="A41" s="109" t="s">
        <v>75</v>
      </c>
      <c r="B41" s="60">
        <f>AVERAGE(E41:N41)</f>
        <v>264.43619033656165</v>
      </c>
      <c r="C41" s="66"/>
      <c r="D41" s="61">
        <f>SUM(D9:D11)</f>
        <v>178.48500061113708</v>
      </c>
      <c r="E41" s="61">
        <f aca="true" t="shared" si="29" ref="E41:M41">SUM(E9:E11)</f>
        <v>320.13291598159924</v>
      </c>
      <c r="F41" s="61">
        <f t="shared" si="29"/>
        <v>260.0650951640136</v>
      </c>
      <c r="G41" s="61">
        <f t="shared" si="29"/>
        <v>276.23076671297343</v>
      </c>
      <c r="H41" s="61">
        <f t="shared" si="29"/>
        <v>289.0440876409397</v>
      </c>
      <c r="I41" s="61">
        <f t="shared" si="29"/>
        <v>284.4959214798637</v>
      </c>
      <c r="J41" s="61">
        <f t="shared" si="29"/>
        <v>247.93007463810267</v>
      </c>
      <c r="K41" s="61">
        <f t="shared" si="29"/>
        <v>192.29572988062353</v>
      </c>
      <c r="L41" s="61">
        <f t="shared" si="29"/>
        <v>271.29217961808826</v>
      </c>
      <c r="M41" s="61">
        <f t="shared" si="29"/>
        <v>153.18028173122013</v>
      </c>
      <c r="N41" s="61">
        <f aca="true" t="shared" si="30" ref="N41:W41">SUM(N9:N11)</f>
        <v>349.6948505181923</v>
      </c>
      <c r="O41" s="61">
        <f t="shared" si="30"/>
        <v>261.21765179633906</v>
      </c>
      <c r="P41" s="61">
        <f t="shared" si="30"/>
        <v>238.3990488568559</v>
      </c>
      <c r="Q41" s="61">
        <f t="shared" si="30"/>
        <v>255.08505774078202</v>
      </c>
      <c r="R41" s="61">
        <f t="shared" si="30"/>
        <v>314.8520541630654</v>
      </c>
      <c r="S41" s="61">
        <f t="shared" si="30"/>
        <v>228.4551815490227</v>
      </c>
      <c r="T41" s="61">
        <f t="shared" si="30"/>
        <v>216.88508304364058</v>
      </c>
      <c r="U41" s="61">
        <f t="shared" si="30"/>
        <v>187.49535025363053</v>
      </c>
      <c r="V41" s="61">
        <f t="shared" si="30"/>
        <v>181.13007630738312</v>
      </c>
      <c r="W41" s="61">
        <f t="shared" si="30"/>
        <v>177.17300720346117</v>
      </c>
      <c r="X41" s="61"/>
    </row>
    <row r="42" spans="1:24" ht="13.5">
      <c r="A42" s="109" t="s">
        <v>76</v>
      </c>
      <c r="B42" s="60">
        <f>AVERAGE(E42:N42)</f>
        <v>330.48861589922706</v>
      </c>
      <c r="C42" s="66"/>
      <c r="D42" s="61">
        <f>SUM(D12:D14)</f>
        <v>315.9032928640015</v>
      </c>
      <c r="E42" s="61">
        <f aca="true" t="shared" si="31" ref="E42:M42">SUM(E12:E14)</f>
        <v>252.00364472976904</v>
      </c>
      <c r="F42" s="61">
        <f t="shared" si="31"/>
        <v>188.7681596540176</v>
      </c>
      <c r="G42" s="61">
        <f t="shared" si="31"/>
        <v>425.6758565408768</v>
      </c>
      <c r="H42" s="61">
        <f t="shared" si="31"/>
        <v>290.3057892996816</v>
      </c>
      <c r="I42" s="61">
        <f t="shared" si="31"/>
        <v>317.11565820092574</v>
      </c>
      <c r="J42" s="61">
        <f t="shared" si="31"/>
        <v>296.56010440776066</v>
      </c>
      <c r="K42" s="61">
        <f t="shared" si="31"/>
        <v>342.94980653303173</v>
      </c>
      <c r="L42" s="61">
        <f t="shared" si="31"/>
        <v>408.27691208655517</v>
      </c>
      <c r="M42" s="61">
        <f t="shared" si="31"/>
        <v>374.13393627767726</v>
      </c>
      <c r="N42" s="61">
        <f aca="true" t="shared" si="32" ref="N42:T42">SUM(N12:N14)</f>
        <v>409.0962912619748</v>
      </c>
      <c r="O42" s="61">
        <f t="shared" si="32"/>
        <v>355.579321934936</v>
      </c>
      <c r="P42" s="61">
        <f t="shared" si="32"/>
        <v>249.19244993206127</v>
      </c>
      <c r="Q42" s="61">
        <f t="shared" si="32"/>
        <v>220.8231490708717</v>
      </c>
      <c r="R42" s="61">
        <f t="shared" si="32"/>
        <v>259.4524949582253</v>
      </c>
      <c r="S42" s="61">
        <f t="shared" si="32"/>
        <v>402.7822719324185</v>
      </c>
      <c r="T42" s="61">
        <f t="shared" si="32"/>
        <v>343.4275612693184</v>
      </c>
      <c r="U42" s="61">
        <f>SUM(U12:U14)</f>
        <v>327.22689152937824</v>
      </c>
      <c r="V42" s="61">
        <f>SUM(V12:V14)</f>
        <v>457.8371767383828</v>
      </c>
      <c r="W42" s="61">
        <f>SUM(W12:W14)</f>
        <v>377.2542302390277</v>
      </c>
      <c r="X42" s="61"/>
    </row>
    <row r="43" spans="1:24" ht="13.5">
      <c r="A43" s="109" t="s">
        <v>77</v>
      </c>
      <c r="B43" s="60">
        <f>AVERAGE(E43:N43)</f>
        <v>463.81881718654193</v>
      </c>
      <c r="C43" s="66"/>
      <c r="D43" s="61">
        <f>SUM(D15:D17)</f>
        <v>386.58273217196984</v>
      </c>
      <c r="E43" s="61">
        <f aca="true" t="shared" si="33" ref="E43:M43">SUM(E15:E17)</f>
        <v>360.64497855887544</v>
      </c>
      <c r="F43" s="61">
        <f t="shared" si="33"/>
        <v>331.359864975106</v>
      </c>
      <c r="G43" s="61">
        <f t="shared" si="33"/>
        <v>469.583519133336</v>
      </c>
      <c r="H43" s="61">
        <f t="shared" si="33"/>
        <v>392.19138302086856</v>
      </c>
      <c r="I43" s="61">
        <f t="shared" si="33"/>
        <v>695.7868959126088</v>
      </c>
      <c r="J43" s="61">
        <f t="shared" si="33"/>
        <v>387.7344628621114</v>
      </c>
      <c r="K43" s="61">
        <f t="shared" si="33"/>
        <v>503.1940857030861</v>
      </c>
      <c r="L43" s="61">
        <f t="shared" si="33"/>
        <v>460.378193344144</v>
      </c>
      <c r="M43" s="61">
        <f t="shared" si="33"/>
        <v>298.6857224177682</v>
      </c>
      <c r="N43" s="61">
        <f aca="true" t="shared" si="34" ref="N43:W43">SUM(N15:N17)</f>
        <v>738.6290659375156</v>
      </c>
      <c r="O43" s="61">
        <f t="shared" si="34"/>
        <v>511.1353631683304</v>
      </c>
      <c r="P43" s="61">
        <f t="shared" si="34"/>
        <v>579.9729780823536</v>
      </c>
      <c r="Q43" s="61">
        <f t="shared" si="34"/>
        <v>530.65372530629</v>
      </c>
      <c r="R43" s="61">
        <f t="shared" si="34"/>
        <v>626.1543733794296</v>
      </c>
      <c r="S43" s="61">
        <f t="shared" si="34"/>
        <v>279.6195928520492</v>
      </c>
      <c r="T43" s="61">
        <f t="shared" si="34"/>
        <v>424.8600850051437</v>
      </c>
      <c r="U43" s="61">
        <f t="shared" si="34"/>
        <v>439.84743868677594</v>
      </c>
      <c r="V43" s="61">
        <f t="shared" si="34"/>
        <v>420.82590757812324</v>
      </c>
      <c r="W43" s="61">
        <f t="shared" si="34"/>
        <v>550.5294889514979</v>
      </c>
      <c r="X43" s="61"/>
    </row>
    <row r="44" spans="1:15" ht="13.5">
      <c r="A44" s="109"/>
      <c r="B44" s="60"/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24" ht="13.5">
      <c r="A45" s="66"/>
      <c r="B45" s="110"/>
      <c r="C45" s="66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5"/>
      <c r="X45" s="205" t="s">
        <v>79</v>
      </c>
    </row>
    <row r="46" spans="1:24" ht="13.5">
      <c r="A46" s="66"/>
      <c r="B46" s="110"/>
      <c r="C46" s="66"/>
      <c r="D46" s="69">
        <v>2001</v>
      </c>
      <c r="E46" s="69">
        <v>2002</v>
      </c>
      <c r="F46" s="69">
        <v>2003</v>
      </c>
      <c r="G46" s="69">
        <v>2004</v>
      </c>
      <c r="H46" s="69">
        <v>2005</v>
      </c>
      <c r="I46" s="69">
        <v>2006</v>
      </c>
      <c r="J46" s="70">
        <v>2007</v>
      </c>
      <c r="K46" s="106">
        <v>2008</v>
      </c>
      <c r="L46" s="106">
        <v>2009</v>
      </c>
      <c r="M46" s="106">
        <v>2010</v>
      </c>
      <c r="N46" s="106">
        <v>2011</v>
      </c>
      <c r="O46" s="106">
        <v>2012</v>
      </c>
      <c r="P46" s="106">
        <v>2013</v>
      </c>
      <c r="Q46" s="106">
        <v>2014</v>
      </c>
      <c r="R46" s="106">
        <v>2015</v>
      </c>
      <c r="S46" s="106">
        <f aca="true" t="shared" si="35" ref="S46:X46">S38</f>
        <v>2016</v>
      </c>
      <c r="T46" s="106">
        <f t="shared" si="35"/>
        <v>2017</v>
      </c>
      <c r="U46" s="106">
        <f t="shared" si="35"/>
        <v>2018</v>
      </c>
      <c r="V46" s="106">
        <f t="shared" si="35"/>
        <v>2019</v>
      </c>
      <c r="W46" s="105">
        <f t="shared" si="35"/>
        <v>2020</v>
      </c>
      <c r="X46" s="105">
        <f t="shared" si="35"/>
        <v>2021</v>
      </c>
    </row>
    <row r="47" spans="1:3" ht="13.5">
      <c r="A47" s="113" t="s">
        <v>74</v>
      </c>
      <c r="B47" s="66"/>
      <c r="C47" s="66"/>
    </row>
    <row r="48" spans="1:24" ht="13.5">
      <c r="A48" s="109" t="s">
        <v>78</v>
      </c>
      <c r="B48" s="60"/>
      <c r="C48" s="66"/>
      <c r="D48" s="62">
        <f aca="true" t="shared" si="36" ref="D48:M48">IF(D40="..","..",D40-$B40)</f>
        <v>-127.33282024327204</v>
      </c>
      <c r="E48" s="62">
        <f t="shared" si="36"/>
        <v>143.4192266580988</v>
      </c>
      <c r="F48" s="62">
        <f t="shared" si="36"/>
        <v>-117.92602165305311</v>
      </c>
      <c r="G48" s="62">
        <f t="shared" si="36"/>
        <v>-4.886665723522242</v>
      </c>
      <c r="H48" s="62">
        <f t="shared" si="36"/>
        <v>24.67891454578512</v>
      </c>
      <c r="I48" s="62">
        <f t="shared" si="36"/>
        <v>-81.56633133872276</v>
      </c>
      <c r="J48" s="62">
        <f t="shared" si="36"/>
        <v>107.57156077988247</v>
      </c>
      <c r="K48" s="62">
        <f t="shared" si="36"/>
        <v>148.43830427913537</v>
      </c>
      <c r="L48" s="62">
        <f t="shared" si="36"/>
        <v>-53.02641362170897</v>
      </c>
      <c r="M48" s="62">
        <f t="shared" si="36"/>
        <v>-181.91143892391892</v>
      </c>
      <c r="N48" s="62">
        <f aca="true" t="shared" si="37" ref="N48:O51">IF(N40="..","..",N40-$B40)</f>
        <v>15.208864998023614</v>
      </c>
      <c r="O48" s="62">
        <f aca="true" t="shared" si="38" ref="O48:W48">IF(O40="..","..",O40-$B40)</f>
        <v>-48.40014622484364</v>
      </c>
      <c r="P48" s="62">
        <f t="shared" si="38"/>
        <v>-122.19207054249108</v>
      </c>
      <c r="Q48" s="62">
        <f t="shared" si="38"/>
        <v>137.34634094495624</v>
      </c>
      <c r="R48" s="62">
        <f t="shared" si="38"/>
        <v>146.2114854799408</v>
      </c>
      <c r="S48" s="62">
        <f t="shared" si="38"/>
        <v>93.09084685043405</v>
      </c>
      <c r="T48" s="62">
        <f t="shared" si="38"/>
        <v>-30.811927995947087</v>
      </c>
      <c r="U48" s="62">
        <f t="shared" si="38"/>
        <v>-10.395988059975707</v>
      </c>
      <c r="V48" s="62">
        <f t="shared" si="38"/>
        <v>-43.426676003395016</v>
      </c>
      <c r="W48" s="62">
        <f t="shared" si="38"/>
        <v>235.89389796614404</v>
      </c>
      <c r="X48" s="62"/>
    </row>
    <row r="49" spans="1:24" ht="13.5">
      <c r="A49" s="109" t="s">
        <v>75</v>
      </c>
      <c r="B49" s="60"/>
      <c r="C49" s="66"/>
      <c r="D49" s="62">
        <f aca="true" t="shared" si="39" ref="D49:M49">IF(D41="..","..",D41-$B41)</f>
        <v>-85.95118972542457</v>
      </c>
      <c r="E49" s="62">
        <f t="shared" si="39"/>
        <v>55.69672564503759</v>
      </c>
      <c r="F49" s="62">
        <f t="shared" si="39"/>
        <v>-4.371095172548053</v>
      </c>
      <c r="G49" s="62">
        <f t="shared" si="39"/>
        <v>11.794576376411783</v>
      </c>
      <c r="H49" s="62">
        <f t="shared" si="39"/>
        <v>24.60789730437807</v>
      </c>
      <c r="I49" s="62">
        <f t="shared" si="39"/>
        <v>20.05973114330203</v>
      </c>
      <c r="J49" s="62">
        <f t="shared" si="39"/>
        <v>-16.506115698458984</v>
      </c>
      <c r="K49" s="62">
        <f t="shared" si="39"/>
        <v>-72.14046045593813</v>
      </c>
      <c r="L49" s="62">
        <f t="shared" si="39"/>
        <v>6.855989281526604</v>
      </c>
      <c r="M49" s="62">
        <f t="shared" si="39"/>
        <v>-111.25590860534152</v>
      </c>
      <c r="N49" s="62">
        <f t="shared" si="37"/>
        <v>85.25866018163066</v>
      </c>
      <c r="O49" s="62">
        <f t="shared" si="37"/>
        <v>-3.218538540222596</v>
      </c>
      <c r="P49" s="62">
        <f aca="true" t="shared" si="40" ref="P49:W51">IF(P41="..","..",P41-$B41)</f>
        <v>-26.037141479705753</v>
      </c>
      <c r="Q49" s="62">
        <f t="shared" si="40"/>
        <v>-9.351132595779632</v>
      </c>
      <c r="R49" s="62">
        <f t="shared" si="40"/>
        <v>50.41586382650377</v>
      </c>
      <c r="S49" s="62">
        <f t="shared" si="40"/>
        <v>-35.98100878753894</v>
      </c>
      <c r="T49" s="62">
        <f t="shared" si="40"/>
        <v>-47.551107292921074</v>
      </c>
      <c r="U49" s="62">
        <f t="shared" si="40"/>
        <v>-76.94084008293112</v>
      </c>
      <c r="V49" s="62">
        <f t="shared" si="40"/>
        <v>-83.30611402917853</v>
      </c>
      <c r="W49" s="62">
        <f t="shared" si="40"/>
        <v>-87.26318313310048</v>
      </c>
      <c r="X49" s="62"/>
    </row>
    <row r="50" spans="1:24" ht="13.5">
      <c r="A50" s="109" t="s">
        <v>76</v>
      </c>
      <c r="B50" s="60"/>
      <c r="C50" s="66"/>
      <c r="D50" s="62">
        <f aca="true" t="shared" si="41" ref="D50:M50">IF(D42="..","..",D42-$B42)</f>
        <v>-14.585323035225542</v>
      </c>
      <c r="E50" s="62">
        <f t="shared" si="41"/>
        <v>-78.48497116945802</v>
      </c>
      <c r="F50" s="62">
        <f t="shared" si="41"/>
        <v>-141.72045624520945</v>
      </c>
      <c r="G50" s="62">
        <f t="shared" si="41"/>
        <v>95.18724064164974</v>
      </c>
      <c r="H50" s="62">
        <f t="shared" si="41"/>
        <v>-40.18282659954548</v>
      </c>
      <c r="I50" s="62">
        <f t="shared" si="41"/>
        <v>-13.37295769830132</v>
      </c>
      <c r="J50" s="62">
        <f t="shared" si="41"/>
        <v>-33.928511491466395</v>
      </c>
      <c r="K50" s="62">
        <f t="shared" si="41"/>
        <v>12.461190633804677</v>
      </c>
      <c r="L50" s="62">
        <f t="shared" si="41"/>
        <v>77.78829618732811</v>
      </c>
      <c r="M50" s="62">
        <f t="shared" si="41"/>
        <v>43.64532037845021</v>
      </c>
      <c r="N50" s="62">
        <f t="shared" si="37"/>
        <v>78.60767536274773</v>
      </c>
      <c r="O50" s="62">
        <f t="shared" si="37"/>
        <v>25.090706035708934</v>
      </c>
      <c r="P50" s="62">
        <f t="shared" si="40"/>
        <v>-81.29616596716579</v>
      </c>
      <c r="Q50" s="62">
        <f t="shared" si="40"/>
        <v>-109.66546682835536</v>
      </c>
      <c r="R50" s="62">
        <f t="shared" si="40"/>
        <v>-71.03612094100174</v>
      </c>
      <c r="S50" s="62">
        <f t="shared" si="40"/>
        <v>72.29365603319144</v>
      </c>
      <c r="T50" s="62">
        <f t="shared" si="40"/>
        <v>12.938945370091346</v>
      </c>
      <c r="U50" s="62">
        <f t="shared" si="40"/>
        <v>-3.261724369848821</v>
      </c>
      <c r="V50" s="62">
        <f t="shared" si="40"/>
        <v>127.34856083915577</v>
      </c>
      <c r="W50" s="62">
        <f t="shared" si="40"/>
        <v>46.76561433980066</v>
      </c>
      <c r="X50" s="62"/>
    </row>
    <row r="51" spans="1:24" ht="13.5">
      <c r="A51" s="109" t="s">
        <v>77</v>
      </c>
      <c r="B51" s="60"/>
      <c r="C51" s="66"/>
      <c r="D51" s="62">
        <f aca="true" t="shared" si="42" ref="D51:M51">IF(D43="..","..",D43-$B43)</f>
        <v>-77.2360850145721</v>
      </c>
      <c r="E51" s="62">
        <f t="shared" si="42"/>
        <v>-103.1738386276665</v>
      </c>
      <c r="F51" s="62">
        <f t="shared" si="42"/>
        <v>-132.45895221143593</v>
      </c>
      <c r="G51" s="62">
        <f t="shared" si="42"/>
        <v>5.764701946794048</v>
      </c>
      <c r="H51" s="62">
        <f t="shared" si="42"/>
        <v>-71.62743416567338</v>
      </c>
      <c r="I51" s="62">
        <f t="shared" si="42"/>
        <v>231.96807872606684</v>
      </c>
      <c r="J51" s="62">
        <f t="shared" si="42"/>
        <v>-76.08435432443054</v>
      </c>
      <c r="K51" s="62">
        <f t="shared" si="42"/>
        <v>39.37526851654417</v>
      </c>
      <c r="L51" s="62">
        <f t="shared" si="42"/>
        <v>-3.4406238423979403</v>
      </c>
      <c r="M51" s="62">
        <f t="shared" si="42"/>
        <v>-165.13309476877373</v>
      </c>
      <c r="N51" s="62">
        <f>IF(N43="..","..",N43-$B43)</f>
        <v>274.8102487509737</v>
      </c>
      <c r="O51" s="62">
        <f t="shared" si="37"/>
        <v>47.316545981788465</v>
      </c>
      <c r="P51" s="62">
        <f t="shared" si="40"/>
        <v>116.15416089581169</v>
      </c>
      <c r="Q51" s="62">
        <f t="shared" si="40"/>
        <v>66.83490811974804</v>
      </c>
      <c r="R51" s="62">
        <f t="shared" si="40"/>
        <v>162.33555619288762</v>
      </c>
      <c r="S51" s="62">
        <f t="shared" si="40"/>
        <v>-184.19922433449273</v>
      </c>
      <c r="T51" s="62">
        <f t="shared" si="40"/>
        <v>-38.95873218139826</v>
      </c>
      <c r="U51" s="62">
        <f t="shared" si="40"/>
        <v>-23.97137849976599</v>
      </c>
      <c r="V51" s="62">
        <f t="shared" si="40"/>
        <v>-42.9929096084187</v>
      </c>
      <c r="W51" s="62">
        <f t="shared" si="40"/>
        <v>86.71067176495598</v>
      </c>
      <c r="X51" s="62"/>
    </row>
    <row r="52" spans="1:15" ht="13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3.5">
      <c r="A53" s="115" t="s">
        <v>82</v>
      </c>
      <c r="B53" s="66"/>
      <c r="C53" s="66"/>
      <c r="D53" s="66"/>
      <c r="E53" s="66"/>
      <c r="F53" s="85"/>
      <c r="G53" s="85"/>
      <c r="H53" s="85"/>
      <c r="I53" s="85"/>
      <c r="J53" s="66"/>
      <c r="K53" s="66"/>
      <c r="L53" s="66"/>
      <c r="M53" s="66"/>
      <c r="N53" s="66"/>
      <c r="O53" s="66"/>
    </row>
    <row r="54" spans="1:52" s="15" customFormat="1" ht="13.5">
      <c r="A54" s="129" t="s">
        <v>116</v>
      </c>
      <c r="B54" s="23"/>
      <c r="C54" s="23"/>
      <c r="D54" s="23"/>
      <c r="E54" s="23"/>
      <c r="F54" s="118"/>
      <c r="G54" s="118"/>
      <c r="H54" s="123"/>
      <c r="I54" s="121"/>
      <c r="J54" s="117"/>
      <c r="K54" s="117"/>
      <c r="L54" s="23"/>
      <c r="M54" s="23"/>
      <c r="N54" s="84"/>
      <c r="O54" s="8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4"/>
      <c r="AT54" s="24"/>
      <c r="AU54" s="24"/>
      <c r="AV54" s="24"/>
      <c r="AW54" s="24"/>
      <c r="AX54" s="24"/>
      <c r="AY54" s="24"/>
      <c r="AZ54" s="24"/>
    </row>
    <row r="55" spans="1:15" ht="13.5">
      <c r="A55" s="115" t="s">
        <v>83</v>
      </c>
      <c r="B55" s="66"/>
      <c r="C55" s="66"/>
      <c r="D55" s="66"/>
      <c r="E55" s="66"/>
      <c r="F55" s="85"/>
      <c r="G55" s="85"/>
      <c r="H55" s="85"/>
      <c r="I55" s="85"/>
      <c r="J55" s="66"/>
      <c r="K55" s="66"/>
      <c r="L55" s="66"/>
      <c r="M55" s="66"/>
      <c r="N55" s="66"/>
      <c r="O55" s="66"/>
    </row>
    <row r="56" spans="1:15" ht="13.5">
      <c r="A56" s="115" t="s">
        <v>123</v>
      </c>
      <c r="B56" s="66"/>
      <c r="C56" s="66"/>
      <c r="D56" s="66"/>
      <c r="E56" s="66"/>
      <c r="F56" s="85"/>
      <c r="G56" s="85"/>
      <c r="H56" s="85"/>
      <c r="I56" s="85"/>
      <c r="J56" s="66"/>
      <c r="K56" s="66"/>
      <c r="L56" s="66"/>
      <c r="M56" s="66"/>
      <c r="N56" s="66"/>
      <c r="O56" s="66"/>
    </row>
    <row r="57" spans="1:15" ht="13.5">
      <c r="A57" s="129" t="s">
        <v>88</v>
      </c>
      <c r="B57" s="66"/>
      <c r="C57" s="66"/>
      <c r="D57" s="66"/>
      <c r="E57" s="66"/>
      <c r="F57" s="66"/>
      <c r="J57" s="61"/>
      <c r="K57" s="61"/>
      <c r="L57" s="60"/>
      <c r="M57" s="60"/>
      <c r="N57" s="60"/>
      <c r="O57" s="60"/>
    </row>
    <row r="58" spans="1:15" ht="13.5">
      <c r="A58" s="115" t="s">
        <v>92</v>
      </c>
      <c r="B58" s="66"/>
      <c r="C58" s="66"/>
      <c r="D58" s="66"/>
      <c r="E58" s="66"/>
      <c r="F58" s="85"/>
      <c r="G58" s="85"/>
      <c r="H58" s="85"/>
      <c r="I58" s="85"/>
      <c r="J58" s="66"/>
      <c r="K58" s="66"/>
      <c r="L58" s="66"/>
      <c r="M58" s="66"/>
      <c r="N58" s="66"/>
      <c r="O58" s="66"/>
    </row>
    <row r="59" spans="1:52" s="15" customFormat="1" ht="13.5">
      <c r="A59" s="129" t="s">
        <v>89</v>
      </c>
      <c r="B59" s="23"/>
      <c r="C59" s="23"/>
      <c r="D59" s="23"/>
      <c r="E59" s="23"/>
      <c r="F59" s="118"/>
      <c r="G59" s="118"/>
      <c r="H59" s="123"/>
      <c r="I59" s="121"/>
      <c r="J59" s="117"/>
      <c r="K59" s="117"/>
      <c r="L59" s="23"/>
      <c r="M59" s="23"/>
      <c r="N59" s="84"/>
      <c r="O59" s="8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  <c r="AT59" s="24"/>
      <c r="AU59" s="24"/>
      <c r="AV59" s="24"/>
      <c r="AW59" s="24"/>
      <c r="AX59" s="24"/>
      <c r="AY59" s="24"/>
      <c r="AZ59" s="24"/>
    </row>
    <row r="60" spans="1:15" ht="13.5">
      <c r="A60" s="115" t="s">
        <v>93</v>
      </c>
      <c r="B60" s="66"/>
      <c r="C60" s="66"/>
      <c r="D60" s="66"/>
      <c r="E60" s="66"/>
      <c r="F60" s="85"/>
      <c r="G60" s="85"/>
      <c r="H60" s="85"/>
      <c r="I60" s="85"/>
      <c r="J60" s="66"/>
      <c r="K60" s="66"/>
      <c r="L60" s="66"/>
      <c r="M60" s="66"/>
      <c r="N60" s="66"/>
      <c r="O60" s="66"/>
    </row>
    <row r="61" spans="1:15" ht="13.5">
      <c r="A61" s="66"/>
      <c r="B61" s="66"/>
      <c r="C61" s="66"/>
      <c r="D61" s="66"/>
      <c r="E61" s="66"/>
      <c r="F61" s="66"/>
      <c r="G61" s="60"/>
      <c r="H61" s="66"/>
      <c r="I61" s="66"/>
      <c r="J61" s="61"/>
      <c r="K61" s="61"/>
      <c r="L61" s="60"/>
      <c r="M61" s="61"/>
      <c r="N61" s="61"/>
      <c r="O61" s="61"/>
    </row>
    <row r="62" spans="1:17" ht="13.5">
      <c r="A62" s="141" t="s">
        <v>94</v>
      </c>
      <c r="B62" s="66"/>
      <c r="C62" s="66"/>
      <c r="D62" s="66"/>
      <c r="E62" s="66"/>
      <c r="F62" s="66"/>
      <c r="G62" s="66"/>
      <c r="H62" s="66"/>
      <c r="I62" s="66"/>
      <c r="J62" s="60"/>
      <c r="K62" s="61"/>
      <c r="L62" s="60"/>
      <c r="M62" s="66"/>
      <c r="N62" s="66"/>
      <c r="O62" s="66"/>
      <c r="Q62" s="138"/>
    </row>
    <row r="63" spans="1:17" ht="13.5">
      <c r="A63" s="66"/>
      <c r="B63" s="66"/>
      <c r="C63" s="66"/>
      <c r="D63" s="66"/>
      <c r="E63" s="66"/>
      <c r="F63" s="66"/>
      <c r="G63" s="66"/>
      <c r="H63" s="66"/>
      <c r="I63" s="66"/>
      <c r="J63" s="60"/>
      <c r="K63" s="61"/>
      <c r="L63" s="60"/>
      <c r="M63" s="66"/>
      <c r="N63" s="66"/>
      <c r="O63" s="66"/>
      <c r="P63" s="138"/>
      <c r="Q63" s="138"/>
    </row>
    <row r="64" spans="1:17" ht="13.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39"/>
      <c r="Q64" s="139"/>
    </row>
    <row r="65" spans="1:15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7" ht="13.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138"/>
      <c r="Q66" s="138"/>
    </row>
    <row r="67" spans="1:17" ht="13.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39"/>
      <c r="Q67" s="139"/>
    </row>
    <row r="68" spans="1:15" ht="13.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3.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3.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3.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3.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13.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3.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3.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13.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13.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3.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13.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13.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3.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3.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3.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3.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3.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3.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3.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3.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3.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</sheetData>
  <sheetProtection/>
  <hyperlinks>
    <hyperlink ref="A57" r:id="rId1" display="https://www.gov.uk/government/statistical-data-sets/maps-of-uk-weather-stations"/>
    <hyperlink ref="A59" r:id="rId2" display="https://www.gov.uk/government/collections/energy-trends"/>
    <hyperlink ref="A54" r:id="rId3" display="https://www.metoffice.gov.uk/public/weather/climate-historic/#?tab=climateHistoric"/>
    <hyperlink ref="A62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65" r:id="rId4"/>
  <ignoredErrors>
    <ignoredError sqref="D40:M40 D43:W43 D42:N42 D41:M41 N40:O40 N41:P41 B6:B17 O42:W42 P40:W40 Q41:W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222"/>
  <sheetViews>
    <sheetView zoomScalePageLayoutView="0" workbookViewId="0" topLeftCell="A1">
      <selection activeCell="A1" sqref="A1:A40"/>
    </sheetView>
  </sheetViews>
  <sheetFormatPr defaultColWidth="9.140625" defaultRowHeight="12.75"/>
  <cols>
    <col min="1" max="1" width="6.421875" style="103" customWidth="1"/>
    <col min="2" max="2" width="19.140625" style="25" customWidth="1"/>
    <col min="3" max="3" width="8.421875" style="25" customWidth="1"/>
    <col min="4" max="4" width="4.421875" style="25" customWidth="1"/>
    <col min="5" max="10" width="8.421875" style="15" customWidth="1"/>
    <col min="11" max="11" width="4.140625" style="15" customWidth="1"/>
    <col min="12" max="14" width="8.421875" style="15" customWidth="1"/>
    <col min="15" max="15" width="4.00390625" style="15" customWidth="1"/>
    <col min="16" max="16" width="3.421875" style="15" customWidth="1"/>
    <col min="17" max="17" width="8.00390625" style="15" customWidth="1"/>
    <col min="18" max="16384" width="9.140625" style="15" customWidth="1"/>
  </cols>
  <sheetData>
    <row r="1" spans="1:4" ht="33" customHeight="1">
      <c r="A1" s="221">
        <v>50</v>
      </c>
      <c r="B1" s="97"/>
      <c r="C1" s="93"/>
      <c r="D1" s="93"/>
    </row>
    <row r="2" spans="1:14" ht="24.75" customHeight="1">
      <c r="A2" s="221"/>
      <c r="B2" s="98" t="s">
        <v>69</v>
      </c>
      <c r="C2" s="99"/>
      <c r="D2" s="99"/>
      <c r="E2" s="53"/>
      <c r="F2" s="53"/>
      <c r="G2" s="53"/>
      <c r="H2" s="53"/>
      <c r="I2" s="53"/>
      <c r="J2" s="53"/>
      <c r="K2" s="53"/>
      <c r="L2" s="53"/>
      <c r="M2" s="100"/>
      <c r="N2" s="101" t="s">
        <v>64</v>
      </c>
    </row>
    <row r="3" spans="1:13" ht="12" customHeight="1">
      <c r="A3" s="221"/>
      <c r="B3" s="54"/>
      <c r="C3" s="95"/>
      <c r="D3" s="54"/>
      <c r="E3" s="86"/>
      <c r="F3" s="86"/>
      <c r="G3" s="55"/>
      <c r="H3" s="55"/>
      <c r="I3" s="55"/>
      <c r="J3" s="86"/>
      <c r="K3" s="56"/>
      <c r="L3" s="55"/>
      <c r="M3" s="57"/>
    </row>
    <row r="4" spans="1:53" s="17" customFormat="1" ht="16.5" customHeight="1">
      <c r="A4" s="221"/>
      <c r="B4" s="46" t="s">
        <v>22</v>
      </c>
      <c r="C4" s="46" t="s">
        <v>68</v>
      </c>
      <c r="D4" s="46"/>
      <c r="E4" s="219" t="s">
        <v>60</v>
      </c>
      <c r="F4" s="219"/>
      <c r="G4" s="219"/>
      <c r="H4" s="219"/>
      <c r="I4" s="219"/>
      <c r="J4" s="219"/>
      <c r="K4" s="83"/>
      <c r="L4" s="220" t="s">
        <v>62</v>
      </c>
      <c r="M4" s="220"/>
      <c r="N4" s="2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s="17" customFormat="1" ht="12.75" customHeight="1">
      <c r="A5" s="221"/>
      <c r="B5" s="46"/>
      <c r="C5" s="51" t="s">
        <v>61</v>
      </c>
      <c r="D5" s="46"/>
      <c r="E5" s="47">
        <v>2003</v>
      </c>
      <c r="F5" s="47">
        <v>2004</v>
      </c>
      <c r="G5" s="47">
        <v>2005</v>
      </c>
      <c r="H5" s="47">
        <v>2006</v>
      </c>
      <c r="I5" s="47">
        <v>2007</v>
      </c>
      <c r="J5" s="47" t="s">
        <v>63</v>
      </c>
      <c r="K5" s="83"/>
      <c r="L5" s="47">
        <f>H5</f>
        <v>2006</v>
      </c>
      <c r="M5" s="47">
        <f>I5</f>
        <v>2007</v>
      </c>
      <c r="N5" s="47" t="str">
        <f>J5</f>
        <v>2008p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20" customFormat="1" ht="12" customHeight="1">
      <c r="A6" s="221"/>
      <c r="B6" s="88" t="s">
        <v>13</v>
      </c>
      <c r="C6" s="88"/>
      <c r="D6" s="88"/>
      <c r="E6" s="46"/>
      <c r="F6" s="46"/>
      <c r="G6" s="49"/>
      <c r="H6" s="48"/>
      <c r="I6" s="48"/>
      <c r="J6" s="48"/>
      <c r="K6" s="46"/>
      <c r="L6" s="49"/>
      <c r="M6" s="50"/>
      <c r="N6" s="15"/>
      <c r="O6" s="15"/>
      <c r="P6" s="15"/>
      <c r="Q6" s="2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20" customFormat="1" ht="12" customHeight="1">
      <c r="A7" s="221"/>
      <c r="B7" s="46" t="s">
        <v>1</v>
      </c>
      <c r="C7" s="90">
        <f>Data!B6</f>
        <v>167.93602389644542</v>
      </c>
      <c r="D7" s="46"/>
      <c r="E7" s="90">
        <f>Data!F6</f>
        <v>129.51019080756694</v>
      </c>
      <c r="F7" s="90">
        <f>Data!G6</f>
        <v>189.07370037636852</v>
      </c>
      <c r="G7" s="90">
        <f>Data!H6</f>
        <v>209.59707635680644</v>
      </c>
      <c r="H7" s="90">
        <f>Data!I6</f>
        <v>107.52235123004172</v>
      </c>
      <c r="I7" s="90">
        <f>Data!J6</f>
        <v>238.9654577369151</v>
      </c>
      <c r="J7" s="90">
        <f>Data!K6</f>
        <v>254.90591438225823</v>
      </c>
      <c r="K7" s="46"/>
      <c r="L7" s="73">
        <f>Data!I23</f>
        <v>-60.4136726664037</v>
      </c>
      <c r="M7" s="73">
        <f>Data!J23</f>
        <v>71.0294338404697</v>
      </c>
      <c r="N7" s="73">
        <f>Data!K23</f>
        <v>86.96989048581281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2"/>
      <c r="AU7" s="22"/>
      <c r="AV7" s="22"/>
      <c r="AW7" s="22"/>
      <c r="AX7" s="22"/>
      <c r="AY7" s="22"/>
      <c r="AZ7" s="22"/>
      <c r="BA7" s="19"/>
    </row>
    <row r="8" spans="1:53" s="20" customFormat="1" ht="12" customHeight="1">
      <c r="A8" s="221"/>
      <c r="B8" s="59" t="s">
        <v>2</v>
      </c>
      <c r="C8" s="90">
        <f>Data!B7</f>
        <v>105.25102227961777</v>
      </c>
      <c r="D8" s="59"/>
      <c r="E8" s="90">
        <f>Data!F7</f>
        <v>51.886786625598724</v>
      </c>
      <c r="F8" s="90">
        <f>Data!G7</f>
        <v>84.37609026262243</v>
      </c>
      <c r="G8" s="90">
        <f>Data!H7</f>
        <v>95.43993671000904</v>
      </c>
      <c r="H8" s="90">
        <f>Data!I7</f>
        <v>82.36004133441307</v>
      </c>
      <c r="I8" s="90">
        <f>Data!J7</f>
        <v>116.36376010875375</v>
      </c>
      <c r="J8" s="90">
        <f>Data!K7</f>
        <v>124.91407114650455</v>
      </c>
      <c r="K8" s="46"/>
      <c r="L8" s="73">
        <f>Data!I24</f>
        <v>-22.890980945204703</v>
      </c>
      <c r="M8" s="73">
        <f>Data!J24</f>
        <v>11.11273782913598</v>
      </c>
      <c r="N8" s="73">
        <f>Data!K24</f>
        <v>19.663048866886783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2"/>
      <c r="AT8" s="22"/>
      <c r="AU8" s="22"/>
      <c r="AV8" s="22"/>
      <c r="AW8" s="22"/>
      <c r="AX8" s="22"/>
      <c r="AY8" s="22"/>
      <c r="AZ8" s="22"/>
      <c r="BA8" s="19"/>
    </row>
    <row r="9" spans="1:53" s="20" customFormat="1" ht="12" customHeight="1">
      <c r="A9" s="221"/>
      <c r="B9" s="46" t="s">
        <v>14</v>
      </c>
      <c r="C9" s="90">
        <f>Data!B8</f>
        <v>103.39470948487767</v>
      </c>
      <c r="D9" s="46"/>
      <c r="E9" s="90">
        <f>Data!F8</f>
        <v>77.25875657472217</v>
      </c>
      <c r="F9" s="90">
        <f>Data!G8</f>
        <v>98.24529929842772</v>
      </c>
      <c r="G9" s="90">
        <f>Data!H8</f>
        <v>96.22365713991059</v>
      </c>
      <c r="H9" s="90">
        <f>Data!I8</f>
        <v>105.13303175776339</v>
      </c>
      <c r="I9" s="90">
        <f>Data!J8</f>
        <v>128.82409859515457</v>
      </c>
      <c r="J9" s="90">
        <f>Data!K8</f>
        <v>145.20007441131352</v>
      </c>
      <c r="K9" s="46"/>
      <c r="L9" s="73">
        <f>Data!I25</f>
        <v>1.7383222728857248</v>
      </c>
      <c r="M9" s="73">
        <f>Data!J25</f>
        <v>25.4293891102769</v>
      </c>
      <c r="N9" s="73">
        <f>Data!K25</f>
        <v>41.80536492643586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22"/>
      <c r="AU9" s="22"/>
      <c r="AV9" s="22"/>
      <c r="AW9" s="22"/>
      <c r="AX9" s="22"/>
      <c r="AY9" s="22"/>
      <c r="AZ9" s="22"/>
      <c r="BA9" s="19"/>
    </row>
    <row r="10" spans="1:53" s="20" customFormat="1" ht="12" customHeight="1">
      <c r="A10" s="221"/>
      <c r="B10" s="59" t="s">
        <v>4</v>
      </c>
      <c r="C10" s="90">
        <f>Data!B9</f>
        <v>78.5387126760697</v>
      </c>
      <c r="D10" s="59"/>
      <c r="E10" s="90">
        <f>Data!F9</f>
        <v>40.6065041241907</v>
      </c>
      <c r="F10" s="90">
        <f>Data!G9</f>
        <v>103.99213853523209</v>
      </c>
      <c r="G10" s="90">
        <f>Data!H9</f>
        <v>99.78704317009228</v>
      </c>
      <c r="H10" s="90">
        <f>Data!I9</f>
        <v>91.32594024577139</v>
      </c>
      <c r="I10" s="90">
        <f>Data!J9</f>
        <v>45.06245142489539</v>
      </c>
      <c r="J10" s="90">
        <f>Data!K9</f>
        <v>74.10712325292522</v>
      </c>
      <c r="K10" s="46"/>
      <c r="L10" s="73">
        <f>Data!I26</f>
        <v>12.787227569701699</v>
      </c>
      <c r="M10" s="73">
        <f>Data!J26</f>
        <v>-33.4762612511743</v>
      </c>
      <c r="N10" s="73">
        <f>Data!K26</f>
        <v>-4.431589423144473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20" customFormat="1" ht="12" customHeight="1">
      <c r="A11" s="221"/>
      <c r="B11" s="46" t="s">
        <v>5</v>
      </c>
      <c r="C11" s="90">
        <f>Data!B10</f>
        <v>99.3538771778548</v>
      </c>
      <c r="D11" s="46"/>
      <c r="E11" s="90">
        <f>Data!F10</f>
        <v>131.09809778295093</v>
      </c>
      <c r="F11" s="90">
        <f>Data!G10</f>
        <v>55.80618017407978</v>
      </c>
      <c r="G11" s="90">
        <f>Data!H10</f>
        <v>94.59940695231714</v>
      </c>
      <c r="H11" s="90">
        <f>Data!I10</f>
        <v>127.29894268029332</v>
      </c>
      <c r="I11" s="90">
        <f>Data!J10</f>
        <v>102.22239132905071</v>
      </c>
      <c r="J11" s="90">
        <f>Data!K10</f>
        <v>25.973464601285862</v>
      </c>
      <c r="K11" s="46"/>
      <c r="L11" s="73">
        <f>Data!I27</f>
        <v>27.945065502438524</v>
      </c>
      <c r="M11" s="73">
        <f>Data!J27</f>
        <v>2.8685141511959102</v>
      </c>
      <c r="N11" s="73">
        <f>Data!K27</f>
        <v>-73.38041257656894</v>
      </c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12" customHeight="1">
      <c r="A12" s="221"/>
      <c r="B12" s="46" t="s">
        <v>15</v>
      </c>
      <c r="C12" s="90">
        <f>Data!B11</f>
        <v>86.54360048263717</v>
      </c>
      <c r="D12" s="46"/>
      <c r="E12" s="90">
        <f>Data!F11</f>
        <v>88.36049325687196</v>
      </c>
      <c r="F12" s="90">
        <f>Data!G11</f>
        <v>116.43244800366155</v>
      </c>
      <c r="G12" s="90">
        <f>Data!H11</f>
        <v>94.65763751853031</v>
      </c>
      <c r="H12" s="90">
        <f>Data!I11</f>
        <v>65.87103855379895</v>
      </c>
      <c r="I12" s="90">
        <f>Data!J11</f>
        <v>100.64523188415656</v>
      </c>
      <c r="J12" s="90">
        <f>Data!K11</f>
        <v>92.21514202641245</v>
      </c>
      <c r="K12" s="46"/>
      <c r="L12" s="73">
        <f>Data!I28</f>
        <v>-20.67256192883822</v>
      </c>
      <c r="M12" s="73">
        <f>Data!J28</f>
        <v>14.101631401519384</v>
      </c>
      <c r="N12" s="73">
        <f>Data!K28</f>
        <v>5.671541543775277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12" customHeight="1">
      <c r="A13" s="221"/>
      <c r="B13" s="59" t="s">
        <v>7</v>
      </c>
      <c r="C13" s="90">
        <f>Data!B12</f>
        <v>90.76956944293</v>
      </c>
      <c r="D13" s="59"/>
      <c r="E13" s="90">
        <f>Data!F12</f>
        <v>70.59008657318059</v>
      </c>
      <c r="F13" s="90">
        <f>Data!G12</f>
        <v>69.14773119289724</v>
      </c>
      <c r="G13" s="90">
        <f>Data!H12</f>
        <v>41.13552100273513</v>
      </c>
      <c r="H13" s="90">
        <f>Data!I12</f>
        <v>71.14085385372374</v>
      </c>
      <c r="I13" s="90">
        <f>Data!J12</f>
        <v>92.42466245268535</v>
      </c>
      <c r="J13" s="90">
        <f>Data!K12</f>
        <v>100.81519406736271</v>
      </c>
      <c r="K13" s="46"/>
      <c r="L13" s="73">
        <f>Data!I29</f>
        <v>-19.628715589206266</v>
      </c>
      <c r="M13" s="73">
        <f>Data!J29</f>
        <v>1.6550930097553476</v>
      </c>
      <c r="N13" s="73">
        <f>Data!K29</f>
        <v>10.045624624432705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2" customHeight="1">
      <c r="A14" s="221"/>
      <c r="B14" s="46" t="s">
        <v>8</v>
      </c>
      <c r="C14" s="90">
        <f>Data!B13</f>
        <v>119.01125855205505</v>
      </c>
      <c r="D14" s="46"/>
      <c r="E14" s="90">
        <f>Data!F13</f>
        <v>35.07889088582712</v>
      </c>
      <c r="F14" s="90">
        <f>Data!G13</f>
        <v>186.3803714701983</v>
      </c>
      <c r="G14" s="90">
        <f>Data!H13</f>
        <v>114.46166794086366</v>
      </c>
      <c r="H14" s="90">
        <f>Data!I13</f>
        <v>93.45262186142453</v>
      </c>
      <c r="I14" s="90">
        <f>Data!J13</f>
        <v>117.6316455245457</v>
      </c>
      <c r="J14" s="90"/>
      <c r="K14" s="46"/>
      <c r="L14" s="73">
        <f>Data!I30</f>
        <v>-25.55863669063052</v>
      </c>
      <c r="M14" s="73">
        <f>Data!J30</f>
        <v>-1.3796130275093503</v>
      </c>
      <c r="N14" s="7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2" customHeight="1">
      <c r="A15" s="221"/>
      <c r="B15" s="59" t="s">
        <v>16</v>
      </c>
      <c r="C15" s="90">
        <f>Data!B14</f>
        <v>120.70778790424197</v>
      </c>
      <c r="D15" s="59"/>
      <c r="E15" s="90">
        <f>Data!F14</f>
        <v>83.09918219500989</v>
      </c>
      <c r="F15" s="90">
        <f>Data!G14</f>
        <v>170.14775387778127</v>
      </c>
      <c r="G15" s="90">
        <f>Data!H14</f>
        <v>134.70860035608283</v>
      </c>
      <c r="H15" s="90">
        <f>Data!I14</f>
        <v>152.5221824857775</v>
      </c>
      <c r="I15" s="90">
        <f>Data!J14</f>
        <v>86.5037964305296</v>
      </c>
      <c r="J15" s="90"/>
      <c r="K15" s="46"/>
      <c r="L15" s="73">
        <f>Data!I31</f>
        <v>31.814394581535538</v>
      </c>
      <c r="M15" s="73">
        <f>Data!J31</f>
        <v>-34.203991473712364</v>
      </c>
      <c r="N15" s="7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2" customHeight="1">
      <c r="A16" s="221"/>
      <c r="B16" s="59" t="s">
        <v>10</v>
      </c>
      <c r="C16" s="90">
        <f>Data!B15</f>
        <v>154.91332594161813</v>
      </c>
      <c r="D16" s="59"/>
      <c r="E16" s="90">
        <f>Data!F15</f>
        <v>52.4959269478697</v>
      </c>
      <c r="F16" s="90">
        <f>Data!G15</f>
        <v>186.6562786140031</v>
      </c>
      <c r="G16" s="90">
        <f>Data!H15</f>
        <v>175.0083426087115</v>
      </c>
      <c r="H16" s="90">
        <f>Data!I15</f>
        <v>124.72587259665411</v>
      </c>
      <c r="I16" s="90">
        <f>Data!J15</f>
        <v>110.61474280587485</v>
      </c>
      <c r="J16" s="90"/>
      <c r="K16" s="46"/>
      <c r="L16" s="73">
        <f>Data!I32</f>
        <v>-30.187453344964013</v>
      </c>
      <c r="M16" s="73">
        <f>Data!J32</f>
        <v>-44.29858313574327</v>
      </c>
      <c r="N16" s="7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2" customHeight="1">
      <c r="A17" s="221"/>
      <c r="B17" s="59" t="s">
        <v>11</v>
      </c>
      <c r="C17" s="90">
        <f>Data!B16</f>
        <v>158.66040173300337</v>
      </c>
      <c r="D17" s="59"/>
      <c r="E17" s="90">
        <f>Data!F16</f>
        <v>131.3974896743791</v>
      </c>
      <c r="F17" s="90">
        <f>Data!G16</f>
        <v>86.68530796774176</v>
      </c>
      <c r="G17" s="90">
        <f>Data!H16</f>
        <v>127.87984274618753</v>
      </c>
      <c r="H17" s="90">
        <f>Data!I16</f>
        <v>261.7100040571387</v>
      </c>
      <c r="I17" s="90">
        <f>Data!J16</f>
        <v>130.3972300282454</v>
      </c>
      <c r="J17" s="90"/>
      <c r="K17" s="46"/>
      <c r="L17" s="73">
        <f>Data!I33</f>
        <v>103.04960232413532</v>
      </c>
      <c r="M17" s="73">
        <f>Data!J33</f>
        <v>-28.26317170475798</v>
      </c>
      <c r="N17" s="7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2" customHeight="1">
      <c r="A18" s="221"/>
      <c r="B18" s="58" t="s">
        <v>17</v>
      </c>
      <c r="C18" s="91">
        <f>Data!B17</f>
        <v>150.24508951192047</v>
      </c>
      <c r="D18" s="58"/>
      <c r="E18" s="91">
        <f>Data!F17</f>
        <v>147.46644835285719</v>
      </c>
      <c r="F18" s="91">
        <f>Data!G17</f>
        <v>196.2419325515911</v>
      </c>
      <c r="G18" s="91">
        <f>Data!H17</f>
        <v>89.3031976659695</v>
      </c>
      <c r="H18" s="91">
        <f>Data!I17</f>
        <v>309.351019258816</v>
      </c>
      <c r="I18" s="91">
        <f>Data!J17</f>
        <v>146.72249002799114</v>
      </c>
      <c r="J18" s="90"/>
      <c r="K18" s="51"/>
      <c r="L18" s="73">
        <f>Data!I34</f>
        <v>159.10592974689553</v>
      </c>
      <c r="M18" s="73">
        <f>Data!J34</f>
        <v>-3.5225994839293264</v>
      </c>
      <c r="N18" s="73"/>
      <c r="O18" s="19"/>
      <c r="P18" s="19"/>
      <c r="Q18" s="19"/>
      <c r="R18" s="3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2" customHeight="1">
      <c r="A19" s="221"/>
      <c r="B19" s="51" t="s">
        <v>18</v>
      </c>
      <c r="C19" s="94">
        <f>Data!B18</f>
        <v>1435.3253790832719</v>
      </c>
      <c r="D19" s="51"/>
      <c r="E19" s="92">
        <f>Data!F18</f>
        <v>1038.8488538010251</v>
      </c>
      <c r="F19" s="92">
        <f>Data!G18</f>
        <v>1543.1852323246048</v>
      </c>
      <c r="G19" s="92">
        <f>Data!H18</f>
        <v>1372.801930168216</v>
      </c>
      <c r="H19" s="92">
        <f>Data!I18</f>
        <v>1592.4138999156164</v>
      </c>
      <c r="I19" s="92">
        <f>Data!J18</f>
        <v>1416.3779583487978</v>
      </c>
      <c r="J19" s="74" t="e">
        <f ca="1">IF(INDIRECT(Calculation!F35)="","",INDIRECT(Calculation!F35))</f>
        <v>#REF!</v>
      </c>
      <c r="K19" s="52"/>
      <c r="L19" s="75">
        <f>Data!I35</f>
        <v>157.08852083234456</v>
      </c>
      <c r="M19" s="75">
        <f>Data!J35</f>
        <v>-18.947420734474008</v>
      </c>
      <c r="N19" s="75" t="e">
        <f ca="1">IF(ROUND(INDIRECT(Calculation!J35),1)=0," ",INDIRECT(Calculation!J35))</f>
        <v>#REF!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13" ht="12.75" customHeight="1">
      <c r="A20" s="22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53" ht="12.75" customHeight="1">
      <c r="A21" s="221"/>
      <c r="B21" s="66" t="s">
        <v>70</v>
      </c>
      <c r="C21" s="66"/>
      <c r="D21" s="66"/>
      <c r="E21" s="41"/>
      <c r="F21" s="41"/>
      <c r="G21" s="41"/>
      <c r="H21" s="41"/>
      <c r="I21" s="41"/>
      <c r="J21" s="41"/>
      <c r="K21" s="41"/>
      <c r="L21" s="41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4"/>
      <c r="AV21" s="24"/>
      <c r="AW21" s="24"/>
      <c r="AX21" s="24"/>
      <c r="AY21" s="24"/>
      <c r="AZ21" s="24"/>
      <c r="BA21" s="24"/>
    </row>
    <row r="22" spans="1:53" ht="12.75" customHeight="1">
      <c r="A22" s="221"/>
      <c r="B22" s="89" t="s">
        <v>67</v>
      </c>
      <c r="C22" s="89"/>
      <c r="D22" s="89"/>
      <c r="E22" s="41"/>
      <c r="F22" s="41"/>
      <c r="G22" s="41"/>
      <c r="H22" s="41"/>
      <c r="I22" s="41"/>
      <c r="J22" s="41"/>
      <c r="K22" s="41"/>
      <c r="L22" s="41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4"/>
      <c r="AV22" s="24"/>
      <c r="AW22" s="24"/>
      <c r="AX22" s="24"/>
      <c r="AY22" s="24"/>
      <c r="AZ22" s="24"/>
      <c r="BA22" s="24"/>
    </row>
    <row r="23" spans="1:53" ht="12.75" customHeight="1">
      <c r="A23" s="221"/>
      <c r="B23" s="96" t="s">
        <v>65</v>
      </c>
      <c r="C23" s="89"/>
      <c r="D23" s="89"/>
      <c r="E23" s="41"/>
      <c r="F23" s="41"/>
      <c r="G23" s="41"/>
      <c r="H23" s="41"/>
      <c r="I23" s="41"/>
      <c r="J23" s="41"/>
      <c r="K23" s="41"/>
      <c r="L23" s="41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4"/>
      <c r="AV23" s="24"/>
      <c r="AW23" s="24"/>
      <c r="AX23" s="24"/>
      <c r="AY23" s="24"/>
      <c r="AZ23" s="24"/>
      <c r="BA23" s="24"/>
    </row>
    <row r="24" spans="1:53" ht="12.75" customHeight="1">
      <c r="A24" s="221"/>
      <c r="B24" s="66" t="s">
        <v>66</v>
      </c>
      <c r="C24" s="66"/>
      <c r="D24" s="66"/>
      <c r="E24" s="41"/>
      <c r="F24" s="41"/>
      <c r="G24" s="41"/>
      <c r="H24" s="41"/>
      <c r="I24" s="41"/>
      <c r="J24" s="41"/>
      <c r="K24" s="41"/>
      <c r="L24" s="41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4"/>
      <c r="AV24" s="24"/>
      <c r="AW24" s="24"/>
      <c r="AX24" s="24"/>
      <c r="AY24" s="24"/>
      <c r="AZ24" s="24"/>
      <c r="BA24" s="24"/>
    </row>
    <row r="25" spans="1:53" ht="12.75" customHeight="1">
      <c r="A25" s="2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84"/>
      <c r="O25" s="8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4"/>
      <c r="AV25" s="24"/>
      <c r="AW25" s="24"/>
      <c r="AX25" s="24"/>
      <c r="AY25" s="24"/>
      <c r="AZ25" s="24"/>
      <c r="BA25" s="24"/>
    </row>
    <row r="26" spans="1:53" ht="12">
      <c r="A26" s="2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4"/>
      <c r="AV26" s="24"/>
      <c r="AW26" s="24"/>
      <c r="AX26" s="24"/>
      <c r="AY26" s="24"/>
      <c r="AZ26" s="24"/>
      <c r="BA26" s="24"/>
    </row>
    <row r="27" spans="1:53" ht="12">
      <c r="A27" s="22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4"/>
      <c r="AV27" s="24"/>
      <c r="AW27" s="24"/>
      <c r="AX27" s="24"/>
      <c r="AY27" s="24"/>
      <c r="AZ27" s="24"/>
      <c r="BA27" s="24"/>
    </row>
    <row r="28" spans="1:53" ht="12">
      <c r="A28" s="22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4"/>
      <c r="AU28" s="24"/>
      <c r="AV28" s="24"/>
      <c r="AW28" s="24"/>
      <c r="AX28" s="24"/>
      <c r="AY28" s="24"/>
      <c r="AZ28" s="24"/>
      <c r="BA28" s="24"/>
    </row>
    <row r="29" spans="1:53" ht="12">
      <c r="A29" s="2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4"/>
      <c r="AU29" s="24"/>
      <c r="AV29" s="24"/>
      <c r="AW29" s="24"/>
      <c r="AX29" s="24"/>
      <c r="AY29" s="24"/>
      <c r="AZ29" s="24"/>
      <c r="BA29" s="24"/>
    </row>
    <row r="30" spans="1:53" ht="12">
      <c r="A30" s="2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4"/>
      <c r="AU30" s="24"/>
      <c r="AV30" s="24"/>
      <c r="AW30" s="24"/>
      <c r="AX30" s="24"/>
      <c r="AY30" s="24"/>
      <c r="AZ30" s="24"/>
      <c r="BA30" s="24"/>
    </row>
    <row r="31" spans="1:53" ht="12">
      <c r="A31" s="2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4"/>
      <c r="AU31" s="24"/>
      <c r="AV31" s="24"/>
      <c r="AW31" s="24"/>
      <c r="AX31" s="24"/>
      <c r="AY31" s="24"/>
      <c r="AZ31" s="24"/>
      <c r="BA31" s="24"/>
    </row>
    <row r="32" spans="1:53" ht="12">
      <c r="A32" s="2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4"/>
      <c r="AU32" s="24"/>
      <c r="AV32" s="24"/>
      <c r="AW32" s="24"/>
      <c r="AX32" s="24"/>
      <c r="AY32" s="24"/>
      <c r="AZ32" s="24"/>
      <c r="BA32" s="24"/>
    </row>
    <row r="33" spans="1:53" ht="12">
      <c r="A33" s="22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4"/>
      <c r="AU33" s="24"/>
      <c r="AV33" s="24"/>
      <c r="AW33" s="24"/>
      <c r="AX33" s="24"/>
      <c r="AY33" s="24"/>
      <c r="AZ33" s="24"/>
      <c r="BA33" s="24"/>
    </row>
    <row r="34" spans="1:53" ht="12">
      <c r="A34" s="22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4"/>
      <c r="AU34" s="24"/>
      <c r="AV34" s="24"/>
      <c r="AW34" s="24"/>
      <c r="AX34" s="24"/>
      <c r="AY34" s="24"/>
      <c r="AZ34" s="24"/>
      <c r="BA34" s="24"/>
    </row>
    <row r="35" spans="1:53" ht="12">
      <c r="A35" s="2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4"/>
      <c r="AU35" s="24"/>
      <c r="AV35" s="24"/>
      <c r="AW35" s="24"/>
      <c r="AX35" s="24"/>
      <c r="AY35" s="24"/>
      <c r="AZ35" s="24"/>
      <c r="BA35" s="24"/>
    </row>
    <row r="36" spans="1:53" ht="12">
      <c r="A36" s="22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4"/>
      <c r="AU36" s="24"/>
      <c r="AV36" s="24"/>
      <c r="AW36" s="24"/>
      <c r="AX36" s="24"/>
      <c r="AY36" s="24"/>
      <c r="AZ36" s="24"/>
      <c r="BA36" s="24"/>
    </row>
    <row r="37" spans="1:53" ht="12">
      <c r="A37" s="2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4"/>
      <c r="AU37" s="24"/>
      <c r="AV37" s="24"/>
      <c r="AW37" s="24"/>
      <c r="AX37" s="24"/>
      <c r="AY37" s="24"/>
      <c r="AZ37" s="24"/>
      <c r="BA37" s="24"/>
    </row>
    <row r="38" spans="1:53" ht="12">
      <c r="A38" s="22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4"/>
      <c r="AU38" s="24"/>
      <c r="AV38" s="24"/>
      <c r="AW38" s="24"/>
      <c r="AX38" s="24"/>
      <c r="AY38" s="24"/>
      <c r="AZ38" s="24"/>
      <c r="BA38" s="24"/>
    </row>
    <row r="39" spans="1:53" ht="12">
      <c r="A39" s="2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4"/>
      <c r="AU39" s="24"/>
      <c r="AV39" s="24"/>
      <c r="AW39" s="24"/>
      <c r="AX39" s="24"/>
      <c r="AY39" s="24"/>
      <c r="AZ39" s="24"/>
      <c r="BA39" s="24"/>
    </row>
    <row r="40" spans="1:53" ht="12">
      <c r="A40" s="2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4"/>
      <c r="AU40" s="24"/>
      <c r="AV40" s="24"/>
      <c r="AW40" s="24"/>
      <c r="AX40" s="24"/>
      <c r="AY40" s="24"/>
      <c r="AZ40" s="24"/>
      <c r="BA40" s="24"/>
    </row>
    <row r="41" spans="1:53" ht="12">
      <c r="A41" s="10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4"/>
      <c r="AX41" s="24"/>
      <c r="AY41" s="24"/>
      <c r="AZ41" s="24"/>
      <c r="BA41" s="24"/>
    </row>
    <row r="42" spans="1:53" ht="12">
      <c r="A42" s="10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4"/>
      <c r="AU42" s="24"/>
      <c r="AV42" s="24"/>
      <c r="AW42" s="24"/>
      <c r="AX42" s="24"/>
      <c r="AY42" s="24"/>
      <c r="AZ42" s="24"/>
      <c r="BA42" s="24"/>
    </row>
    <row r="43" spans="1:53" ht="12">
      <c r="A43" s="10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4"/>
      <c r="AU43" s="24"/>
      <c r="AV43" s="24"/>
      <c r="AW43" s="24"/>
      <c r="AX43" s="24"/>
      <c r="AY43" s="24"/>
      <c r="AZ43" s="24"/>
      <c r="BA43" s="24"/>
    </row>
    <row r="44" spans="1:53" ht="12">
      <c r="A44" s="10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4"/>
      <c r="AU44" s="24"/>
      <c r="AV44" s="24"/>
      <c r="AW44" s="24"/>
      <c r="AX44" s="24"/>
      <c r="AY44" s="24"/>
      <c r="AZ44" s="24"/>
      <c r="BA44" s="24"/>
    </row>
    <row r="45" spans="1:53" ht="12">
      <c r="A45" s="10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4"/>
      <c r="AU45" s="24"/>
      <c r="AV45" s="24"/>
      <c r="AW45" s="24"/>
      <c r="AX45" s="24"/>
      <c r="AY45" s="24"/>
      <c r="AZ45" s="24"/>
      <c r="BA45" s="24"/>
    </row>
    <row r="46" spans="2:53" ht="1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4"/>
      <c r="AU46" s="24"/>
      <c r="AV46" s="24"/>
      <c r="AW46" s="24"/>
      <c r="AX46" s="24"/>
      <c r="AY46" s="24"/>
      <c r="AZ46" s="24"/>
      <c r="BA46" s="24"/>
    </row>
    <row r="47" spans="2:53" ht="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4"/>
      <c r="AU47" s="24"/>
      <c r="AV47" s="24"/>
      <c r="AW47" s="24"/>
      <c r="AX47" s="24"/>
      <c r="AY47" s="24"/>
      <c r="AZ47" s="24"/>
      <c r="BA47" s="24"/>
    </row>
    <row r="48" spans="2:53" ht="1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4"/>
      <c r="AU48" s="24"/>
      <c r="AV48" s="24"/>
      <c r="AW48" s="24"/>
      <c r="AX48" s="24"/>
      <c r="AY48" s="24"/>
      <c r="AZ48" s="24"/>
      <c r="BA48" s="24"/>
    </row>
    <row r="49" spans="2:53" ht="1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4"/>
      <c r="AU49" s="24"/>
      <c r="AV49" s="24"/>
      <c r="AW49" s="24"/>
      <c r="AX49" s="24"/>
      <c r="AY49" s="24"/>
      <c r="AZ49" s="24"/>
      <c r="BA49" s="24"/>
    </row>
    <row r="50" spans="2:53" ht="1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4"/>
      <c r="AU50" s="24"/>
      <c r="AV50" s="24"/>
      <c r="AW50" s="24"/>
      <c r="AX50" s="24"/>
      <c r="AY50" s="24"/>
      <c r="AZ50" s="24"/>
      <c r="BA50" s="24"/>
    </row>
    <row r="51" spans="2:53" ht="1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4"/>
      <c r="AU51" s="24"/>
      <c r="AV51" s="24"/>
      <c r="AW51" s="24"/>
      <c r="AX51" s="24"/>
      <c r="AY51" s="24"/>
      <c r="AZ51" s="24"/>
      <c r="BA51" s="24"/>
    </row>
    <row r="52" spans="2:53" ht="1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4"/>
      <c r="AU52" s="24"/>
      <c r="AV52" s="24"/>
      <c r="AW52" s="24"/>
      <c r="AX52" s="24"/>
      <c r="AY52" s="24"/>
      <c r="AZ52" s="24"/>
      <c r="BA52" s="24"/>
    </row>
    <row r="53" spans="2:53" ht="1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4"/>
      <c r="AU53" s="24"/>
      <c r="AV53" s="24"/>
      <c r="AW53" s="24"/>
      <c r="AX53" s="24"/>
      <c r="AY53" s="24"/>
      <c r="AZ53" s="24"/>
      <c r="BA53" s="24"/>
    </row>
    <row r="54" spans="2:53" ht="1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4"/>
      <c r="AU54" s="24"/>
      <c r="AV54" s="24"/>
      <c r="AW54" s="24"/>
      <c r="AX54" s="24"/>
      <c r="AY54" s="24"/>
      <c r="AZ54" s="24"/>
      <c r="BA54" s="24"/>
    </row>
    <row r="55" spans="2:53" ht="1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4"/>
      <c r="AU55" s="24"/>
      <c r="AV55" s="24"/>
      <c r="AW55" s="24"/>
      <c r="AX55" s="24"/>
      <c r="AY55" s="24"/>
      <c r="AZ55" s="24"/>
      <c r="BA55" s="24"/>
    </row>
    <row r="56" spans="2:53" ht="1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4"/>
      <c r="AU56" s="24"/>
      <c r="AV56" s="24"/>
      <c r="AW56" s="24"/>
      <c r="AX56" s="24"/>
      <c r="AY56" s="24"/>
      <c r="AZ56" s="24"/>
      <c r="BA56" s="24"/>
    </row>
    <row r="57" spans="2:53" ht="1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4"/>
      <c r="AV57" s="24"/>
      <c r="AW57" s="24"/>
      <c r="AX57" s="24"/>
      <c r="AY57" s="24"/>
      <c r="AZ57" s="24"/>
      <c r="BA57" s="24"/>
    </row>
    <row r="58" spans="2:53" ht="1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4"/>
      <c r="AU58" s="24"/>
      <c r="AV58" s="24"/>
      <c r="AW58" s="24"/>
      <c r="AX58" s="24"/>
      <c r="AY58" s="24"/>
      <c r="AZ58" s="24"/>
      <c r="BA58" s="24"/>
    </row>
    <row r="59" spans="2:53" ht="1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4"/>
      <c r="AU59" s="24"/>
      <c r="AV59" s="24"/>
      <c r="AW59" s="24"/>
      <c r="AX59" s="24"/>
      <c r="AY59" s="24"/>
      <c r="AZ59" s="24"/>
      <c r="BA59" s="24"/>
    </row>
    <row r="60" spans="2:53" ht="1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4"/>
      <c r="AU60" s="24"/>
      <c r="AV60" s="24"/>
      <c r="AW60" s="24"/>
      <c r="AX60" s="24"/>
      <c r="AY60" s="24"/>
      <c r="AZ60" s="24"/>
      <c r="BA60" s="24"/>
    </row>
    <row r="61" spans="2:53" ht="1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4"/>
      <c r="AU61" s="24"/>
      <c r="AV61" s="24"/>
      <c r="AW61" s="24"/>
      <c r="AX61" s="24"/>
      <c r="AY61" s="24"/>
      <c r="AZ61" s="24"/>
      <c r="BA61" s="24"/>
    </row>
    <row r="62" spans="2:53" ht="1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4"/>
      <c r="AU62" s="24"/>
      <c r="AV62" s="24"/>
      <c r="AW62" s="24"/>
      <c r="AX62" s="24"/>
      <c r="AY62" s="24"/>
      <c r="AZ62" s="24"/>
      <c r="BA62" s="24"/>
    </row>
    <row r="63" spans="2:53" ht="1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4"/>
      <c r="AU63" s="24"/>
      <c r="AV63" s="24"/>
      <c r="AW63" s="24"/>
      <c r="AX63" s="24"/>
      <c r="AY63" s="24"/>
      <c r="AZ63" s="24"/>
      <c r="BA63" s="24"/>
    </row>
    <row r="64" spans="2:53" ht="1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4"/>
      <c r="AU64" s="24"/>
      <c r="AV64" s="24"/>
      <c r="AW64" s="24"/>
      <c r="AX64" s="24"/>
      <c r="AY64" s="24"/>
      <c r="AZ64" s="24"/>
      <c r="BA64" s="24"/>
    </row>
    <row r="65" spans="2:53" ht="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4"/>
      <c r="AU65" s="24"/>
      <c r="AV65" s="24"/>
      <c r="AW65" s="24"/>
      <c r="AX65" s="24"/>
      <c r="AY65" s="24"/>
      <c r="AZ65" s="24"/>
      <c r="BA65" s="24"/>
    </row>
    <row r="66" spans="2:53" ht="1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4"/>
      <c r="AU66" s="24"/>
      <c r="AV66" s="24"/>
      <c r="AW66" s="24"/>
      <c r="AX66" s="24"/>
      <c r="AY66" s="24"/>
      <c r="AZ66" s="24"/>
      <c r="BA66" s="24"/>
    </row>
    <row r="67" spans="2:53" ht="1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4"/>
      <c r="AU67" s="24"/>
      <c r="AV67" s="24"/>
      <c r="AW67" s="24"/>
      <c r="AX67" s="24"/>
      <c r="AY67" s="24"/>
      <c r="AZ67" s="24"/>
      <c r="BA67" s="24"/>
    </row>
    <row r="68" spans="2:53" ht="1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4"/>
      <c r="AU68" s="24"/>
      <c r="AV68" s="24"/>
      <c r="AW68" s="24"/>
      <c r="AX68" s="24"/>
      <c r="AY68" s="24"/>
      <c r="AZ68" s="24"/>
      <c r="BA68" s="24"/>
    </row>
    <row r="69" spans="2:53" ht="1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4"/>
      <c r="AU69" s="24"/>
      <c r="AV69" s="24"/>
      <c r="AW69" s="24"/>
      <c r="AX69" s="24"/>
      <c r="AY69" s="24"/>
      <c r="AZ69" s="24"/>
      <c r="BA69" s="24"/>
    </row>
    <row r="70" spans="2:53" ht="1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4"/>
      <c r="AU70" s="24"/>
      <c r="AV70" s="24"/>
      <c r="AW70" s="24"/>
      <c r="AX70" s="24"/>
      <c r="AY70" s="24"/>
      <c r="AZ70" s="24"/>
      <c r="BA70" s="24"/>
    </row>
    <row r="71" spans="2:53" ht="1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4"/>
      <c r="AU71" s="24"/>
      <c r="AV71" s="24"/>
      <c r="AW71" s="24"/>
      <c r="AX71" s="24"/>
      <c r="AY71" s="24"/>
      <c r="AZ71" s="24"/>
      <c r="BA71" s="24"/>
    </row>
    <row r="72" spans="2:53" ht="1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4"/>
      <c r="AU72" s="24"/>
      <c r="AV72" s="24"/>
      <c r="AW72" s="24"/>
      <c r="AX72" s="24"/>
      <c r="AY72" s="24"/>
      <c r="AZ72" s="24"/>
      <c r="BA72" s="24"/>
    </row>
    <row r="73" spans="2:53" ht="1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4"/>
      <c r="AU73" s="24"/>
      <c r="AV73" s="24"/>
      <c r="AW73" s="24"/>
      <c r="AX73" s="24"/>
      <c r="AY73" s="24"/>
      <c r="AZ73" s="24"/>
      <c r="BA73" s="24"/>
    </row>
    <row r="74" spans="2:53" ht="1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4"/>
      <c r="AU74" s="24"/>
      <c r="AV74" s="24"/>
      <c r="AW74" s="24"/>
      <c r="AX74" s="24"/>
      <c r="AY74" s="24"/>
      <c r="AZ74" s="24"/>
      <c r="BA74" s="24"/>
    </row>
    <row r="75" spans="2:53" ht="1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4"/>
      <c r="AU75" s="24"/>
      <c r="AV75" s="24"/>
      <c r="AW75" s="24"/>
      <c r="AX75" s="24"/>
      <c r="AY75" s="24"/>
      <c r="AZ75" s="24"/>
      <c r="BA75" s="24"/>
    </row>
    <row r="76" spans="2:53" ht="1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4"/>
      <c r="AU76" s="24"/>
      <c r="AV76" s="24"/>
      <c r="AW76" s="24"/>
      <c r="AX76" s="24"/>
      <c r="AY76" s="24"/>
      <c r="AZ76" s="24"/>
      <c r="BA76" s="24"/>
    </row>
    <row r="77" spans="2:53" ht="1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24"/>
      <c r="AV77" s="24"/>
      <c r="AW77" s="24"/>
      <c r="AX77" s="24"/>
      <c r="AY77" s="24"/>
      <c r="AZ77" s="24"/>
      <c r="BA77" s="24"/>
    </row>
    <row r="78" spans="2:53" ht="1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4"/>
      <c r="AU78" s="24"/>
      <c r="AV78" s="24"/>
      <c r="AW78" s="24"/>
      <c r="AX78" s="24"/>
      <c r="AY78" s="24"/>
      <c r="AZ78" s="24"/>
      <c r="BA78" s="24"/>
    </row>
    <row r="79" spans="2:53" ht="1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4"/>
      <c r="AU79" s="24"/>
      <c r="AV79" s="24"/>
      <c r="AW79" s="24"/>
      <c r="AX79" s="24"/>
      <c r="AY79" s="24"/>
      <c r="AZ79" s="24"/>
      <c r="BA79" s="24"/>
    </row>
    <row r="80" spans="2:53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4"/>
      <c r="AU80" s="24"/>
      <c r="AV80" s="24"/>
      <c r="AW80" s="24"/>
      <c r="AX80" s="24"/>
      <c r="AY80" s="24"/>
      <c r="AZ80" s="24"/>
      <c r="BA80" s="24"/>
    </row>
    <row r="81" spans="2:53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4"/>
      <c r="AU81" s="24"/>
      <c r="AV81" s="24"/>
      <c r="AW81" s="24"/>
      <c r="AX81" s="24"/>
      <c r="AY81" s="24"/>
      <c r="AZ81" s="24"/>
      <c r="BA81" s="24"/>
    </row>
    <row r="82" spans="2:53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4"/>
      <c r="AU82" s="24"/>
      <c r="AV82" s="24"/>
      <c r="AW82" s="24"/>
      <c r="AX82" s="24"/>
      <c r="AY82" s="24"/>
      <c r="AZ82" s="24"/>
      <c r="BA82" s="24"/>
    </row>
    <row r="83" spans="2:53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4"/>
      <c r="AU83" s="24"/>
      <c r="AV83" s="24"/>
      <c r="AW83" s="24"/>
      <c r="AX83" s="24"/>
      <c r="AY83" s="24"/>
      <c r="AZ83" s="24"/>
      <c r="BA83" s="24"/>
    </row>
    <row r="84" spans="2:53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4"/>
      <c r="AU84" s="24"/>
      <c r="AV84" s="24"/>
      <c r="AW84" s="24"/>
      <c r="AX84" s="24"/>
      <c r="AY84" s="24"/>
      <c r="AZ84" s="24"/>
      <c r="BA84" s="24"/>
    </row>
    <row r="85" spans="2:53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4"/>
      <c r="AU85" s="24"/>
      <c r="AV85" s="24"/>
      <c r="AW85" s="24"/>
      <c r="AX85" s="24"/>
      <c r="AY85" s="24"/>
      <c r="AZ85" s="24"/>
      <c r="BA85" s="24"/>
    </row>
    <row r="86" spans="2:53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4"/>
      <c r="AU86" s="24"/>
      <c r="AV86" s="24"/>
      <c r="AW86" s="24"/>
      <c r="AX86" s="24"/>
      <c r="AY86" s="24"/>
      <c r="AZ86" s="24"/>
      <c r="BA86" s="24"/>
    </row>
    <row r="87" spans="2:53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4"/>
      <c r="AU87" s="24"/>
      <c r="AV87" s="24"/>
      <c r="AW87" s="24"/>
      <c r="AX87" s="24"/>
      <c r="AY87" s="24"/>
      <c r="AZ87" s="24"/>
      <c r="BA87" s="24"/>
    </row>
    <row r="88" spans="2:53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4"/>
      <c r="AU88" s="24"/>
      <c r="AV88" s="24"/>
      <c r="AW88" s="24"/>
      <c r="AX88" s="24"/>
      <c r="AY88" s="24"/>
      <c r="AZ88" s="24"/>
      <c r="BA88" s="24"/>
    </row>
    <row r="89" spans="2:53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4"/>
      <c r="AU89" s="24"/>
      <c r="AV89" s="24"/>
      <c r="AW89" s="24"/>
      <c r="AX89" s="24"/>
      <c r="AY89" s="24"/>
      <c r="AZ89" s="24"/>
      <c r="BA89" s="24"/>
    </row>
    <row r="90" spans="2:53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4"/>
      <c r="AU90" s="24"/>
      <c r="AV90" s="24"/>
      <c r="AW90" s="24"/>
      <c r="AX90" s="24"/>
      <c r="AY90" s="24"/>
      <c r="AZ90" s="24"/>
      <c r="BA90" s="24"/>
    </row>
    <row r="91" spans="2:53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4"/>
      <c r="AU91" s="24"/>
      <c r="AV91" s="24"/>
      <c r="AW91" s="24"/>
      <c r="AX91" s="24"/>
      <c r="AY91" s="24"/>
      <c r="AZ91" s="24"/>
      <c r="BA91" s="24"/>
    </row>
    <row r="92" spans="2:53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4"/>
      <c r="AU92" s="24"/>
      <c r="AV92" s="24"/>
      <c r="AW92" s="24"/>
      <c r="AX92" s="24"/>
      <c r="AY92" s="24"/>
      <c r="AZ92" s="24"/>
      <c r="BA92" s="24"/>
    </row>
    <row r="93" spans="2:53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4"/>
      <c r="AU93" s="24"/>
      <c r="AV93" s="24"/>
      <c r="AW93" s="24"/>
      <c r="AX93" s="24"/>
      <c r="AY93" s="24"/>
      <c r="AZ93" s="24"/>
      <c r="BA93" s="24"/>
    </row>
    <row r="94" spans="2:53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4"/>
      <c r="AU94" s="24"/>
      <c r="AV94" s="24"/>
      <c r="AW94" s="24"/>
      <c r="AX94" s="24"/>
      <c r="AY94" s="24"/>
      <c r="AZ94" s="24"/>
      <c r="BA94" s="24"/>
    </row>
    <row r="95" spans="2:53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4"/>
      <c r="AU95" s="24"/>
      <c r="AV95" s="24"/>
      <c r="AW95" s="24"/>
      <c r="AX95" s="24"/>
      <c r="AY95" s="24"/>
      <c r="AZ95" s="24"/>
      <c r="BA95" s="24"/>
    </row>
    <row r="96" spans="2:53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4"/>
      <c r="AU96" s="24"/>
      <c r="AV96" s="24"/>
      <c r="AW96" s="24"/>
      <c r="AX96" s="24"/>
      <c r="AY96" s="24"/>
      <c r="AZ96" s="24"/>
      <c r="BA96" s="24"/>
    </row>
    <row r="97" spans="2:53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4"/>
      <c r="AU97" s="24"/>
      <c r="AV97" s="24"/>
      <c r="AW97" s="24"/>
      <c r="AX97" s="24"/>
      <c r="AY97" s="24"/>
      <c r="AZ97" s="24"/>
      <c r="BA97" s="24"/>
    </row>
    <row r="98" spans="2:53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</row>
    <row r="99" spans="2:53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</row>
    <row r="100" spans="2:53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</row>
    <row r="101" spans="2:53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2:53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2:53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2:53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2:53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2:53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</row>
    <row r="107" spans="2:53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</row>
    <row r="108" spans="2:53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</row>
    <row r="109" spans="2:53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</row>
    <row r="110" spans="2:53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</row>
    <row r="111" spans="2:53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</row>
    <row r="112" spans="2:53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</row>
    <row r="113" spans="2:53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</row>
    <row r="114" spans="2:53" ht="1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</row>
    <row r="115" spans="2:53" ht="1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</row>
    <row r="116" spans="2:53" ht="1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2:53" ht="1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2:53" ht="1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2:53" ht="1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2:53" ht="1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2:53" ht="1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2:53" ht="1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2:53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</row>
    <row r="124" spans="2:53" ht="1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</row>
    <row r="125" spans="2:53" ht="1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  <row r="126" spans="2:53" ht="1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</row>
    <row r="127" spans="2:53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2:53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2:53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2:53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2:53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2:53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2:53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2:53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2:53" ht="1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2:53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2:53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2:53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2:53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2:53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2:53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2:53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2:53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2:53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2:53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2:53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2:53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2:53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2:53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2:53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2:53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2:53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2:53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2:53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2:53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2:53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2:53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2:53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2:53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2:53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2:53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2:53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2:53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2:53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2:53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2:53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2:53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2:53" ht="1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2:53" ht="1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2:53" ht="1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2:53" ht="1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2:53" ht="1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2:53" ht="1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2:53" ht="1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2:53" ht="1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2:53" ht="1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2:53" ht="1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2:53" ht="1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2:53" ht="1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2:53" ht="1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2:53" ht="1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2:53" ht="1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2:53" ht="1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2:53" ht="1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2:53" ht="1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2:53" ht="1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2:53" ht="1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2:53" ht="1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2:53" ht="1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2:53" ht="1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2:53" ht="1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</row>
    <row r="192" spans="2:53" ht="1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</row>
    <row r="193" spans="2:53" ht="1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</row>
    <row r="194" spans="2:53" ht="1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</row>
    <row r="195" spans="2:53" ht="1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</row>
    <row r="196" spans="2:53" ht="1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</row>
    <row r="197" spans="2:53" ht="1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</row>
    <row r="198" spans="2:53" ht="1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</row>
    <row r="199" spans="2:53" ht="1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</row>
    <row r="200" spans="2:53" ht="1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</row>
    <row r="201" spans="2:53" ht="1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</row>
    <row r="202" spans="2:53" ht="1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</row>
    <row r="203" spans="2:53" ht="1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</row>
    <row r="204" spans="2:53" ht="1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</row>
    <row r="205" spans="2:53" ht="1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</row>
    <row r="206" spans="2:53" ht="1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</row>
    <row r="207" spans="2:53" ht="1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</row>
    <row r="208" spans="2:53" ht="1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</row>
    <row r="209" spans="2:53" ht="1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</row>
    <row r="210" spans="2:53" ht="1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</row>
    <row r="211" spans="2:53" ht="1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</row>
    <row r="212" spans="2:53" ht="1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</row>
    <row r="213" spans="2:53" ht="1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</row>
    <row r="214" spans="2:53" ht="1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</row>
    <row r="215" spans="2:53" ht="1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</row>
    <row r="216" spans="2:53" ht="1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</row>
    <row r="217" spans="2:53" ht="1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</row>
    <row r="218" spans="2:53" ht="1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2:53" ht="1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</row>
    <row r="220" spans="2:53" ht="1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2:53" ht="1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2:53" ht="1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</sheetData>
  <sheetProtection/>
  <mergeCells count="3">
    <mergeCell ref="E4:J4"/>
    <mergeCell ref="L4:N4"/>
    <mergeCell ref="A1:A40"/>
  </mergeCells>
  <hyperlinks>
    <hyperlink ref="B22" r:id="rId1" display="www.berr.gov.uk/files/file47740.pdf"/>
  </hyperlinks>
  <printOptions/>
  <pageMargins left="0.5118110236220472" right="0.5118110236220472" top="0.7874015748031497" bottom="0.7874015748031497" header="0.5118110236220472" footer="0.5118110236220472"/>
  <pageSetup fitToHeight="1" fitToWidth="1" horizontalDpi="1200" verticalDpi="1200" orientation="landscape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V45"/>
  <sheetViews>
    <sheetView zoomScalePageLayoutView="0" workbookViewId="0" topLeftCell="A1">
      <selection activeCell="O5" sqref="O5:O16"/>
    </sheetView>
  </sheetViews>
  <sheetFormatPr defaultColWidth="9.140625" defaultRowHeight="12.75"/>
  <cols>
    <col min="1" max="1" width="8.140625" style="0" customWidth="1"/>
    <col min="2" max="2" width="9.421875" style="1" customWidth="1"/>
    <col min="3" max="3" width="9.421875" style="0" bestFit="1" customWidth="1"/>
    <col min="4" max="4" width="9.00390625" style="0" customWidth="1"/>
    <col min="5" max="7" width="8.421875" style="0" customWidth="1"/>
    <col min="10" max="10" width="10.00390625" style="0" bestFit="1" customWidth="1"/>
    <col min="14" max="15" width="7.421875" style="0" customWidth="1"/>
    <col min="16" max="16" width="9.00390625" style="0" customWidth="1"/>
  </cols>
  <sheetData>
    <row r="1" spans="2:18" ht="12">
      <c r="B1"/>
      <c r="H1" s="3"/>
      <c r="I1" s="3"/>
      <c r="J1" s="3"/>
      <c r="K1" s="3"/>
      <c r="L1" s="3"/>
      <c r="M1" s="3"/>
      <c r="O1" s="77"/>
      <c r="P1" s="77"/>
      <c r="Q1" s="77"/>
      <c r="R1" s="3"/>
    </row>
    <row r="2" spans="2:17" ht="12">
      <c r="B2"/>
      <c r="Q2">
        <f>28+28+35</f>
        <v>91</v>
      </c>
    </row>
    <row r="3" spans="2:13" ht="12.75">
      <c r="B3"/>
      <c r="C3" s="2"/>
      <c r="M3" t="s">
        <v>51</v>
      </c>
    </row>
    <row r="4" spans="2:13" ht="12.75">
      <c r="B4"/>
      <c r="C4" s="2"/>
      <c r="D4" s="2" t="s">
        <v>37</v>
      </c>
      <c r="M4" t="s">
        <v>49</v>
      </c>
    </row>
    <row r="5" spans="2:21" ht="12.75">
      <c r="B5"/>
      <c r="C5" s="2"/>
      <c r="M5" t="s">
        <v>47</v>
      </c>
      <c r="N5" t="s">
        <v>48</v>
      </c>
      <c r="O5" s="155" t="s">
        <v>38</v>
      </c>
      <c r="P5" s="78" t="e">
        <f>((Table!#REF!*S5+Table!#REF!*T5+Table!#REF!*U5)-(Table!#REF!*S5+Table!#REF!*T5+Table!#REF!*U5))/91</f>
        <v>#REF!</v>
      </c>
      <c r="S5">
        <v>28</v>
      </c>
      <c r="T5">
        <v>35</v>
      </c>
      <c r="U5">
        <v>28</v>
      </c>
    </row>
    <row r="6" spans="2:21" ht="12">
      <c r="B6"/>
      <c r="M6" t="s">
        <v>48</v>
      </c>
      <c r="N6" t="s">
        <v>38</v>
      </c>
      <c r="O6" s="155" t="s">
        <v>39</v>
      </c>
      <c r="P6" s="78" t="e">
        <f>((Table!#REF!*S6+Table!#REF!*T6+Table!#REF!*U6)-(Table!#REF!*S6+Table!#REF!*T6+Table!#REF!*U6))/91</f>
        <v>#REF!</v>
      </c>
      <c r="S6">
        <v>35</v>
      </c>
      <c r="T6">
        <v>28</v>
      </c>
      <c r="U6">
        <v>28</v>
      </c>
    </row>
    <row r="7" spans="2:21" ht="12.75">
      <c r="B7" s="2"/>
      <c r="M7" s="80" t="s">
        <v>38</v>
      </c>
      <c r="N7" s="80" t="s">
        <v>39</v>
      </c>
      <c r="O7" s="155" t="s">
        <v>40</v>
      </c>
      <c r="P7" s="81" t="e">
        <f>((Table!#REF!*S7+Table!#REF!*T7+Table!#REF!*U7)-(Table!#REF!*S7+Table!#REF!*T7+Table!#REF!*U7))/91</f>
        <v>#REF!</v>
      </c>
      <c r="S7">
        <v>28</v>
      </c>
      <c r="T7">
        <v>28</v>
      </c>
      <c r="U7">
        <v>35</v>
      </c>
    </row>
    <row r="8" spans="2:21" ht="12">
      <c r="B8"/>
      <c r="C8" t="s">
        <v>52</v>
      </c>
      <c r="D8" t="s">
        <v>53</v>
      </c>
      <c r="E8" t="s">
        <v>54</v>
      </c>
      <c r="F8" t="s">
        <v>57</v>
      </c>
      <c r="G8" t="s">
        <v>55</v>
      </c>
      <c r="H8" t="s">
        <v>56</v>
      </c>
      <c r="I8" t="s">
        <v>58</v>
      </c>
      <c r="J8" t="s">
        <v>59</v>
      </c>
      <c r="M8" t="s">
        <v>39</v>
      </c>
      <c r="N8" t="s">
        <v>40</v>
      </c>
      <c r="O8" s="155" t="s">
        <v>41</v>
      </c>
      <c r="P8" s="78" t="e">
        <f>((Table!#REF!*S8+Table!#REF!*T8+Table!#REF!*U8)-(Table!#REF!*S8+Table!#REF!*T8+Table!#REF!*U8))/91</f>
        <v>#REF!</v>
      </c>
      <c r="S8">
        <v>28</v>
      </c>
      <c r="T8">
        <v>35</v>
      </c>
      <c r="U8">
        <v>28</v>
      </c>
    </row>
    <row r="9" spans="2:21" ht="12">
      <c r="B9">
        <v>6</v>
      </c>
      <c r="C9" s="8" t="str">
        <f aca="true" t="shared" si="0" ref="C9:J21">$D$4&amp;C$8&amp;$B9</f>
        <v>Month!r6</v>
      </c>
      <c r="D9" s="9" t="str">
        <f t="shared" si="0"/>
        <v>Month!s6</v>
      </c>
      <c r="E9" s="9" t="str">
        <f t="shared" si="0"/>
        <v>Month!t6</v>
      </c>
      <c r="F9" s="9" t="str">
        <f t="shared" si="0"/>
        <v>Month!u6</v>
      </c>
      <c r="G9" s="9" t="str">
        <f t="shared" si="0"/>
        <v>Month!ak6</v>
      </c>
      <c r="H9" s="9" t="str">
        <f t="shared" si="0"/>
        <v>Month!al6</v>
      </c>
      <c r="I9" s="10" t="str">
        <f t="shared" si="0"/>
        <v>Month!am6</v>
      </c>
      <c r="J9" s="10" t="str">
        <f>$D$4&amp;J$8&amp;$B9</f>
        <v>Month!an6</v>
      </c>
      <c r="M9" t="s">
        <v>40</v>
      </c>
      <c r="N9" t="s">
        <v>41</v>
      </c>
      <c r="O9" s="155" t="s">
        <v>5</v>
      </c>
      <c r="P9" s="78" t="e">
        <f>((Table!#REF!*S9+Table!#REF!*T9+Table!#REF!*U9)-(Table!#REF!*S9+Table!#REF!*T9+Table!#REF!*U9))/91</f>
        <v>#REF!</v>
      </c>
      <c r="S9">
        <v>35</v>
      </c>
      <c r="T9">
        <v>28</v>
      </c>
      <c r="U9">
        <v>28</v>
      </c>
    </row>
    <row r="10" spans="2:21" ht="12.75">
      <c r="B10">
        <v>7</v>
      </c>
      <c r="C10" s="11" t="str">
        <f t="shared" si="0"/>
        <v>Month!r7</v>
      </c>
      <c r="D10" t="str">
        <f t="shared" si="0"/>
        <v>Month!s7</v>
      </c>
      <c r="E10" t="str">
        <f t="shared" si="0"/>
        <v>Month!t7</v>
      </c>
      <c r="F10" t="str">
        <f t="shared" si="0"/>
        <v>Month!u7</v>
      </c>
      <c r="G10" t="str">
        <f t="shared" si="0"/>
        <v>Month!ak7</v>
      </c>
      <c r="H10" t="str">
        <f t="shared" si="0"/>
        <v>Month!al7</v>
      </c>
      <c r="I10" s="12" t="str">
        <f t="shared" si="0"/>
        <v>Month!am7</v>
      </c>
      <c r="J10" s="12" t="str">
        <f t="shared" si="0"/>
        <v>Month!an7</v>
      </c>
      <c r="M10" s="80" t="s">
        <v>41</v>
      </c>
      <c r="N10" s="80" t="s">
        <v>5</v>
      </c>
      <c r="O10" s="155" t="s">
        <v>42</v>
      </c>
      <c r="P10" s="81" t="e">
        <f>((Table!#REF!*S10+Table!#REF!*T10+Table!#REF!*U10)-(Table!#REF!*S10+Table!#REF!*T10+Table!#REF!*U10))/91</f>
        <v>#REF!</v>
      </c>
      <c r="S10">
        <v>28</v>
      </c>
      <c r="T10">
        <v>28</v>
      </c>
      <c r="U10">
        <v>35</v>
      </c>
    </row>
    <row r="11" spans="2:21" ht="12">
      <c r="B11">
        <v>8</v>
      </c>
      <c r="C11" s="11" t="str">
        <f t="shared" si="0"/>
        <v>Month!r8</v>
      </c>
      <c r="D11" t="str">
        <f t="shared" si="0"/>
        <v>Month!s8</v>
      </c>
      <c r="E11" t="str">
        <f t="shared" si="0"/>
        <v>Month!t8</v>
      </c>
      <c r="F11" t="str">
        <f t="shared" si="0"/>
        <v>Month!u8</v>
      </c>
      <c r="G11" t="str">
        <f t="shared" si="0"/>
        <v>Month!ak8</v>
      </c>
      <c r="H11" t="str">
        <f t="shared" si="0"/>
        <v>Month!al8</v>
      </c>
      <c r="I11" s="12" t="str">
        <f t="shared" si="0"/>
        <v>Month!am8</v>
      </c>
      <c r="J11" s="12" t="str">
        <f t="shared" si="0"/>
        <v>Month!an8</v>
      </c>
      <c r="M11" t="s">
        <v>5</v>
      </c>
      <c r="N11" t="s">
        <v>42</v>
      </c>
      <c r="O11" s="155" t="s">
        <v>43</v>
      </c>
      <c r="P11" s="78" t="e">
        <f>((Table!#REF!*S11+Table!#REF!*T11+Table!#REF!*U11)-(Table!#REF!*S11+Table!#REF!*T11+Table!#REF!*U11))/91</f>
        <v>#REF!</v>
      </c>
      <c r="S11">
        <v>28</v>
      </c>
      <c r="T11">
        <v>35</v>
      </c>
      <c r="U11">
        <v>28</v>
      </c>
    </row>
    <row r="12" spans="2:21" ht="12">
      <c r="B12">
        <v>9</v>
      </c>
      <c r="C12" s="11" t="str">
        <f t="shared" si="0"/>
        <v>Month!r9</v>
      </c>
      <c r="D12" t="str">
        <f t="shared" si="0"/>
        <v>Month!s9</v>
      </c>
      <c r="E12" t="str">
        <f t="shared" si="0"/>
        <v>Month!t9</v>
      </c>
      <c r="F12" t="str">
        <f t="shared" si="0"/>
        <v>Month!u9</v>
      </c>
      <c r="G12" t="str">
        <f t="shared" si="0"/>
        <v>Month!ak9</v>
      </c>
      <c r="H12" t="str">
        <f t="shared" si="0"/>
        <v>Month!al9</v>
      </c>
      <c r="I12" s="12" t="str">
        <f t="shared" si="0"/>
        <v>Month!am9</v>
      </c>
      <c r="J12" s="12" t="str">
        <f t="shared" si="0"/>
        <v>Month!an9</v>
      </c>
      <c r="M12" t="s">
        <v>42</v>
      </c>
      <c r="N12" t="s">
        <v>43</v>
      </c>
      <c r="O12" s="155" t="s">
        <v>44</v>
      </c>
      <c r="P12" s="78" t="e">
        <f>((Table!#REF!*S12+Table!#REF!*T12+Table!#REF!*U12)-(Table!#REF!*S12+Table!#REF!*T12+Table!#REF!*U12))/91</f>
        <v>#REF!</v>
      </c>
      <c r="S12">
        <v>35</v>
      </c>
      <c r="T12">
        <v>28</v>
      </c>
      <c r="U12">
        <v>28</v>
      </c>
    </row>
    <row r="13" spans="2:21" ht="12.75">
      <c r="B13">
        <v>10</v>
      </c>
      <c r="C13" s="11" t="str">
        <f t="shared" si="0"/>
        <v>Month!r10</v>
      </c>
      <c r="D13" t="str">
        <f t="shared" si="0"/>
        <v>Month!s10</v>
      </c>
      <c r="E13" t="str">
        <f t="shared" si="0"/>
        <v>Month!t10</v>
      </c>
      <c r="F13" t="str">
        <f t="shared" si="0"/>
        <v>Month!u10</v>
      </c>
      <c r="G13" t="str">
        <f t="shared" si="0"/>
        <v>Month!ak10</v>
      </c>
      <c r="H13" t="str">
        <f t="shared" si="0"/>
        <v>Month!al10</v>
      </c>
      <c r="I13" s="12" t="str">
        <f t="shared" si="0"/>
        <v>Month!am10</v>
      </c>
      <c r="J13" s="12" t="str">
        <f t="shared" si="0"/>
        <v>Month!an10</v>
      </c>
      <c r="M13" s="80" t="s">
        <v>43</v>
      </c>
      <c r="N13" s="80" t="s">
        <v>44</v>
      </c>
      <c r="O13" s="155" t="s">
        <v>45</v>
      </c>
      <c r="P13" s="81" t="e">
        <f>((Table!#REF!*S13+Table!#REF!*T13+Table!#REF!*U13)-(Table!#REF!*S13+Table!#REF!*T13+Table!#REF!*U13))/91</f>
        <v>#REF!</v>
      </c>
      <c r="S13">
        <v>28</v>
      </c>
      <c r="T13">
        <v>28</v>
      </c>
      <c r="U13">
        <v>35</v>
      </c>
    </row>
    <row r="14" spans="2:21" ht="12">
      <c r="B14">
        <v>11</v>
      </c>
      <c r="C14" s="11" t="str">
        <f t="shared" si="0"/>
        <v>Month!r11</v>
      </c>
      <c r="D14" t="str">
        <f t="shared" si="0"/>
        <v>Month!s11</v>
      </c>
      <c r="E14" t="str">
        <f t="shared" si="0"/>
        <v>Month!t11</v>
      </c>
      <c r="F14" t="str">
        <f t="shared" si="0"/>
        <v>Month!u11</v>
      </c>
      <c r="G14" t="str">
        <f t="shared" si="0"/>
        <v>Month!ak11</v>
      </c>
      <c r="H14" t="str">
        <f t="shared" si="0"/>
        <v>Month!al11</v>
      </c>
      <c r="I14" s="12" t="str">
        <f t="shared" si="0"/>
        <v>Month!am11</v>
      </c>
      <c r="J14" s="12" t="str">
        <f t="shared" si="0"/>
        <v>Month!an11</v>
      </c>
      <c r="M14" t="s">
        <v>44</v>
      </c>
      <c r="N14" t="s">
        <v>45</v>
      </c>
      <c r="O14" s="155" t="s">
        <v>46</v>
      </c>
      <c r="P14" s="78" t="e">
        <f>((Table!#REF!*S14+Table!#REF!*T14+Table!#REF!*U14)-(Table!#REF!*S14+Table!#REF!*T14+Table!#REF!*U14))/91</f>
        <v>#REF!</v>
      </c>
      <c r="S14">
        <v>28</v>
      </c>
      <c r="T14">
        <v>35</v>
      </c>
      <c r="U14">
        <v>28</v>
      </c>
    </row>
    <row r="15" spans="2:21" ht="12">
      <c r="B15">
        <v>12</v>
      </c>
      <c r="C15" s="11" t="str">
        <f t="shared" si="0"/>
        <v>Month!r12</v>
      </c>
      <c r="D15" t="str">
        <f t="shared" si="0"/>
        <v>Month!s12</v>
      </c>
      <c r="E15" t="str">
        <f t="shared" si="0"/>
        <v>Month!t12</v>
      </c>
      <c r="F15" t="str">
        <f t="shared" si="0"/>
        <v>Month!u12</v>
      </c>
      <c r="G15" t="str">
        <f t="shared" si="0"/>
        <v>Month!ak12</v>
      </c>
      <c r="H15" t="str">
        <f t="shared" si="0"/>
        <v>Month!al12</v>
      </c>
      <c r="I15" s="12" t="str">
        <f t="shared" si="0"/>
        <v>Month!am12</v>
      </c>
      <c r="J15" s="12" t="str">
        <f t="shared" si="0"/>
        <v>Month!an12</v>
      </c>
      <c r="M15" t="s">
        <v>45</v>
      </c>
      <c r="N15" t="s">
        <v>46</v>
      </c>
      <c r="O15" s="155" t="s">
        <v>47</v>
      </c>
      <c r="P15" s="78" t="e">
        <f>((Table!#REF!*S15+Table!#REF!*T15+Table!#REF!*U15)-(Table!#REF!*S15+Table!#REF!*T15+Table!#REF!*U15))/91</f>
        <v>#REF!</v>
      </c>
      <c r="S15">
        <v>35</v>
      </c>
      <c r="T15">
        <v>28</v>
      </c>
      <c r="U15">
        <v>28</v>
      </c>
    </row>
    <row r="16" spans="2:21" ht="12.75">
      <c r="B16">
        <v>13</v>
      </c>
      <c r="C16" s="11" t="str">
        <f t="shared" si="0"/>
        <v>Month!r13</v>
      </c>
      <c r="D16" t="str">
        <f t="shared" si="0"/>
        <v>Month!s13</v>
      </c>
      <c r="E16" t="str">
        <f t="shared" si="0"/>
        <v>Month!t13</v>
      </c>
      <c r="F16" t="str">
        <f t="shared" si="0"/>
        <v>Month!u13</v>
      </c>
      <c r="G16" t="str">
        <f t="shared" si="0"/>
        <v>Month!ak13</v>
      </c>
      <c r="H16" t="str">
        <f t="shared" si="0"/>
        <v>Month!al13</v>
      </c>
      <c r="I16" s="12" t="str">
        <f t="shared" si="0"/>
        <v>Month!am13</v>
      </c>
      <c r="J16" s="12" t="str">
        <f t="shared" si="0"/>
        <v>Month!an13</v>
      </c>
      <c r="M16" s="80" t="s">
        <v>46</v>
      </c>
      <c r="N16" s="80" t="s">
        <v>47</v>
      </c>
      <c r="O16" s="155" t="s">
        <v>48</v>
      </c>
      <c r="P16" s="81" t="e">
        <f>((Table!#REF!*S16+Table!#REF!*T16+Table!#REF!*U16)-(Table!#REF!*S16+Table!#REF!*T16+Table!#REF!*U16))/91</f>
        <v>#REF!</v>
      </c>
      <c r="Q16" t="e">
        <f>(P7+P10+P13+P16)/4</f>
        <v>#REF!</v>
      </c>
      <c r="S16">
        <v>28</v>
      </c>
      <c r="T16">
        <v>28</v>
      </c>
      <c r="U16">
        <v>35</v>
      </c>
    </row>
    <row r="17" spans="2:10" ht="12">
      <c r="B17">
        <v>14</v>
      </c>
      <c r="C17" s="11" t="str">
        <f t="shared" si="0"/>
        <v>Month!r14</v>
      </c>
      <c r="D17" t="str">
        <f t="shared" si="0"/>
        <v>Month!s14</v>
      </c>
      <c r="E17" t="str">
        <f t="shared" si="0"/>
        <v>Month!t14</v>
      </c>
      <c r="F17" t="str">
        <f t="shared" si="0"/>
        <v>Month!u14</v>
      </c>
      <c r="G17" t="str">
        <f t="shared" si="0"/>
        <v>Month!ak14</v>
      </c>
      <c r="H17" t="str">
        <f t="shared" si="0"/>
        <v>Month!al14</v>
      </c>
      <c r="I17" s="12" t="str">
        <f t="shared" si="0"/>
        <v>Month!am14</v>
      </c>
      <c r="J17" s="12" t="str">
        <f t="shared" si="0"/>
        <v>Month!an14</v>
      </c>
    </row>
    <row r="18" spans="2:10" ht="12">
      <c r="B18">
        <v>15</v>
      </c>
      <c r="C18" s="11" t="str">
        <f t="shared" si="0"/>
        <v>Month!r15</v>
      </c>
      <c r="D18" t="str">
        <f t="shared" si="0"/>
        <v>Month!s15</v>
      </c>
      <c r="E18" t="str">
        <f t="shared" si="0"/>
        <v>Month!t15</v>
      </c>
      <c r="F18" t="str">
        <f t="shared" si="0"/>
        <v>Month!u15</v>
      </c>
      <c r="G18" t="str">
        <f t="shared" si="0"/>
        <v>Month!ak15</v>
      </c>
      <c r="H18" t="str">
        <f t="shared" si="0"/>
        <v>Month!al15</v>
      </c>
      <c r="I18" t="str">
        <f t="shared" si="0"/>
        <v>Month!am15</v>
      </c>
      <c r="J18" s="12" t="str">
        <f t="shared" si="0"/>
        <v>Month!an15</v>
      </c>
    </row>
    <row r="19" spans="2:10" ht="12">
      <c r="B19">
        <v>16</v>
      </c>
      <c r="C19" s="11" t="str">
        <f t="shared" si="0"/>
        <v>Month!r16</v>
      </c>
      <c r="D19" t="str">
        <f t="shared" si="0"/>
        <v>Month!s16</v>
      </c>
      <c r="E19" t="str">
        <f t="shared" si="0"/>
        <v>Month!t16</v>
      </c>
      <c r="F19" t="str">
        <f t="shared" si="0"/>
        <v>Month!u16</v>
      </c>
      <c r="G19" t="str">
        <f t="shared" si="0"/>
        <v>Month!ak16</v>
      </c>
      <c r="H19" t="str">
        <f t="shared" si="0"/>
        <v>Month!al16</v>
      </c>
      <c r="I19" t="str">
        <f t="shared" si="0"/>
        <v>Month!am16</v>
      </c>
      <c r="J19" s="12" t="str">
        <f t="shared" si="0"/>
        <v>Month!an16</v>
      </c>
    </row>
    <row r="20" spans="2:10" ht="12.75" customHeight="1">
      <c r="B20">
        <v>17</v>
      </c>
      <c r="C20" s="11" t="str">
        <f t="shared" si="0"/>
        <v>Month!r17</v>
      </c>
      <c r="D20" t="str">
        <f t="shared" si="0"/>
        <v>Month!s17</v>
      </c>
      <c r="E20" t="str">
        <f t="shared" si="0"/>
        <v>Month!t17</v>
      </c>
      <c r="F20" t="str">
        <f t="shared" si="0"/>
        <v>Month!u17</v>
      </c>
      <c r="G20" t="str">
        <f t="shared" si="0"/>
        <v>Month!ak17</v>
      </c>
      <c r="H20" t="str">
        <f t="shared" si="0"/>
        <v>Month!al17</v>
      </c>
      <c r="I20" t="str">
        <f t="shared" si="0"/>
        <v>Month!am17</v>
      </c>
      <c r="J20" s="12" t="str">
        <f t="shared" si="0"/>
        <v>Month!an17</v>
      </c>
    </row>
    <row r="21" spans="2:13" ht="12">
      <c r="B21">
        <v>18</v>
      </c>
      <c r="C21" s="13" t="str">
        <f t="shared" si="0"/>
        <v>Month!r18</v>
      </c>
      <c r="D21" s="7" t="str">
        <f t="shared" si="0"/>
        <v>Month!s18</v>
      </c>
      <c r="E21" s="7" t="str">
        <f t="shared" si="0"/>
        <v>Month!t18</v>
      </c>
      <c r="F21" s="7" t="str">
        <f t="shared" si="0"/>
        <v>Month!u18</v>
      </c>
      <c r="G21" s="7" t="str">
        <f t="shared" si="0"/>
        <v>Month!ak18</v>
      </c>
      <c r="H21" s="7" t="str">
        <f t="shared" si="0"/>
        <v>Month!al18</v>
      </c>
      <c r="I21" s="14" t="str">
        <f t="shared" si="0"/>
        <v>Month!am18</v>
      </c>
      <c r="J21" s="82" t="str">
        <f t="shared" si="0"/>
        <v>Month!an18</v>
      </c>
      <c r="M21" t="s">
        <v>50</v>
      </c>
    </row>
    <row r="22" spans="2:21" ht="12">
      <c r="B22"/>
      <c r="C22" s="76"/>
      <c r="D22" s="76"/>
      <c r="E22" s="76"/>
      <c r="F22" s="76"/>
      <c r="G22" s="76"/>
      <c r="H22" s="76"/>
      <c r="I22" s="76"/>
      <c r="M22" t="s">
        <v>47</v>
      </c>
      <c r="N22" t="s">
        <v>48</v>
      </c>
      <c r="O22" t="s">
        <v>38</v>
      </c>
      <c r="P22" s="78" t="e">
        <f>((Table!#REF!*S22+Table!#REF!*T22+Table!#REF!*U22)-(Table!#REF!*S22+Table!#REF!*T22+Table!#REF!*U22))/SUM(S22:U22)</f>
        <v>#REF!</v>
      </c>
      <c r="S22">
        <v>30</v>
      </c>
      <c r="T22">
        <v>31</v>
      </c>
      <c r="U22">
        <v>31</v>
      </c>
    </row>
    <row r="23" spans="2:21" ht="12">
      <c r="B23">
        <v>23</v>
      </c>
      <c r="C23" s="11" t="str">
        <f aca="true" t="shared" si="1" ref="C23:J38">$D$4&amp;C$8&amp;$B23</f>
        <v>Month!r23</v>
      </c>
      <c r="D23" t="str">
        <f t="shared" si="1"/>
        <v>Month!s23</v>
      </c>
      <c r="E23" t="str">
        <f t="shared" si="1"/>
        <v>Month!t23</v>
      </c>
      <c r="F23" t="str">
        <f t="shared" si="1"/>
        <v>Month!u23</v>
      </c>
      <c r="G23" s="9" t="str">
        <f t="shared" si="1"/>
        <v>Month!ak23</v>
      </c>
      <c r="H23" t="str">
        <f t="shared" si="1"/>
        <v>Month!al23</v>
      </c>
      <c r="I23" t="str">
        <f t="shared" si="1"/>
        <v>Month!am23</v>
      </c>
      <c r="J23" s="9" t="str">
        <f t="shared" si="1"/>
        <v>Month!an23</v>
      </c>
      <c r="M23" t="s">
        <v>48</v>
      </c>
      <c r="N23" t="s">
        <v>38</v>
      </c>
      <c r="O23" t="s">
        <v>39</v>
      </c>
      <c r="P23" s="78" t="e">
        <f>((Table!#REF!*S23+Table!#REF!*T23+Table!#REF!*U23)-(Table!#REF!*S23+Table!#REF!*T23+Table!#REF!*U23))/SUM(S23:U23)</f>
        <v>#REF!</v>
      </c>
      <c r="S23">
        <v>31</v>
      </c>
      <c r="T23">
        <v>31</v>
      </c>
      <c r="U23">
        <v>28</v>
      </c>
    </row>
    <row r="24" spans="2:22" ht="12.75">
      <c r="B24">
        <v>24</v>
      </c>
      <c r="C24" s="11" t="str">
        <f t="shared" si="1"/>
        <v>Month!r24</v>
      </c>
      <c r="D24" t="str">
        <f t="shared" si="1"/>
        <v>Month!s24</v>
      </c>
      <c r="E24" t="str">
        <f t="shared" si="1"/>
        <v>Month!t24</v>
      </c>
      <c r="F24" t="str">
        <f t="shared" si="1"/>
        <v>Month!u24</v>
      </c>
      <c r="G24" t="str">
        <f t="shared" si="1"/>
        <v>Month!ak24</v>
      </c>
      <c r="H24" t="str">
        <f t="shared" si="1"/>
        <v>Month!al24</v>
      </c>
      <c r="I24" t="str">
        <f t="shared" si="1"/>
        <v>Month!am24</v>
      </c>
      <c r="J24" s="12" t="str">
        <f t="shared" si="1"/>
        <v>Month!an24</v>
      </c>
      <c r="M24" s="80" t="s">
        <v>38</v>
      </c>
      <c r="N24" s="80" t="s">
        <v>39</v>
      </c>
      <c r="O24" s="80" t="s">
        <v>40</v>
      </c>
      <c r="P24" s="81" t="e">
        <f>((Table!#REF!*S24+Table!#REF!*T24+Table!#REF!*U24)-(Table!#REF!*S24+Table!#REF!*T24+Table!#REF!*U24))/SUM(S24:U24)</f>
        <v>#REF!</v>
      </c>
      <c r="S24">
        <v>31</v>
      </c>
      <c r="T24">
        <v>28</v>
      </c>
      <c r="U24">
        <v>31</v>
      </c>
      <c r="V24">
        <f>SUM(S24:U24)</f>
        <v>90</v>
      </c>
    </row>
    <row r="25" spans="2:21" ht="12">
      <c r="B25">
        <v>25</v>
      </c>
      <c r="C25" s="11" t="str">
        <f t="shared" si="1"/>
        <v>Month!r25</v>
      </c>
      <c r="D25" t="str">
        <f t="shared" si="1"/>
        <v>Month!s25</v>
      </c>
      <c r="E25" t="str">
        <f t="shared" si="1"/>
        <v>Month!t25</v>
      </c>
      <c r="F25" t="str">
        <f t="shared" si="1"/>
        <v>Month!u25</v>
      </c>
      <c r="G25" t="str">
        <f t="shared" si="1"/>
        <v>Month!ak25</v>
      </c>
      <c r="H25" t="str">
        <f t="shared" si="1"/>
        <v>Month!al25</v>
      </c>
      <c r="I25" t="str">
        <f t="shared" si="1"/>
        <v>Month!am25</v>
      </c>
      <c r="J25" s="12" t="str">
        <f t="shared" si="1"/>
        <v>Month!an25</v>
      </c>
      <c r="M25" t="s">
        <v>39</v>
      </c>
      <c r="N25" t="s">
        <v>40</v>
      </c>
      <c r="O25" t="s">
        <v>41</v>
      </c>
      <c r="P25" s="78" t="e">
        <f>((Table!#REF!*S25+Table!#REF!*T25+Table!#REF!*U25)-(Table!#REF!*S25+Table!#REF!*T25+Table!#REF!*U25))/SUM(S25:U25)</f>
        <v>#REF!</v>
      </c>
      <c r="S25">
        <v>28</v>
      </c>
      <c r="T25">
        <v>31</v>
      </c>
      <c r="U25">
        <v>30</v>
      </c>
    </row>
    <row r="26" spans="2:21" ht="12">
      <c r="B26">
        <v>26</v>
      </c>
      <c r="C26" s="11" t="str">
        <f t="shared" si="1"/>
        <v>Month!r26</v>
      </c>
      <c r="D26" t="str">
        <f t="shared" si="1"/>
        <v>Month!s26</v>
      </c>
      <c r="E26" t="str">
        <f t="shared" si="1"/>
        <v>Month!t26</v>
      </c>
      <c r="F26" t="str">
        <f t="shared" si="1"/>
        <v>Month!u26</v>
      </c>
      <c r="G26" t="str">
        <f t="shared" si="1"/>
        <v>Month!ak26</v>
      </c>
      <c r="H26" t="str">
        <f t="shared" si="1"/>
        <v>Month!al26</v>
      </c>
      <c r="I26" s="12" t="str">
        <f t="shared" si="1"/>
        <v>Month!am26</v>
      </c>
      <c r="J26" s="12" t="str">
        <f t="shared" si="1"/>
        <v>Month!an26</v>
      </c>
      <c r="M26" t="s">
        <v>40</v>
      </c>
      <c r="N26" t="s">
        <v>41</v>
      </c>
      <c r="O26" t="s">
        <v>5</v>
      </c>
      <c r="P26" s="78" t="e">
        <f>((Table!#REF!*S26+Table!#REF!*T26+Table!#REF!*U26)-(Table!#REF!*S26+Table!#REF!*T26+Table!#REF!*U26))/SUM(S26:U26)</f>
        <v>#REF!</v>
      </c>
      <c r="S26">
        <v>31</v>
      </c>
      <c r="T26">
        <v>30</v>
      </c>
      <c r="U26">
        <v>31</v>
      </c>
    </row>
    <row r="27" spans="2:22" ht="12.75">
      <c r="B27">
        <v>27</v>
      </c>
      <c r="C27" s="11" t="str">
        <f t="shared" si="1"/>
        <v>Month!r27</v>
      </c>
      <c r="D27" t="str">
        <f t="shared" si="1"/>
        <v>Month!s27</v>
      </c>
      <c r="E27" t="str">
        <f t="shared" si="1"/>
        <v>Month!t27</v>
      </c>
      <c r="F27" t="str">
        <f t="shared" si="1"/>
        <v>Month!u27</v>
      </c>
      <c r="G27" t="str">
        <f t="shared" si="1"/>
        <v>Month!ak27</v>
      </c>
      <c r="H27" t="str">
        <f t="shared" si="1"/>
        <v>Month!al27</v>
      </c>
      <c r="I27" s="12" t="str">
        <f t="shared" si="1"/>
        <v>Month!am27</v>
      </c>
      <c r="J27" s="12" t="str">
        <f t="shared" si="1"/>
        <v>Month!an27</v>
      </c>
      <c r="M27" s="80" t="s">
        <v>41</v>
      </c>
      <c r="N27" s="80" t="s">
        <v>5</v>
      </c>
      <c r="O27" s="80" t="s">
        <v>42</v>
      </c>
      <c r="P27" s="81" t="e">
        <f>((Table!#REF!*S27+Table!#REF!*T27+Table!#REF!*U27)-(Table!#REF!*S27+Table!#REF!*T27+Table!#REF!*U27))/SUM(S27:U27)</f>
        <v>#REF!</v>
      </c>
      <c r="S27">
        <v>30</v>
      </c>
      <c r="T27">
        <v>31</v>
      </c>
      <c r="U27">
        <v>30</v>
      </c>
      <c r="V27">
        <f>SUM(S27:U27)</f>
        <v>91</v>
      </c>
    </row>
    <row r="28" spans="2:21" ht="12">
      <c r="B28">
        <v>28</v>
      </c>
      <c r="C28" s="11" t="str">
        <f t="shared" si="1"/>
        <v>Month!r28</v>
      </c>
      <c r="D28" t="str">
        <f t="shared" si="1"/>
        <v>Month!s28</v>
      </c>
      <c r="E28" t="str">
        <f t="shared" si="1"/>
        <v>Month!t28</v>
      </c>
      <c r="F28" t="str">
        <f t="shared" si="1"/>
        <v>Month!u28</v>
      </c>
      <c r="G28" t="str">
        <f t="shared" si="1"/>
        <v>Month!ak28</v>
      </c>
      <c r="H28" t="str">
        <f t="shared" si="1"/>
        <v>Month!al28</v>
      </c>
      <c r="I28" s="12" t="str">
        <f t="shared" si="1"/>
        <v>Month!am28</v>
      </c>
      <c r="J28" s="12" t="str">
        <f t="shared" si="1"/>
        <v>Month!an28</v>
      </c>
      <c r="M28" t="s">
        <v>5</v>
      </c>
      <c r="N28" t="s">
        <v>42</v>
      </c>
      <c r="O28" t="s">
        <v>43</v>
      </c>
      <c r="P28" s="78" t="e">
        <f>((Table!#REF!*S28+Table!#REF!*T28+Table!#REF!*U28)-(Table!#REF!*S28+Table!#REF!*T28+Table!#REF!*U28))/SUM(S28:U28)</f>
        <v>#REF!</v>
      </c>
      <c r="S28">
        <v>31</v>
      </c>
      <c r="T28">
        <v>30</v>
      </c>
      <c r="U28">
        <v>31</v>
      </c>
    </row>
    <row r="29" spans="2:21" ht="12">
      <c r="B29">
        <v>29</v>
      </c>
      <c r="C29" s="11" t="str">
        <f t="shared" si="1"/>
        <v>Month!r29</v>
      </c>
      <c r="D29" t="str">
        <f t="shared" si="1"/>
        <v>Month!s29</v>
      </c>
      <c r="E29" t="str">
        <f t="shared" si="1"/>
        <v>Month!t29</v>
      </c>
      <c r="F29" t="str">
        <f t="shared" si="1"/>
        <v>Month!u29</v>
      </c>
      <c r="G29" t="str">
        <f t="shared" si="1"/>
        <v>Month!ak29</v>
      </c>
      <c r="H29" t="str">
        <f t="shared" si="1"/>
        <v>Month!al29</v>
      </c>
      <c r="I29" s="12" t="str">
        <f t="shared" si="1"/>
        <v>Month!am29</v>
      </c>
      <c r="J29" s="12" t="str">
        <f t="shared" si="1"/>
        <v>Month!an29</v>
      </c>
      <c r="M29" t="s">
        <v>42</v>
      </c>
      <c r="N29" t="s">
        <v>43</v>
      </c>
      <c r="O29" t="s">
        <v>44</v>
      </c>
      <c r="P29" s="78" t="e">
        <f>((Table!#REF!*S29+Table!#REF!*T29+Table!#REF!*U29)-(Table!#REF!*S29+Table!#REF!*T29+Table!#REF!*U29))/SUM(S29:U29)</f>
        <v>#REF!</v>
      </c>
      <c r="S29">
        <v>30</v>
      </c>
      <c r="T29">
        <v>31</v>
      </c>
      <c r="U29">
        <v>31</v>
      </c>
    </row>
    <row r="30" spans="2:22" ht="12.75">
      <c r="B30">
        <v>30</v>
      </c>
      <c r="C30" s="11" t="str">
        <f t="shared" si="1"/>
        <v>Month!r30</v>
      </c>
      <c r="D30" t="str">
        <f t="shared" si="1"/>
        <v>Month!s30</v>
      </c>
      <c r="E30" t="str">
        <f t="shared" si="1"/>
        <v>Month!t30</v>
      </c>
      <c r="F30" t="str">
        <f t="shared" si="1"/>
        <v>Month!u30</v>
      </c>
      <c r="G30" t="str">
        <f t="shared" si="1"/>
        <v>Month!ak30</v>
      </c>
      <c r="H30" t="str">
        <f t="shared" si="1"/>
        <v>Month!al30</v>
      </c>
      <c r="I30" s="12" t="str">
        <f t="shared" si="1"/>
        <v>Month!am30</v>
      </c>
      <c r="J30" s="12" t="str">
        <f t="shared" si="1"/>
        <v>Month!an30</v>
      </c>
      <c r="M30" s="80" t="s">
        <v>43</v>
      </c>
      <c r="N30" s="80" t="s">
        <v>44</v>
      </c>
      <c r="O30" s="80" t="s">
        <v>45</v>
      </c>
      <c r="P30" s="81" t="e">
        <f>((Table!#REF!*S30+Table!#REF!*T30+Table!#REF!*U30)-(Table!#REF!*S30+Table!#REF!*T30+Table!#REF!*U30))/SUM(S30:U30)</f>
        <v>#REF!</v>
      </c>
      <c r="S30">
        <v>31</v>
      </c>
      <c r="T30">
        <v>31</v>
      </c>
      <c r="U30">
        <v>30</v>
      </c>
      <c r="V30">
        <f>SUM(S30:U30)</f>
        <v>92</v>
      </c>
    </row>
    <row r="31" spans="2:21" ht="12">
      <c r="B31">
        <v>31</v>
      </c>
      <c r="C31" s="11" t="str">
        <f t="shared" si="1"/>
        <v>Month!r31</v>
      </c>
      <c r="D31" t="str">
        <f t="shared" si="1"/>
        <v>Month!s31</v>
      </c>
      <c r="E31" t="str">
        <f t="shared" si="1"/>
        <v>Month!t31</v>
      </c>
      <c r="F31" t="str">
        <f t="shared" si="1"/>
        <v>Month!u31</v>
      </c>
      <c r="G31" t="str">
        <f t="shared" si="1"/>
        <v>Month!ak31</v>
      </c>
      <c r="H31" t="str">
        <f t="shared" si="1"/>
        <v>Month!al31</v>
      </c>
      <c r="I31" s="12" t="str">
        <f t="shared" si="1"/>
        <v>Month!am31</v>
      </c>
      <c r="J31" s="12" t="str">
        <f t="shared" si="1"/>
        <v>Month!an31</v>
      </c>
      <c r="M31" t="s">
        <v>44</v>
      </c>
      <c r="N31" t="s">
        <v>45</v>
      </c>
      <c r="O31" t="s">
        <v>46</v>
      </c>
      <c r="P31" s="78" t="e">
        <f>((Table!#REF!*S31+Table!#REF!*T31+Table!#REF!*U31)-(Table!#REF!*S31+Table!#REF!*T31+Table!#REF!*U31))/SUM(S31:U31)</f>
        <v>#REF!</v>
      </c>
      <c r="S31">
        <v>31</v>
      </c>
      <c r="T31">
        <v>30</v>
      </c>
      <c r="U31">
        <v>31</v>
      </c>
    </row>
    <row r="32" spans="2:21" ht="12">
      <c r="B32">
        <v>32</v>
      </c>
      <c r="C32" s="11" t="str">
        <f t="shared" si="1"/>
        <v>Month!r32</v>
      </c>
      <c r="D32" t="str">
        <f t="shared" si="1"/>
        <v>Month!s32</v>
      </c>
      <c r="E32" t="str">
        <f t="shared" si="1"/>
        <v>Month!t32</v>
      </c>
      <c r="F32" t="str">
        <f t="shared" si="1"/>
        <v>Month!u32</v>
      </c>
      <c r="G32" t="str">
        <f t="shared" si="1"/>
        <v>Month!ak32</v>
      </c>
      <c r="H32" t="str">
        <f t="shared" si="1"/>
        <v>Month!al32</v>
      </c>
      <c r="I32" s="12" t="str">
        <f t="shared" si="1"/>
        <v>Month!am32</v>
      </c>
      <c r="J32" s="12" t="str">
        <f t="shared" si="1"/>
        <v>Month!an32</v>
      </c>
      <c r="M32" t="s">
        <v>45</v>
      </c>
      <c r="N32" t="s">
        <v>46</v>
      </c>
      <c r="O32" t="s">
        <v>47</v>
      </c>
      <c r="P32" s="78" t="e">
        <f>((Table!#REF!*S32+Table!#REF!*T32+Table!#REF!*U32)-(Table!#REF!*S32+Table!#REF!*T32+Table!#REF!*U32))/SUM(S32:U32)</f>
        <v>#REF!</v>
      </c>
      <c r="S32">
        <v>30</v>
      </c>
      <c r="T32">
        <v>31</v>
      </c>
      <c r="U32">
        <v>30</v>
      </c>
    </row>
    <row r="33" spans="2:22" ht="12.75">
      <c r="B33">
        <v>33</v>
      </c>
      <c r="C33" s="11" t="str">
        <f t="shared" si="1"/>
        <v>Month!r33</v>
      </c>
      <c r="D33" t="str">
        <f t="shared" si="1"/>
        <v>Month!s33</v>
      </c>
      <c r="E33" t="str">
        <f t="shared" si="1"/>
        <v>Month!t33</v>
      </c>
      <c r="F33" t="str">
        <f t="shared" si="1"/>
        <v>Month!u33</v>
      </c>
      <c r="G33" t="str">
        <f t="shared" si="1"/>
        <v>Month!ak33</v>
      </c>
      <c r="H33" t="str">
        <f t="shared" si="1"/>
        <v>Month!al33</v>
      </c>
      <c r="I33" s="12" t="str">
        <f t="shared" si="1"/>
        <v>Month!am33</v>
      </c>
      <c r="J33" s="12" t="str">
        <f t="shared" si="1"/>
        <v>Month!an33</v>
      </c>
      <c r="M33" s="80" t="s">
        <v>46</v>
      </c>
      <c r="N33" s="80" t="s">
        <v>47</v>
      </c>
      <c r="O33" s="80" t="s">
        <v>48</v>
      </c>
      <c r="P33" s="81" t="e">
        <f>((Table!#REF!*S33+Table!#REF!*T33+Table!#REF!*U33)-(Table!#REF!*S33+Table!#REF!*T33+Table!#REF!*U33))/SUM(S33:U33)</f>
        <v>#REF!</v>
      </c>
      <c r="Q33" t="e">
        <f>((P24*V24)+(P27*V27)+(P30*V30)+(P33*V33))/V34</f>
        <v>#REF!</v>
      </c>
      <c r="S33">
        <v>31</v>
      </c>
      <c r="T33">
        <v>30</v>
      </c>
      <c r="U33">
        <v>31</v>
      </c>
      <c r="V33">
        <f>SUM(S33:U33)</f>
        <v>92</v>
      </c>
    </row>
    <row r="34" spans="2:22" ht="12">
      <c r="B34">
        <v>34</v>
      </c>
      <c r="C34" s="11" t="str">
        <f t="shared" si="1"/>
        <v>Month!r34</v>
      </c>
      <c r="D34" t="str">
        <f t="shared" si="1"/>
        <v>Month!s34</v>
      </c>
      <c r="E34" t="str">
        <f t="shared" si="1"/>
        <v>Month!t34</v>
      </c>
      <c r="F34" t="str">
        <f t="shared" si="1"/>
        <v>Month!u34</v>
      </c>
      <c r="G34" t="str">
        <f t="shared" si="1"/>
        <v>Month!ak34</v>
      </c>
      <c r="H34" t="str">
        <f t="shared" si="1"/>
        <v>Month!al34</v>
      </c>
      <c r="I34" s="12" t="str">
        <f t="shared" si="1"/>
        <v>Month!am34</v>
      </c>
      <c r="J34" s="12" t="str">
        <f t="shared" si="1"/>
        <v>Month!an34</v>
      </c>
      <c r="V34">
        <f>SUM(V22:V33)</f>
        <v>365</v>
      </c>
    </row>
    <row r="35" spans="2:10" ht="12">
      <c r="B35">
        <v>35</v>
      </c>
      <c r="C35" s="13" t="str">
        <f t="shared" si="1"/>
        <v>Month!r35</v>
      </c>
      <c r="D35" s="7" t="str">
        <f t="shared" si="1"/>
        <v>Month!s35</v>
      </c>
      <c r="E35" s="7" t="str">
        <f t="shared" si="1"/>
        <v>Month!t35</v>
      </c>
      <c r="F35" s="7" t="str">
        <f t="shared" si="1"/>
        <v>Month!u35</v>
      </c>
      <c r="G35" s="7" t="str">
        <f t="shared" si="1"/>
        <v>Month!ak35</v>
      </c>
      <c r="H35" s="7" t="str">
        <f t="shared" si="1"/>
        <v>Month!al35</v>
      </c>
      <c r="I35" s="14" t="str">
        <f t="shared" si="1"/>
        <v>Month!am35</v>
      </c>
      <c r="J35" s="14" t="str">
        <f t="shared" si="1"/>
        <v>Month!an35</v>
      </c>
    </row>
    <row r="36" ht="12">
      <c r="B36"/>
    </row>
    <row r="37" spans="2:10" ht="12">
      <c r="B37">
        <v>23</v>
      </c>
      <c r="C37" s="11" t="str">
        <f t="shared" si="1"/>
        <v>Month!r23</v>
      </c>
      <c r="D37" t="str">
        <f t="shared" si="1"/>
        <v>Month!s23</v>
      </c>
      <c r="E37" t="str">
        <f t="shared" si="1"/>
        <v>Month!t23</v>
      </c>
      <c r="F37" t="str">
        <f t="shared" si="1"/>
        <v>Month!u23</v>
      </c>
      <c r="G37" s="9" t="str">
        <f t="shared" si="1"/>
        <v>Month!ak23</v>
      </c>
      <c r="H37" t="str">
        <f t="shared" si="1"/>
        <v>Month!al23</v>
      </c>
      <c r="I37" t="str">
        <f t="shared" si="1"/>
        <v>Month!am23</v>
      </c>
      <c r="J37" s="9" t="str">
        <f t="shared" si="1"/>
        <v>Month!an23</v>
      </c>
    </row>
    <row r="38" spans="2:10" ht="12">
      <c r="B38">
        <v>24</v>
      </c>
      <c r="C38" s="11" t="str">
        <f t="shared" si="1"/>
        <v>Month!r24</v>
      </c>
      <c r="D38" t="str">
        <f t="shared" si="1"/>
        <v>Month!s24</v>
      </c>
      <c r="E38" t="str">
        <f t="shared" si="1"/>
        <v>Month!t24</v>
      </c>
      <c r="F38" t="str">
        <f t="shared" si="1"/>
        <v>Month!u24</v>
      </c>
      <c r="G38" t="str">
        <f t="shared" si="1"/>
        <v>Month!ak24</v>
      </c>
      <c r="H38" t="str">
        <f t="shared" si="1"/>
        <v>Month!al24</v>
      </c>
      <c r="I38" t="str">
        <f t="shared" si="1"/>
        <v>Month!am24</v>
      </c>
      <c r="J38" s="12" t="str">
        <f t="shared" si="1"/>
        <v>Month!an24</v>
      </c>
    </row>
    <row r="39" spans="2:10" ht="12">
      <c r="B39">
        <v>25</v>
      </c>
      <c r="C39" s="11" t="str">
        <f aca="true" t="shared" si="2" ref="C39:J40">$D$4&amp;C$8&amp;$B39</f>
        <v>Month!r25</v>
      </c>
      <c r="D39" t="str">
        <f t="shared" si="2"/>
        <v>Month!s25</v>
      </c>
      <c r="E39" t="str">
        <f t="shared" si="2"/>
        <v>Month!t25</v>
      </c>
      <c r="F39" t="str">
        <f t="shared" si="2"/>
        <v>Month!u25</v>
      </c>
      <c r="G39" t="str">
        <f t="shared" si="2"/>
        <v>Month!ak25</v>
      </c>
      <c r="H39" t="str">
        <f t="shared" si="2"/>
        <v>Month!al25</v>
      </c>
      <c r="I39" t="str">
        <f t="shared" si="2"/>
        <v>Month!am25</v>
      </c>
      <c r="J39" s="12" t="str">
        <f t="shared" si="2"/>
        <v>Month!an25</v>
      </c>
    </row>
    <row r="40" spans="2:10" ht="12">
      <c r="B40">
        <v>26</v>
      </c>
      <c r="C40" s="11" t="str">
        <f t="shared" si="2"/>
        <v>Month!r26</v>
      </c>
      <c r="D40" t="str">
        <f t="shared" si="2"/>
        <v>Month!s26</v>
      </c>
      <c r="E40" t="str">
        <f t="shared" si="2"/>
        <v>Month!t26</v>
      </c>
      <c r="F40" t="str">
        <f t="shared" si="2"/>
        <v>Month!u26</v>
      </c>
      <c r="G40" t="str">
        <f t="shared" si="2"/>
        <v>Month!ak26</v>
      </c>
      <c r="H40" t="str">
        <f t="shared" si="2"/>
        <v>Month!al26</v>
      </c>
      <c r="I40" s="12" t="str">
        <f t="shared" si="2"/>
        <v>Month!am26</v>
      </c>
      <c r="J40" s="12" t="str">
        <f t="shared" si="2"/>
        <v>Month!an26</v>
      </c>
    </row>
    <row r="41" ht="12">
      <c r="B41"/>
    </row>
    <row r="42" ht="12">
      <c r="B42"/>
    </row>
    <row r="43" ht="12">
      <c r="B43"/>
    </row>
    <row r="44" ht="12">
      <c r="B44"/>
    </row>
    <row r="45" ht="12">
      <c r="B45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1" spans="1:9" ht="34.5">
      <c r="A1" s="34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42" t="s">
        <v>20</v>
      </c>
      <c r="B2" s="43"/>
      <c r="C2" s="43"/>
      <c r="D2" s="43"/>
      <c r="E2" s="43"/>
      <c r="F2" s="43"/>
      <c r="G2" s="43"/>
      <c r="H2" s="43"/>
      <c r="I2" s="44" t="s">
        <v>21</v>
      </c>
    </row>
    <row r="3" spans="1:9" ht="12.75">
      <c r="A3" s="38"/>
      <c r="B3" s="36"/>
      <c r="C3" s="35"/>
      <c r="D3" s="35"/>
      <c r="E3" s="35"/>
      <c r="F3" s="36"/>
      <c r="G3" s="35"/>
      <c r="H3" s="35"/>
      <c r="I3" s="37"/>
    </row>
    <row r="4" spans="1:9" ht="12">
      <c r="A4" s="19" t="s">
        <v>22</v>
      </c>
      <c r="B4" s="22"/>
      <c r="C4" s="26" t="s">
        <v>0</v>
      </c>
      <c r="D4" s="26"/>
      <c r="E4" s="26"/>
      <c r="F4" s="22"/>
      <c r="G4" s="26"/>
      <c r="H4" s="26"/>
      <c r="I4" s="26"/>
    </row>
    <row r="5" spans="1:9" ht="12">
      <c r="A5" s="19"/>
      <c r="B5" s="22"/>
      <c r="C5" s="27"/>
      <c r="D5" s="27">
        <v>1999</v>
      </c>
      <c r="E5" s="27">
        <v>2000</v>
      </c>
      <c r="F5" s="28"/>
      <c r="G5" s="27"/>
      <c r="H5" s="27"/>
      <c r="I5" s="27"/>
    </row>
    <row r="6" spans="1:9" ht="12">
      <c r="A6" s="19" t="s">
        <v>23</v>
      </c>
      <c r="B6" s="19"/>
      <c r="C6" s="19"/>
      <c r="D6" s="19"/>
      <c r="E6" s="19"/>
      <c r="F6" s="18"/>
      <c r="G6" s="19"/>
      <c r="H6" s="19"/>
      <c r="I6" s="19"/>
    </row>
    <row r="7" spans="1:9" ht="12">
      <c r="A7" s="19" t="s">
        <v>1</v>
      </c>
      <c r="B7" s="19" t="s">
        <v>24</v>
      </c>
      <c r="C7" s="21"/>
      <c r="D7" s="21">
        <v>5.6</v>
      </c>
      <c r="E7" s="21">
        <v>5.227380951685019</v>
      </c>
      <c r="F7" s="30"/>
      <c r="G7" s="21"/>
      <c r="H7" s="21"/>
      <c r="I7" s="21"/>
    </row>
    <row r="8" spans="1:9" ht="12">
      <c r="A8" s="19" t="s">
        <v>2</v>
      </c>
      <c r="B8" s="19" t="s">
        <v>25</v>
      </c>
      <c r="C8" s="21"/>
      <c r="D8" s="21">
        <v>5.6</v>
      </c>
      <c r="E8" s="21">
        <v>6.551344086611684</v>
      </c>
      <c r="F8" s="29"/>
      <c r="G8" s="21"/>
      <c r="H8" s="21"/>
      <c r="I8" s="21"/>
    </row>
    <row r="9" spans="1:9" ht="12">
      <c r="A9" s="19" t="s">
        <v>3</v>
      </c>
      <c r="B9" s="19" t="s">
        <v>26</v>
      </c>
      <c r="C9" s="21"/>
      <c r="D9" s="21">
        <v>7.9</v>
      </c>
      <c r="E9" s="21">
        <v>7.437771345875552</v>
      </c>
      <c r="F9" s="29"/>
      <c r="G9" s="21"/>
      <c r="H9" s="21"/>
      <c r="I9" s="21"/>
    </row>
    <row r="10" spans="1:9" ht="12">
      <c r="A10" s="19" t="s">
        <v>4</v>
      </c>
      <c r="B10" s="19" t="s">
        <v>27</v>
      </c>
      <c r="C10" s="21"/>
      <c r="D10" s="21">
        <v>9.3</v>
      </c>
      <c r="E10" s="21">
        <v>7.866666666666671</v>
      </c>
      <c r="F10" s="29"/>
      <c r="G10" s="21"/>
      <c r="H10" s="21"/>
      <c r="I10" s="21"/>
    </row>
    <row r="11" spans="1:9" ht="12">
      <c r="A11" s="19" t="s">
        <v>5</v>
      </c>
      <c r="B11" s="19" t="s">
        <v>28</v>
      </c>
      <c r="C11" s="21"/>
      <c r="D11" s="21">
        <v>12.911029411764716</v>
      </c>
      <c r="E11" s="21">
        <v>12.208532110091744</v>
      </c>
      <c r="F11" s="29"/>
      <c r="G11" s="21"/>
      <c r="H11" s="21"/>
      <c r="I11" s="21"/>
    </row>
    <row r="12" spans="1:9" ht="12">
      <c r="A12" s="19" t="s">
        <v>6</v>
      </c>
      <c r="B12" s="19" t="s">
        <v>34</v>
      </c>
      <c r="C12" s="21"/>
      <c r="D12" s="21">
        <v>14.075145348837207</v>
      </c>
      <c r="E12" s="21">
        <v>14.2032467532467</v>
      </c>
      <c r="F12" s="29"/>
      <c r="G12" s="21"/>
      <c r="H12" s="21"/>
      <c r="I12" s="21"/>
    </row>
    <row r="13" spans="1:9" ht="12">
      <c r="A13" s="19" t="s">
        <v>7</v>
      </c>
      <c r="B13" s="19" t="s">
        <v>35</v>
      </c>
      <c r="C13" s="21"/>
      <c r="D13" s="21">
        <v>17.6285714285714</v>
      </c>
      <c r="E13" s="21">
        <v>15.21605166051663</v>
      </c>
      <c r="F13" s="29"/>
      <c r="G13" s="21"/>
      <c r="H13" s="21"/>
      <c r="I13" s="21"/>
    </row>
    <row r="14" spans="1:9" ht="12">
      <c r="A14" s="19" t="s">
        <v>8</v>
      </c>
      <c r="B14" s="19" t="s">
        <v>36</v>
      </c>
      <c r="C14" s="21"/>
      <c r="D14" s="21">
        <v>16.127338129496408</v>
      </c>
      <c r="E14" s="21">
        <v>17.041452205882337</v>
      </c>
      <c r="F14" s="29"/>
      <c r="G14" s="21"/>
      <c r="H14" s="21"/>
      <c r="I14" s="21"/>
    </row>
    <row r="15" spans="1:9" ht="12">
      <c r="A15" s="19" t="s">
        <v>9</v>
      </c>
      <c r="B15" s="19" t="s">
        <v>29</v>
      </c>
      <c r="C15" s="21"/>
      <c r="D15" s="21">
        <v>15.469868035190647</v>
      </c>
      <c r="E15" s="40">
        <v>15.8</v>
      </c>
      <c r="F15" s="29"/>
      <c r="G15" s="21"/>
      <c r="H15" s="21"/>
      <c r="I15" s="21"/>
    </row>
    <row r="16" spans="1:9" ht="12">
      <c r="A16" s="19" t="s">
        <v>10</v>
      </c>
      <c r="B16" s="19" t="s">
        <v>30</v>
      </c>
      <c r="C16" s="21"/>
      <c r="D16" s="21">
        <v>10.98112522686025</v>
      </c>
      <c r="E16" s="29">
        <v>10.75444</v>
      </c>
      <c r="F16" s="29"/>
      <c r="G16" s="21"/>
      <c r="H16" s="21"/>
      <c r="I16" s="21"/>
    </row>
    <row r="17" spans="1:9" ht="12">
      <c r="A17" s="19" t="s">
        <v>11</v>
      </c>
      <c r="B17" s="19" t="s">
        <v>31</v>
      </c>
      <c r="C17" s="21"/>
      <c r="D17" s="21">
        <v>8.132110091743122</v>
      </c>
      <c r="E17" s="21">
        <v>6.8941</v>
      </c>
      <c r="F17" s="29"/>
      <c r="G17" s="21"/>
      <c r="H17" s="21"/>
      <c r="I17" s="21"/>
    </row>
    <row r="18" spans="1:9" ht="12">
      <c r="A18" s="31" t="s">
        <v>12</v>
      </c>
      <c r="B18" s="31" t="s">
        <v>33</v>
      </c>
      <c r="C18" s="33"/>
      <c r="D18" s="33">
        <v>5.2</v>
      </c>
      <c r="E18" s="33">
        <v>6.5</v>
      </c>
      <c r="F18" s="32"/>
      <c r="G18" s="33"/>
      <c r="H18" s="33"/>
      <c r="I18" s="33"/>
    </row>
    <row r="19" spans="1:9" ht="12">
      <c r="A19" s="31" t="s">
        <v>32</v>
      </c>
      <c r="B19" s="33"/>
      <c r="C19" s="33"/>
      <c r="D19" s="6">
        <f>(4*(D7+D8+D10+D11+D13+D14+D16+D17)+5*(D9+D12+D15+D18))/52</f>
        <v>10.737418539882364</v>
      </c>
      <c r="E19" s="6">
        <f>(4*(E7+E8+E10+E11+E13+E14+E16+E17)+5*(E9+E12+E15+E18))/52</f>
        <v>10.514326177335146</v>
      </c>
      <c r="F19" s="33"/>
      <c r="G19" s="33"/>
      <c r="H19" s="33"/>
      <c r="I19" s="33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 Computer Services</dc:creator>
  <cp:keywords/>
  <dc:description/>
  <cp:lastModifiedBy>Harris, Kevin (Analysis Directorate)</cp:lastModifiedBy>
  <cp:lastPrinted>2017-01-18T11:16:37Z</cp:lastPrinted>
  <dcterms:created xsi:type="dcterms:W3CDTF">2000-02-09T17:56:12Z</dcterms:created>
  <dcterms:modified xsi:type="dcterms:W3CDTF">2021-03-10T10:24:33Z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2019-10-09T10:28:07Z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ae48a26e-7f93-4b50-a854-000059b9f3a8</vt:lpwstr>
  </property>
  <property fmtid="{D5CDD505-2E9C-101B-9397-08002B2CF9AE}" pid="8" name="MSIP_Label_ba62f585-b40f-4ab9-bafe-39150f03d124_ContentBits">
    <vt:lpwstr>0</vt:lpwstr>
  </property>
</Properties>
</file>