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120" windowWidth="17688" windowHeight="9948" activeTab="1"/>
  </bookViews>
  <sheets>
    <sheet name="Contents" sheetId="1" r:id="rId1"/>
    <sheet name="Highlights " sheetId="2" r:id="rId2"/>
    <sheet name="Main Table" sheetId="3" r:id="rId3"/>
    <sheet name="Annual" sheetId="4" r:id="rId4"/>
    <sheet name="Quarter" sheetId="5" r:id="rId5"/>
    <sheet name="Month" sheetId="6" r:id="rId6"/>
    <sheet name="Calculation" sheetId="7" state="hidden" r:id="rId7"/>
    <sheet name="Monthly Digest 8.4" sheetId="8" state="hidden" r:id="rId8"/>
  </sheets>
  <externalReferences>
    <externalReference r:id="rId11"/>
  </externalReferences>
  <definedNames>
    <definedName name="_xlfn.SINGLE" hidden="1">#NAME?</definedName>
    <definedName name="INPUT_BOX">'Calculation'!$X$6</definedName>
    <definedName name="inputav13">#REF!</definedName>
    <definedName name="_xlnm.Print_Area" localSheetId="3">'Annual'!$A$1:$M$28</definedName>
    <definedName name="_xlnm.Print_Area" localSheetId="1">'Highlights '!$B$1:$B$27</definedName>
    <definedName name="_xlnm.Print_Area" localSheetId="2">'Main Table'!$A$1:$O$35</definedName>
    <definedName name="_xlnm.Print_Area" localSheetId="5">'Month'!$A$281:$L$285</definedName>
    <definedName name="_xlnm.Print_Area" localSheetId="7">'Monthly Digest 8.4'!$A$1:$M$43</definedName>
    <definedName name="_xlnm.Print_Area" localSheetId="4">'Quarter'!$A$1:$M$77</definedName>
    <definedName name="_xlnm.Print_Titles" localSheetId="6">'Calculation'!$L:$M,'Calculation'!$4:$4</definedName>
    <definedName name="_xlnm.Print_Titles" localSheetId="5">'Month'!$1:$4</definedName>
    <definedName name="t5full" localSheetId="2">'Main Table'!$A$3:$N$26</definedName>
    <definedName name="t5full">#REF!</definedName>
    <definedName name="t5short" localSheetId="2">'Main Table'!#REF!</definedName>
    <definedName name="t5short">#REF!</definedName>
    <definedName name="t6full">#REF!</definedName>
    <definedName name="Table_2.2_short_no_footnotes">'Main Table'!#REF!</definedName>
    <definedName name="table_5_full" localSheetId="2">'Main Table'!$A$2:$N$26</definedName>
    <definedName name="table_5_full">#REF!</definedName>
    <definedName name="table_5_short" localSheetId="2">'Main Table'!$A$35:$N$35</definedName>
    <definedName name="table_5_short">#REF!</definedName>
    <definedName name="table_6_full">#REF!</definedName>
  </definedNames>
  <calcPr fullCalcOnLoad="1"/>
</workbook>
</file>

<file path=xl/comments5.xml><?xml version="1.0" encoding="utf-8"?>
<comments xmlns="http://schemas.openxmlformats.org/spreadsheetml/2006/main">
  <authors>
    <author>mkerai</author>
  </authors>
  <commentList>
    <comment ref="L4" authorId="0">
      <text>
        <r>
          <rPr>
            <b/>
            <sz val="8"/>
            <rFont val="Tahoma"/>
            <family val="2"/>
          </rPr>
          <t>coke ovens, undistributed and other</t>
        </r>
        <r>
          <rPr>
            <sz val="8"/>
            <rFont val="Tahoma"/>
            <family val="2"/>
          </rPr>
          <t xml:space="preserve">
</t>
        </r>
      </text>
    </comment>
  </commentList>
</comments>
</file>

<file path=xl/sharedStrings.xml><?xml version="1.0" encoding="utf-8"?>
<sst xmlns="http://schemas.openxmlformats.org/spreadsheetml/2006/main" count="969" uniqueCount="183">
  <si>
    <t>Total</t>
  </si>
  <si>
    <t>Electricity Generators</t>
  </si>
  <si>
    <t>Coke ovens</t>
  </si>
  <si>
    <t>Other conversion industries</t>
  </si>
  <si>
    <t>Industry</t>
  </si>
  <si>
    <t>Other</t>
  </si>
  <si>
    <t>Year</t>
  </si>
  <si>
    <t>Month</t>
  </si>
  <si>
    <t>A</t>
  </si>
  <si>
    <t>C</t>
  </si>
  <si>
    <t>D</t>
  </si>
  <si>
    <t>E</t>
  </si>
  <si>
    <t>F</t>
  </si>
  <si>
    <t>G</t>
  </si>
  <si>
    <t>H</t>
  </si>
  <si>
    <t>I</t>
  </si>
  <si>
    <t>J</t>
  </si>
  <si>
    <t>SUM JAN-</t>
  </si>
  <si>
    <t>Jan</t>
  </si>
  <si>
    <t>Feb</t>
  </si>
  <si>
    <t>Mar*</t>
  </si>
  <si>
    <t>B</t>
  </si>
  <si>
    <t>Apr</t>
  </si>
  <si>
    <t>May</t>
  </si>
  <si>
    <t>Jun*</t>
  </si>
  <si>
    <t>Jul</t>
  </si>
  <si>
    <t>Aug</t>
  </si>
  <si>
    <t>Sep*</t>
  </si>
  <si>
    <t>Oct</t>
  </si>
  <si>
    <t>Nov</t>
  </si>
  <si>
    <t>Dec*</t>
  </si>
  <si>
    <t>January</t>
  </si>
  <si>
    <t>February</t>
  </si>
  <si>
    <t>March*</t>
  </si>
  <si>
    <t>April</t>
  </si>
  <si>
    <t>June*</t>
  </si>
  <si>
    <t>July</t>
  </si>
  <si>
    <t>August</t>
  </si>
  <si>
    <t>September*</t>
  </si>
  <si>
    <t>October</t>
  </si>
  <si>
    <t>November</t>
  </si>
  <si>
    <t>December*</t>
  </si>
  <si>
    <t>March</t>
  </si>
  <si>
    <t>June</t>
  </si>
  <si>
    <t>September</t>
  </si>
  <si>
    <t>December</t>
  </si>
  <si>
    <t>Thousand tonnes</t>
  </si>
  <si>
    <t xml:space="preserve">Coke ovens </t>
  </si>
  <si>
    <t xml:space="preserve">Other </t>
  </si>
  <si>
    <t xml:space="preserve">Electricity </t>
  </si>
  <si>
    <t xml:space="preserve"> and Blast </t>
  </si>
  <si>
    <t xml:space="preserve">conversion </t>
  </si>
  <si>
    <t xml:space="preserve">            Total</t>
  </si>
  <si>
    <t>furnaces</t>
  </si>
  <si>
    <t>Per cent change</t>
  </si>
  <si>
    <t>January -</t>
  </si>
  <si>
    <t>Calculation!</t>
  </si>
  <si>
    <t>Quarter 1</t>
  </si>
  <si>
    <t>Quarter 2</t>
  </si>
  <si>
    <t>Quarter 3</t>
  </si>
  <si>
    <t>Quarter 4</t>
  </si>
  <si>
    <t>COAL</t>
  </si>
  <si>
    <t>Inland use</t>
  </si>
  <si>
    <t xml:space="preserve">Total inland </t>
  </si>
  <si>
    <t>Month!</t>
  </si>
  <si>
    <t>Annual!</t>
  </si>
  <si>
    <t xml:space="preserve">January </t>
  </si>
  <si>
    <t>K</t>
  </si>
  <si>
    <t xml:space="preserve">April </t>
  </si>
  <si>
    <t>2002</t>
  </si>
  <si>
    <t xml:space="preserve">July </t>
  </si>
  <si>
    <t>* 5 week month (5 weeks and 4 days in 2008)</t>
  </si>
  <si>
    <t>1. 2008 is 4 days longer than the standard 52 week statistical reporting period (SRP) for January to December 2008.  This is to enable a smooth transition to publishing data on a calendar month basis from January 2009 rather than 4 and 5 week SRPs used for previous years.</t>
  </si>
  <si>
    <t>Beginning with December 2008 a change has been made to the reporting period for coal statistics to bring them into line with the reporting periods used for other major fuels. Previously a statistical reporting period (SRP) of 4 or 5 weeks was used giving an annual period of exactly 52 weeks.  December 2008 has been extended by 4 days to be a period of 39 days rather than 35, and now ends on 31 December. January 2009 and all subsequent months will be calendar months. The effect of this change has been to add about 36 thousand tonnes to coal consumption in December 2008, equivalent to 0.6 per cent of December's total.</t>
  </si>
  <si>
    <t>Total Stocks</t>
  </si>
  <si>
    <t>Total Consumption</t>
  </si>
  <si>
    <t>Other Stocks</t>
  </si>
  <si>
    <t>Consumption</t>
  </si>
  <si>
    <t>2. Low temperature carbonisation and patent fuel plants.</t>
  </si>
  <si>
    <t>3. Includes estimates of imports.</t>
  </si>
  <si>
    <t>Coke Ovens</t>
  </si>
  <si>
    <t>Coke</t>
  </si>
  <si>
    <t>Ovens</t>
  </si>
  <si>
    <t>L</t>
  </si>
  <si>
    <t>Latest three months</t>
  </si>
  <si>
    <t>Table 2.6. Coal consumption and coal stocks</t>
  </si>
  <si>
    <t>Table 2.6 Coal consumption and coal stocks</t>
  </si>
  <si>
    <t>Quarter</t>
  </si>
  <si>
    <r>
      <t>Industry</t>
    </r>
    <r>
      <rPr>
        <vertAlign val="superscript"/>
        <sz val="7"/>
        <rFont val="MS Sans Serif"/>
        <family val="2"/>
      </rPr>
      <t>3</t>
    </r>
  </si>
  <si>
    <r>
      <t>industries</t>
    </r>
    <r>
      <rPr>
        <vertAlign val="superscript"/>
        <sz val="7"/>
        <rFont val="MS Sans Serif"/>
        <family val="2"/>
      </rPr>
      <t>2</t>
    </r>
  </si>
  <si>
    <r>
      <t>generators</t>
    </r>
    <r>
      <rPr>
        <vertAlign val="superscript"/>
        <sz val="7"/>
        <rFont val="MS Sans Serif"/>
        <family val="2"/>
      </rPr>
      <t>1</t>
    </r>
  </si>
  <si>
    <t>8.4  Inland use and stocks of coal</t>
  </si>
  <si>
    <r>
      <t>Other</t>
    </r>
    <r>
      <rPr>
        <vertAlign val="superscript"/>
        <sz val="7"/>
        <rFont val="MS Sans Serif"/>
        <family val="2"/>
      </rPr>
      <t>3,4</t>
    </r>
  </si>
  <si>
    <t>consumption</t>
  </si>
  <si>
    <t xml:space="preserve">5. Heat generation is based on an annual figure and is then split over a 12 monthly period.  The 2009 heat generation will not be published until the end of July 2010.  Therefore, </t>
  </si>
  <si>
    <t>the 2008 figure is used as an estimate for 2009.</t>
  </si>
  <si>
    <t>7. Includes undistributed stocks.</t>
  </si>
  <si>
    <t>8. Percentage change from the most recent 3 months compared with the same period a year earlier.</t>
  </si>
  <si>
    <r>
      <t xml:space="preserve">          Other</t>
    </r>
    <r>
      <rPr>
        <vertAlign val="superscript"/>
        <sz val="8.5"/>
        <rFont val="MS Sans Serif"/>
        <family val="2"/>
      </rPr>
      <t>7</t>
    </r>
  </si>
  <si>
    <r>
      <t>Generators</t>
    </r>
    <r>
      <rPr>
        <vertAlign val="superscript"/>
        <sz val="8.5"/>
        <rFont val="MS Sans Serif"/>
        <family val="2"/>
      </rPr>
      <t>6</t>
    </r>
  </si>
  <si>
    <t xml:space="preserve">4. Includes heat generation (generation of heat for sale under the provision of a contract data are not available before 1999), collieries, domestic, public administration, </t>
  </si>
  <si>
    <t xml:space="preserve">commerce and agriculture.  </t>
  </si>
  <si>
    <t>6. Includes stocks held at ports.</t>
  </si>
  <si>
    <t>Table 2.6 Coal consumption and coal stocks were previously published as Table 2.5 Coal consumption and Table 2.6 Coal stocks.</t>
  </si>
  <si>
    <t>Stocks</t>
  </si>
  <si>
    <t>1. 2008 is 4 days longer than the standard 52 week statistical reporting period (SRP) for January to December 2008.  This is to enable a smooth transition to publishing</t>
  </si>
  <si>
    <t xml:space="preserve"> data on a calendar month basis from January 2009 rather than 4 and 5 week SRPs used for previous years.</t>
  </si>
  <si>
    <t xml:space="preserve">Conversion </t>
  </si>
  <si>
    <t xml:space="preserve">Stocks at End of Period </t>
  </si>
  <si>
    <t xml:space="preserve">March </t>
  </si>
  <si>
    <t>1. Includes an estimate for coal consumed by autogenerators.</t>
  </si>
  <si>
    <t>7. Includes stocks in transit, stocks held by manufactured solid fuel producers and undistribued stocks, i.e. stocks at collieries.</t>
  </si>
  <si>
    <t>Return to contents page</t>
  </si>
  <si>
    <t>e-mail:</t>
  </si>
  <si>
    <t>tel: 0300 068 5050</t>
  </si>
  <si>
    <t>Contacts</t>
  </si>
  <si>
    <t>Glossary and acronyms</t>
  </si>
  <si>
    <t>Energy statistics revisions policy</t>
  </si>
  <si>
    <t>Revisions policy</t>
  </si>
  <si>
    <t>Solid fuels and derived gases: methodology note</t>
  </si>
  <si>
    <t>Data sources &amp; methodology</t>
  </si>
  <si>
    <t>Website</t>
  </si>
  <si>
    <t>Further information</t>
  </si>
  <si>
    <t xml:space="preserve">Data on UK coal consumption and coal stocks. Monthly data published two months in arrears. </t>
  </si>
  <si>
    <t>Background</t>
  </si>
  <si>
    <t xml:space="preserve">Annual </t>
  </si>
  <si>
    <t>Historic data</t>
  </si>
  <si>
    <t>Main table</t>
  </si>
  <si>
    <t>Tables</t>
  </si>
  <si>
    <t>Highlights</t>
  </si>
  <si>
    <t>Main points</t>
  </si>
  <si>
    <t>Contents</t>
  </si>
  <si>
    <t>Next Update</t>
  </si>
  <si>
    <t>Data period:</t>
  </si>
  <si>
    <t xml:space="preserve">Publication date: </t>
  </si>
  <si>
    <t>Coal consumption and coal stocks</t>
  </si>
  <si>
    <t>Statistical contact: Chris Michaels</t>
  </si>
  <si>
    <t>https://www.gov.uk/government/statistics/solid-fuels-and-derived-gases-chapter-2-digest-of-united-kingdom-energy-statistics-dukes</t>
  </si>
  <si>
    <t>Coke ovens and Blast furnaces</t>
  </si>
  <si>
    <t>Energy Trends: Solid fuels and derived gases</t>
  </si>
  <si>
    <t xml:space="preserve">February </t>
  </si>
  <si>
    <t>BEIS Press Office (media enquiries)</t>
  </si>
  <si>
    <t xml:space="preserve">May </t>
  </si>
  <si>
    <t xml:space="preserve">June </t>
  </si>
  <si>
    <t>coalstatistics@beis.gov.uk</t>
  </si>
  <si>
    <t>Revisions</t>
  </si>
  <si>
    <t>Data marked with ‘r’ are revised from previous publications. This is due to providers restating figures or new data replacing estimates, unless otherwise stated.</t>
  </si>
  <si>
    <t>Symbols</t>
  </si>
  <si>
    <t>p</t>
  </si>
  <si>
    <t>provisional</t>
  </si>
  <si>
    <t>r</t>
  </si>
  <si>
    <t>revised</t>
  </si>
  <si>
    <r>
      <t>Table 2.6  Coal consumption and coal stocks</t>
    </r>
    <r>
      <rPr>
        <b/>
        <vertAlign val="superscript"/>
        <sz val="14"/>
        <rFont val="Arial"/>
        <family val="2"/>
      </rPr>
      <t>1</t>
    </r>
  </si>
  <si>
    <r>
      <t>Generators</t>
    </r>
    <r>
      <rPr>
        <vertAlign val="superscript"/>
        <sz val="9"/>
        <rFont val="Arial"/>
        <family val="2"/>
      </rPr>
      <t>1</t>
    </r>
  </si>
  <si>
    <r>
      <t xml:space="preserve">    Industries</t>
    </r>
    <r>
      <rPr>
        <vertAlign val="superscript"/>
        <sz val="9"/>
        <rFont val="Arial"/>
        <family val="2"/>
      </rPr>
      <t>2</t>
    </r>
  </si>
  <si>
    <r>
      <t xml:space="preserve">          Other</t>
    </r>
    <r>
      <rPr>
        <vertAlign val="superscript"/>
        <sz val="9"/>
        <rFont val="Arial"/>
        <family val="2"/>
      </rPr>
      <t>3,4,5</t>
    </r>
  </si>
  <si>
    <r>
      <t>Generators</t>
    </r>
    <r>
      <rPr>
        <vertAlign val="superscript"/>
        <sz val="9"/>
        <rFont val="Arial"/>
        <family val="2"/>
      </rPr>
      <t>6</t>
    </r>
  </si>
  <si>
    <r>
      <t xml:space="preserve">          Other</t>
    </r>
    <r>
      <rPr>
        <vertAlign val="superscript"/>
        <sz val="9"/>
        <rFont val="Arial"/>
        <family val="2"/>
      </rPr>
      <t>7</t>
    </r>
  </si>
  <si>
    <t>tel: 020 7215 1000</t>
  </si>
  <si>
    <t>newsdesk@beis.gov.uk</t>
  </si>
  <si>
    <t>Digest of United Kingdom Energy Statistics (DUKES): Annex B</t>
  </si>
  <si>
    <t>5. Heat generation is based on an annual figure and is then split over a 12 monthly period.  The 2020 heat generation figures currently shown are the 2019 figures carried forward - these will be updated in June 2021.</t>
  </si>
  <si>
    <r>
      <t>Per cent change</t>
    </r>
    <r>
      <rPr>
        <b/>
        <i/>
        <vertAlign val="superscript"/>
        <sz val="9"/>
        <rFont val="Arial"/>
        <family val="2"/>
      </rPr>
      <t>8</t>
    </r>
  </si>
  <si>
    <t>9. Figures are rounded to 2 decimal places. Totals may not sum due to rounding.</t>
  </si>
  <si>
    <t>Q1 1995 - Q4 2020</t>
  </si>
  <si>
    <t>1995 - 2020</t>
  </si>
  <si>
    <t>Provisional 2020 data compared with 2019</t>
  </si>
  <si>
    <t>-  Consumption by generators, at 2.3 million tonnes (a new record low), was down 20 per cent. Demand for coal-fired electricity generation continued to decline as production favoured gas, nuclear and renewables over coal. Additionally, the closure of Fiddlers Ferry and Aberthaw B in March 2020, just four coal-fired power plants remain in the UK, with plans to phase these out by 2025.</t>
  </si>
  <si>
    <t>Fall in coal use continues with shifts in electricity generation fuel mix and the continued phasing out of coal</t>
  </si>
  <si>
    <t>Coal consumption in 2020 at 7.1 million tonnes (a new record low), was 11 per cent lower compared to 2019, mainly as a result of electricity generators' demand which continued to fall. Between April and June 2020, there was a record 67 day period with no coal used in Great Britain, the longest since the 19th century. There was no coal fired electricity on the GB grid for a further 55 days from 18th June. Great Britain operates on a separate electricity network to Northern Ireland, where some coal generation continued during this period. Following the closure of Fiddlers Ferry and Aberthaw B in March 2020, just four coal-fired power plants remain in the UK, with plans to phase these out by 2025.</t>
  </si>
  <si>
    <t>2020 p</t>
  </si>
  <si>
    <r>
      <t>Total</t>
    </r>
    <r>
      <rPr>
        <b/>
        <vertAlign val="superscript"/>
        <sz val="9"/>
        <rFont val="Arial"/>
        <family val="2"/>
      </rPr>
      <t>9</t>
    </r>
  </si>
  <si>
    <t>* Monthly time series prior to 1995 is not available.  However, an annual time series, which records stock levels at the end of each year can be found in a separate online publication, titled Coal production and stocks, 1970 to 2019 (DUKES 2.1.1).  This is available via the following link:</t>
  </si>
  <si>
    <t>-  Consumption by coke ovens and blast furnaces, at 2.8 million tonnes, was down 5.7 per cent.</t>
  </si>
  <si>
    <t xml:space="preserve">Coal consumption in the three months to January 2021 fell to 2.3 million tonnes, 21 per cent lower than in the same period a year earlier. </t>
  </si>
  <si>
    <t>Consumption by coke ovens and blast furnaces, at 0.7 million tonnes, was up 2.1 per cent compared to last year.</t>
  </si>
  <si>
    <t>Total stocks at the end of January 2021 stood at 2.8 million tonnes. This was down by 44 per cent compared to January 2020 and was due in the main to the burning of stocks at Fiddlers Ferry before its decommissioning. Other stocks (including undistributed stocks at collieries and stocks in transit) stood at 1.1 million tonnes at the end of January 2021.</t>
  </si>
  <si>
    <r>
      <rPr>
        <sz val="12"/>
        <rFont val="Arial"/>
        <family val="2"/>
      </rPr>
      <t>Consumption by generators fell to 1.0 million tonnes, 38 per cent lower than the same period last year.</t>
    </r>
    <r>
      <rPr>
        <sz val="12"/>
        <color indexed="30"/>
        <rFont val="Arial"/>
        <family val="2"/>
      </rPr>
      <t xml:space="preserve"> </t>
    </r>
    <r>
      <rPr>
        <sz val="12"/>
        <rFont val="Arial"/>
        <family val="2"/>
      </rPr>
      <t>Coal-fired generation continues to be remain less economically favourable due to low gas prices and higher carbon pricing. Electricity generation from gas rose by 7.9 per cent during this period.</t>
    </r>
    <r>
      <rPr>
        <b/>
        <sz val="12"/>
        <rFont val="Arial"/>
        <family val="2"/>
      </rPr>
      <t xml:space="preserve"> (see Energy Trends 5.4) </t>
    </r>
    <r>
      <rPr>
        <sz val="12"/>
        <rFont val="Arial"/>
        <family val="2"/>
      </rPr>
      <t xml:space="preserve">The closure of Fiddlers Ferry and Aberthaw B in March 2020 also contributed to lower generation, leaving only four major coal-fired power stations in the UK.  </t>
    </r>
  </si>
  <si>
    <t>January 1995 - January 2021</t>
  </si>
  <si>
    <t xml:space="preserve">Total stocks at the end of December 2020 stood at 3.3 million tonnes. This was down by 40 per cent compared to December 2019 </t>
  </si>
  <si>
    <t>Coal consumption continues to fall as gas generation increases</t>
  </si>
  <si>
    <r>
      <t xml:space="preserve">- Coal use has declined since the early 1970s as more fuels, principally gas, entered the market. Renewable electricity’s share of the MPP supply mix rose sharply to 39.1 per cent in 2020, surpassing the record set a year prior by 7.1 percentage points. This was enabled by record high supply from wind, solar and bioenergy generators. </t>
    </r>
    <r>
      <rPr>
        <b/>
        <sz val="12"/>
        <color indexed="8"/>
        <rFont val="Arial"/>
        <family val="2"/>
      </rPr>
      <t>(See Energy Trends 5.4).</t>
    </r>
    <r>
      <rPr>
        <sz val="12"/>
        <rFont val="Arial"/>
        <family val="2"/>
      </rPr>
      <t xml:space="preserve"> In the last ten years UK coal consumption has fallen by 86 per cent.</t>
    </r>
  </si>
  <si>
    <t>New data for January 2021 and revisions to January 2018 to December 2020 data</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</si>
</sst>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numFmt numFmtId="165" formatCode="#,##0\r"/>
    <numFmt numFmtId="166" formatCode="@\ \p"/>
    <numFmt numFmtId="167" formatCode="@\ "/>
    <numFmt numFmtId="168" formatCode="0.000"/>
    <numFmt numFmtId="169" formatCode="#,##0.000"/>
    <numFmt numFmtId="170" formatCode="0;;;@"/>
    <numFmt numFmtId="171" formatCode="0\ \p;;;@&quot; p&quot;"/>
    <numFmt numFmtId="172" formatCode="#,##0\ ;\-#,##0\ ;&quot;-&quot;\ "/>
    <numFmt numFmtId="173" formatCode="#,##0\r;\-#,##0\r;&quot;-&quot;\ "/>
    <numFmt numFmtId="174" formatCode="0\ \p;;;@"/>
    <numFmt numFmtId="175" formatCode="\+0.0\ ;\-0.0\ ;&quot;-&quot;\ "/>
    <numFmt numFmtId="176" formatCode="\+0\ ;\-0\ ;&quot;-&quot;\ "/>
    <numFmt numFmtId="177" formatCode="#,##0.0\ "/>
    <numFmt numFmtId="178" formatCode="0\r\p;;;@&quot; p&quot;"/>
    <numFmt numFmtId="179" formatCode="0.0%"/>
    <numFmt numFmtId="180" formatCode="0.000%"/>
    <numFmt numFmtId="181" formatCode="0.00000"/>
    <numFmt numFmtId="182" formatCode="_-* #,##0_-;\-* #,##0_-;_-* &quot;-&quot;??_-;_-@_-"/>
    <numFmt numFmtId="183" formatCode="#,##0.0\ ;\-#,##0.0\ ;&quot;-&quot;\ "/>
    <numFmt numFmtId="184" formatCode="0.000000"/>
    <numFmt numFmtId="185" formatCode="[$-809]dd\ mmmm\ yyyy;@"/>
    <numFmt numFmtId="186" formatCode="[$-F800]dddd\,\ mmmm\ dd\,\ yyyy"/>
    <numFmt numFmtId="187" formatCode="[$-809]dd\ mmmm\ yyyy"/>
    <numFmt numFmtId="188" formatCode="0.0000"/>
    <numFmt numFmtId="189" formatCode="0.0"/>
    <numFmt numFmtId="190" formatCode="#,##0.00\ "/>
    <numFmt numFmtId="191" formatCode="#,##0.000\ "/>
    <numFmt numFmtId="192" formatCode="#,##0.00\ ;\-#,##0.00\ ;&quot;-&quot;\ "/>
    <numFmt numFmtId="193" formatCode="&quot;Yes&quot;;&quot;Yes&quot;;&quot;No&quot;"/>
    <numFmt numFmtId="194" formatCode="&quot;True&quot;;&quot;True&quot;;&quot;False&quot;"/>
    <numFmt numFmtId="195" formatCode="&quot;On&quot;;&quot;On&quot;;&quot;Off&quot;"/>
    <numFmt numFmtId="196" formatCode="[$€-2]\ #,##0.00_);[Red]\([$€-2]\ #,##0.00\)"/>
    <numFmt numFmtId="197" formatCode="#,##0.0\r;\-#,##0.0\r;&quot;-&quot;\ "/>
    <numFmt numFmtId="198" formatCode="#,##0.00\r;\-#,##0.00\r;&quot;-&quot;\ "/>
    <numFmt numFmtId="199" formatCode="\+0.00\ ;\-0.00\ ;&quot;-&quot;\ "/>
  </numFmts>
  <fonts count="99">
    <font>
      <sz val="10"/>
      <name val="MS Sans Serif"/>
      <family val="0"/>
    </font>
    <font>
      <b/>
      <sz val="10"/>
      <name val="MS Sans Serif"/>
      <family val="0"/>
    </font>
    <font>
      <i/>
      <sz val="10"/>
      <name val="MS Sans Serif"/>
      <family val="0"/>
    </font>
    <font>
      <b/>
      <i/>
      <sz val="10"/>
      <name val="MS Sans Serif"/>
      <family val="0"/>
    </font>
    <font>
      <b/>
      <sz val="28"/>
      <name val="Antique Olive"/>
      <family val="2"/>
    </font>
    <font>
      <sz val="8"/>
      <name val="MS Sans Serif"/>
      <family val="2"/>
    </font>
    <font>
      <b/>
      <sz val="18"/>
      <name val="MS Sans Serif"/>
      <family val="2"/>
    </font>
    <font>
      <sz val="10"/>
      <name val="Times New Roman"/>
      <family val="1"/>
    </font>
    <font>
      <sz val="8"/>
      <name val="Dutch"/>
      <family val="0"/>
    </font>
    <font>
      <sz val="8"/>
      <name val="Times New Roman"/>
      <family val="1"/>
    </font>
    <font>
      <sz val="8.5"/>
      <name val="MS Sans Serif"/>
      <family val="2"/>
    </font>
    <font>
      <vertAlign val="superscript"/>
      <sz val="8.5"/>
      <name val="MS Sans Serif"/>
      <family val="2"/>
    </font>
    <font>
      <i/>
      <sz val="8.5"/>
      <name val="MS Sans Serif"/>
      <family val="2"/>
    </font>
    <font>
      <sz val="9"/>
      <name val="MS Sans Serif"/>
      <family val="2"/>
    </font>
    <font>
      <sz val="10"/>
      <color indexed="12"/>
      <name val="MS Sans Serif"/>
      <family val="2"/>
    </font>
    <font>
      <sz val="10"/>
      <color indexed="49"/>
      <name val="MS Sans Serif"/>
      <family val="2"/>
    </font>
    <font>
      <sz val="10"/>
      <color indexed="14"/>
      <name val="MS Sans Serif"/>
      <family val="2"/>
    </font>
    <font>
      <b/>
      <u val="single"/>
      <sz val="10"/>
      <name val="MS Sans Serif"/>
      <family val="2"/>
    </font>
    <font>
      <vertAlign val="superscript"/>
      <sz val="7"/>
      <name val="MS Sans Serif"/>
      <family val="2"/>
    </font>
    <font>
      <i/>
      <sz val="9"/>
      <name val="MS Sans Serif"/>
      <family val="2"/>
    </font>
    <font>
      <b/>
      <sz val="12"/>
      <name val="MS Sans Serif"/>
      <family val="2"/>
    </font>
    <font>
      <u val="single"/>
      <sz val="10"/>
      <color indexed="12"/>
      <name val="MS Sans Serif"/>
      <family val="2"/>
    </font>
    <font>
      <u val="single"/>
      <sz val="10"/>
      <color indexed="36"/>
      <name val="MS Sans Serif"/>
      <family val="2"/>
    </font>
    <font>
      <sz val="8"/>
      <name val="Tahoma"/>
      <family val="2"/>
    </font>
    <font>
      <b/>
      <sz val="8"/>
      <name val="Tahoma"/>
      <family val="2"/>
    </font>
    <font>
      <sz val="10"/>
      <color indexed="10"/>
      <name val="Arial"/>
      <family val="2"/>
    </font>
    <font>
      <sz val="8.5"/>
      <name val="Arial"/>
      <family val="2"/>
    </font>
    <font>
      <sz val="8"/>
      <name val="Arial"/>
      <family val="2"/>
    </font>
    <font>
      <sz val="10"/>
      <name val="Arial"/>
      <family val="2"/>
    </font>
    <font>
      <b/>
      <sz val="9"/>
      <name val="MS Sans Serif"/>
      <family val="2"/>
    </font>
    <font>
      <sz val="10"/>
      <color indexed="12"/>
      <name val="Arial"/>
      <family val="2"/>
    </font>
    <font>
      <b/>
      <sz val="28"/>
      <name val="Arial"/>
      <family val="2"/>
    </font>
    <font>
      <b/>
      <sz val="12"/>
      <name val="Arial"/>
      <family val="2"/>
    </font>
    <font>
      <b/>
      <u val="single"/>
      <sz val="12"/>
      <name val="Arial"/>
      <family val="2"/>
    </font>
    <font>
      <sz val="12"/>
      <name val="Arial"/>
      <family val="2"/>
    </font>
    <font>
      <u val="single"/>
      <sz val="12"/>
      <color indexed="12"/>
      <name val="Arial"/>
      <family val="2"/>
    </font>
    <font>
      <u val="single"/>
      <sz val="12"/>
      <name val="Arial"/>
      <family val="2"/>
    </font>
    <font>
      <sz val="12"/>
      <name val="MS Sans Serif"/>
      <family val="2"/>
    </font>
    <font>
      <b/>
      <sz val="14"/>
      <name val="Arial"/>
      <family val="2"/>
    </font>
    <font>
      <u val="single"/>
      <sz val="10"/>
      <color indexed="12"/>
      <name val="Arial"/>
      <family val="2"/>
    </font>
    <font>
      <b/>
      <sz val="22"/>
      <name val="Arial"/>
      <family val="2"/>
    </font>
    <font>
      <b/>
      <vertAlign val="superscript"/>
      <sz val="14"/>
      <name val="Arial"/>
      <family val="2"/>
    </font>
    <font>
      <sz val="9"/>
      <name val="Arial"/>
      <family val="2"/>
    </font>
    <font>
      <i/>
      <sz val="9"/>
      <name val="Arial"/>
      <family val="2"/>
    </font>
    <font>
      <b/>
      <sz val="9"/>
      <name val="Arial"/>
      <family val="2"/>
    </font>
    <font>
      <vertAlign val="superscript"/>
      <sz val="9"/>
      <name val="Arial"/>
      <family val="2"/>
    </font>
    <font>
      <b/>
      <i/>
      <sz val="9"/>
      <name val="Arial"/>
      <family val="2"/>
    </font>
    <font>
      <b/>
      <i/>
      <vertAlign val="superscript"/>
      <sz val="9"/>
      <name val="Arial"/>
      <family val="2"/>
    </font>
    <font>
      <b/>
      <sz val="12"/>
      <color indexed="8"/>
      <name val="Arial"/>
      <family val="2"/>
    </font>
    <font>
      <b/>
      <vertAlign val="superscript"/>
      <sz val="9"/>
      <name val="Arial"/>
      <family val="2"/>
    </font>
    <font>
      <sz val="12"/>
      <color indexed="30"/>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2"/>
      <color indexed="10"/>
      <name val="Arial"/>
      <family val="2"/>
    </font>
    <font>
      <sz val="10"/>
      <color indexed="10"/>
      <name val="MS Sans Serif"/>
      <family val="2"/>
    </font>
    <font>
      <sz val="12"/>
      <color indexed="10"/>
      <name val="Arial"/>
      <family val="2"/>
    </font>
    <font>
      <sz val="12"/>
      <color indexed="40"/>
      <name val="Arial"/>
      <family val="2"/>
    </font>
    <font>
      <sz val="9"/>
      <color indexed="8"/>
      <name val="MS Sans Serif"/>
      <family val="2"/>
    </font>
    <font>
      <sz val="12"/>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FF0000"/>
      <name val="Arial"/>
      <family val="2"/>
    </font>
    <font>
      <sz val="10"/>
      <color rgb="FF0000FF"/>
      <name val="MS Sans Serif"/>
      <family val="2"/>
    </font>
    <font>
      <u val="single"/>
      <sz val="12"/>
      <color rgb="FF0000FF"/>
      <name val="Arial"/>
      <family val="2"/>
    </font>
    <font>
      <sz val="10"/>
      <color rgb="FFFF0000"/>
      <name val="MS Sans Serif"/>
      <family val="2"/>
    </font>
    <font>
      <sz val="12"/>
      <color rgb="FFFF0000"/>
      <name val="Arial"/>
      <family val="2"/>
    </font>
    <font>
      <sz val="12"/>
      <color rgb="FF00B0F0"/>
      <name val="Arial"/>
      <family val="2"/>
    </font>
    <font>
      <sz val="9"/>
      <color theme="1"/>
      <name val="MS Sans Serif"/>
      <family val="2"/>
    </font>
    <font>
      <sz val="12"/>
      <color rgb="FF0070C0"/>
      <name val="Arial"/>
      <family val="2"/>
    </font>
    <font>
      <sz val="12"/>
      <color theme="1"/>
      <name val="Arial"/>
      <family val="2"/>
    </font>
    <font>
      <b/>
      <sz val="8"/>
      <name val="MS Sans Serif"/>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7" fillId="0" borderId="0" applyNumberFormat="0" applyFill="0" applyBorder="0" applyAlignment="0" applyProtection="0"/>
    <xf numFmtId="0" fontId="22"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1" fillId="0" borderId="0" applyNumberFormat="0" applyFill="0" applyBorder="0" applyAlignment="0" applyProtection="0"/>
    <xf numFmtId="0" fontId="39"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82">
    <xf numFmtId="0" fontId="0" fillId="0" borderId="0" xfId="0" applyAlignment="1">
      <alignment/>
    </xf>
    <xf numFmtId="0" fontId="0" fillId="0" borderId="10" xfId="0" applyBorder="1" applyAlignment="1">
      <alignment/>
    </xf>
    <xf numFmtId="0" fontId="5" fillId="0" borderId="10" xfId="0" applyFont="1" applyBorder="1" applyAlignment="1">
      <alignment horizontal="right" wrapText="1"/>
    </xf>
    <xf numFmtId="0" fontId="2" fillId="0" borderId="0" xfId="0" applyFont="1" applyAlignment="1">
      <alignment/>
    </xf>
    <xf numFmtId="0" fontId="6" fillId="0" borderId="0" xfId="0" applyFont="1" applyAlignment="1">
      <alignment/>
    </xf>
    <xf numFmtId="0" fontId="0" fillId="0" borderId="11" xfId="0" applyBorder="1" applyAlignment="1">
      <alignment/>
    </xf>
    <xf numFmtId="0" fontId="0" fillId="0" borderId="0" xfId="0" applyAlignment="1">
      <alignment horizontal="right"/>
    </xf>
    <xf numFmtId="1" fontId="0" fillId="0" borderId="0" xfId="0" applyNumberFormat="1" applyAlignment="1">
      <alignment/>
    </xf>
    <xf numFmtId="3" fontId="8" fillId="0" borderId="0" xfId="0" applyNumberFormat="1" applyFont="1" applyAlignment="1">
      <alignment horizontal="right"/>
    </xf>
    <xf numFmtId="3" fontId="0" fillId="0" borderId="0" xfId="0" applyNumberFormat="1" applyAlignment="1">
      <alignment/>
    </xf>
    <xf numFmtId="1" fontId="7" fillId="0" borderId="0" xfId="0" applyNumberFormat="1" applyFont="1" applyAlignment="1">
      <alignment/>
    </xf>
    <xf numFmtId="3" fontId="9" fillId="0" borderId="0" xfId="0" applyNumberFormat="1" applyFont="1" applyAlignment="1">
      <alignment horizontal="right"/>
    </xf>
    <xf numFmtId="3" fontId="0" fillId="0" borderId="0" xfId="0" applyNumberFormat="1" applyFont="1" applyAlignment="1">
      <alignment horizontal="right"/>
    </xf>
    <xf numFmtId="3" fontId="0" fillId="0" borderId="0" xfId="0" applyNumberFormat="1" applyFont="1" applyAlignment="1">
      <alignment/>
    </xf>
    <xf numFmtId="3" fontId="15" fillId="0" borderId="0" xfId="0" applyNumberFormat="1" applyFont="1" applyAlignment="1">
      <alignment/>
    </xf>
    <xf numFmtId="0" fontId="0" fillId="0" borderId="12" xfId="0" applyBorder="1" applyAlignment="1">
      <alignment/>
    </xf>
    <xf numFmtId="0" fontId="0" fillId="0" borderId="13" xfId="0" applyBorder="1" applyAlignment="1">
      <alignment/>
    </xf>
    <xf numFmtId="169" fontId="14" fillId="0" borderId="0" xfId="0" applyNumberFormat="1" applyFont="1" applyAlignment="1">
      <alignment/>
    </xf>
    <xf numFmtId="169" fontId="0" fillId="0" borderId="0" xfId="0" applyNumberFormat="1" applyAlignment="1">
      <alignment/>
    </xf>
    <xf numFmtId="169" fontId="16" fillId="0" borderId="0" xfId="0" applyNumberFormat="1" applyFont="1" applyAlignment="1">
      <alignment horizontal="right"/>
    </xf>
    <xf numFmtId="0" fontId="0" fillId="0" borderId="14" xfId="0" applyBorder="1" applyAlignment="1">
      <alignment/>
    </xf>
    <xf numFmtId="0" fontId="0" fillId="0" borderId="0" xfId="0" applyFont="1" applyAlignment="1">
      <alignment/>
    </xf>
    <xf numFmtId="0" fontId="17" fillId="0" borderId="0" xfId="0" applyFont="1" applyAlignment="1">
      <alignment/>
    </xf>
    <xf numFmtId="0" fontId="2" fillId="0" borderId="10" xfId="0" applyFont="1" applyBorder="1" applyAlignment="1">
      <alignment horizontal="right" wrapText="1"/>
    </xf>
    <xf numFmtId="0" fontId="5" fillId="0" borderId="15" xfId="0" applyFont="1" applyBorder="1" applyAlignment="1">
      <alignment/>
    </xf>
    <xf numFmtId="0" fontId="5" fillId="0" borderId="0" xfId="0" applyFont="1" applyAlignment="1">
      <alignment/>
    </xf>
    <xf numFmtId="0" fontId="5" fillId="0" borderId="10" xfId="0" applyFont="1" applyBorder="1" applyAlignment="1">
      <alignment horizontal="centerContinuous"/>
    </xf>
    <xf numFmtId="0" fontId="5" fillId="0" borderId="0" xfId="0" applyFont="1" applyAlignment="1">
      <alignment horizontal="right"/>
    </xf>
    <xf numFmtId="0" fontId="5" fillId="0" borderId="10" xfId="0" applyFont="1" applyBorder="1" applyAlignment="1">
      <alignment horizontal="right"/>
    </xf>
    <xf numFmtId="3" fontId="0" fillId="0" borderId="10" xfId="0" applyNumberFormat="1" applyFont="1" applyBorder="1" applyAlignment="1">
      <alignment/>
    </xf>
    <xf numFmtId="0" fontId="4" fillId="0" borderId="0" xfId="0" applyFont="1" applyAlignment="1">
      <alignment horizontal="left" vertical="center"/>
    </xf>
    <xf numFmtId="0" fontId="0" fillId="0" borderId="0" xfId="0" applyAlignment="1">
      <alignment horizontal="left"/>
    </xf>
    <xf numFmtId="164" fontId="13" fillId="0" borderId="0" xfId="0" applyNumberFormat="1" applyFont="1" applyAlignment="1">
      <alignment/>
    </xf>
    <xf numFmtId="0" fontId="0" fillId="33" borderId="0" xfId="0" applyFill="1" applyAlignment="1" applyProtection="1">
      <alignment/>
      <protection hidden="1"/>
    </xf>
    <xf numFmtId="0" fontId="1" fillId="33" borderId="16" xfId="0" applyFont="1" applyFill="1" applyBorder="1" applyAlignment="1" applyProtection="1">
      <alignment vertical="center"/>
      <protection hidden="1"/>
    </xf>
    <xf numFmtId="0" fontId="10" fillId="33" borderId="0" xfId="0" applyFont="1" applyFill="1" applyAlignment="1" applyProtection="1">
      <alignment/>
      <protection hidden="1"/>
    </xf>
    <xf numFmtId="0" fontId="0" fillId="33" borderId="0" xfId="0" applyFill="1" applyAlignment="1" applyProtection="1">
      <alignment wrapText="1"/>
      <protection hidden="1"/>
    </xf>
    <xf numFmtId="164" fontId="10" fillId="33" borderId="0" xfId="0" applyNumberFormat="1" applyFont="1" applyFill="1" applyAlignment="1" applyProtection="1">
      <alignment horizontal="right"/>
      <protection hidden="1"/>
    </xf>
    <xf numFmtId="165" fontId="0" fillId="33" borderId="0" xfId="0" applyNumberFormat="1" applyFill="1" applyAlignment="1" applyProtection="1">
      <alignment/>
      <protection hidden="1"/>
    </xf>
    <xf numFmtId="164" fontId="10" fillId="33" borderId="10" xfId="0" applyNumberFormat="1" applyFont="1" applyFill="1" applyBorder="1" applyAlignment="1" applyProtection="1">
      <alignment/>
      <protection hidden="1"/>
    </xf>
    <xf numFmtId="172" fontId="0" fillId="33" borderId="0" xfId="0" applyNumberFormat="1" applyFill="1" applyAlignment="1" applyProtection="1">
      <alignment/>
      <protection hidden="1"/>
    </xf>
    <xf numFmtId="166" fontId="0" fillId="0" borderId="0" xfId="0" applyNumberFormat="1" applyAlignment="1">
      <alignment/>
    </xf>
    <xf numFmtId="170" fontId="0" fillId="0" borderId="0" xfId="0" applyNumberFormat="1" applyAlignment="1">
      <alignment/>
    </xf>
    <xf numFmtId="3" fontId="0" fillId="0" borderId="17" xfId="0" applyNumberFormat="1" applyFont="1" applyBorder="1" applyAlignment="1">
      <alignment/>
    </xf>
    <xf numFmtId="172" fontId="13" fillId="0" borderId="10" xfId="0" applyNumberFormat="1" applyFont="1" applyBorder="1" applyAlignment="1">
      <alignment/>
    </xf>
    <xf numFmtId="0" fontId="10" fillId="33" borderId="0" xfId="0" applyFont="1" applyFill="1" applyAlignment="1" applyProtection="1">
      <alignment/>
      <protection hidden="1"/>
    </xf>
    <xf numFmtId="170" fontId="4" fillId="0" borderId="0" xfId="0" applyNumberFormat="1" applyFont="1" applyAlignment="1">
      <alignment horizontal="left" vertical="center"/>
    </xf>
    <xf numFmtId="0" fontId="0" fillId="33" borderId="0" xfId="0" applyFont="1" applyFill="1" applyAlignment="1" applyProtection="1">
      <alignment/>
      <protection hidden="1"/>
    </xf>
    <xf numFmtId="0" fontId="1" fillId="0" borderId="0" xfId="0" applyFont="1" applyAlignment="1">
      <alignment horizontal="left"/>
    </xf>
    <xf numFmtId="170" fontId="0" fillId="0" borderId="10" xfId="0" applyNumberFormat="1" applyBorder="1" applyAlignment="1">
      <alignment/>
    </xf>
    <xf numFmtId="0" fontId="5" fillId="0" borderId="0" xfId="0" applyFont="1" applyAlignment="1">
      <alignment horizontal="right" wrapText="1"/>
    </xf>
    <xf numFmtId="1" fontId="8" fillId="0" borderId="0" xfId="0" applyNumberFormat="1" applyFont="1" applyAlignment="1">
      <alignment horizontal="right"/>
    </xf>
    <xf numFmtId="169" fontId="16" fillId="0" borderId="0" xfId="0" applyNumberFormat="1" applyFont="1" applyAlignment="1">
      <alignment/>
    </xf>
    <xf numFmtId="169" fontId="0" fillId="0" borderId="0" xfId="42" applyNumberFormat="1" applyFont="1" applyAlignment="1">
      <alignment/>
    </xf>
    <xf numFmtId="0" fontId="2" fillId="0" borderId="0" xfId="0" applyFont="1" applyAlignment="1">
      <alignment horizontal="right" wrapText="1"/>
    </xf>
    <xf numFmtId="0" fontId="1" fillId="0" borderId="0" xfId="0" applyFont="1" applyAlignment="1">
      <alignment horizontal="left" vertical="center"/>
    </xf>
    <xf numFmtId="0" fontId="12" fillId="0" borderId="0" xfId="0" applyFont="1" applyAlignment="1">
      <alignment horizontal="right"/>
    </xf>
    <xf numFmtId="0" fontId="1" fillId="0" borderId="0" xfId="0" applyFont="1" applyAlignment="1">
      <alignment horizontal="left"/>
    </xf>
    <xf numFmtId="172" fontId="13" fillId="0" borderId="0" xfId="0" applyNumberFormat="1" applyFont="1" applyAlignment="1">
      <alignment/>
    </xf>
    <xf numFmtId="3" fontId="12" fillId="0" borderId="0" xfId="0" applyNumberFormat="1" applyFont="1" applyAlignment="1">
      <alignment horizontal="right"/>
    </xf>
    <xf numFmtId="172" fontId="0" fillId="0" borderId="0" xfId="0" applyNumberFormat="1" applyAlignment="1">
      <alignment/>
    </xf>
    <xf numFmtId="0" fontId="13" fillId="0" borderId="0" xfId="0" applyFont="1" applyAlignment="1">
      <alignment horizontal="left"/>
    </xf>
    <xf numFmtId="0" fontId="13" fillId="0" borderId="0" xfId="0" applyFont="1" applyAlignment="1">
      <alignment/>
    </xf>
    <xf numFmtId="49" fontId="13" fillId="0" borderId="0" xfId="0" applyNumberFormat="1" applyFont="1" applyAlignment="1">
      <alignment horizontal="left"/>
    </xf>
    <xf numFmtId="170" fontId="13" fillId="0" borderId="0" xfId="0" applyNumberFormat="1" applyFont="1" applyAlignment="1">
      <alignment horizontal="left"/>
    </xf>
    <xf numFmtId="0" fontId="13" fillId="0" borderId="17" xfId="0" applyFont="1" applyBorder="1" applyAlignment="1">
      <alignment horizontal="left"/>
    </xf>
    <xf numFmtId="0" fontId="13" fillId="0" borderId="17" xfId="0" applyFont="1" applyBorder="1" applyAlignment="1">
      <alignment/>
    </xf>
    <xf numFmtId="0" fontId="13" fillId="0" borderId="10" xfId="0" applyFont="1" applyBorder="1" applyAlignment="1">
      <alignment horizontal="left"/>
    </xf>
    <xf numFmtId="0" fontId="13" fillId="0" borderId="10" xfId="0" applyFont="1" applyBorder="1" applyAlignment="1">
      <alignment/>
    </xf>
    <xf numFmtId="170" fontId="13" fillId="0" borderId="0" xfId="0" applyNumberFormat="1" applyFont="1" applyAlignment="1">
      <alignment/>
    </xf>
    <xf numFmtId="170" fontId="13" fillId="0" borderId="10" xfId="0" applyNumberFormat="1" applyFont="1" applyBorder="1" applyAlignment="1">
      <alignment/>
    </xf>
    <xf numFmtId="0" fontId="13" fillId="0" borderId="0" xfId="0" applyFont="1" applyAlignment="1">
      <alignment horizontal="left" vertical="center"/>
    </xf>
    <xf numFmtId="0" fontId="13" fillId="0" borderId="0" xfId="0" applyFont="1" applyAlignment="1">
      <alignment vertical="center"/>
    </xf>
    <xf numFmtId="3" fontId="13" fillId="0" borderId="0" xfId="0" applyNumberFormat="1" applyFont="1" applyAlignment="1">
      <alignment horizontal="right" vertical="center" wrapText="1"/>
    </xf>
    <xf numFmtId="0" fontId="19" fillId="0" borderId="0" xfId="0" applyFont="1" applyAlignment="1">
      <alignment vertical="center"/>
    </xf>
    <xf numFmtId="1" fontId="13" fillId="0" borderId="17" xfId="0" applyNumberFormat="1" applyFont="1" applyBorder="1" applyAlignment="1">
      <alignment horizontal="left"/>
    </xf>
    <xf numFmtId="168" fontId="13" fillId="0" borderId="17" xfId="0" applyNumberFormat="1" applyFont="1" applyBorder="1" applyAlignment="1">
      <alignment/>
    </xf>
    <xf numFmtId="1" fontId="13" fillId="0" borderId="0" xfId="0" applyNumberFormat="1" applyFont="1" applyAlignment="1">
      <alignment horizontal="left"/>
    </xf>
    <xf numFmtId="168" fontId="13" fillId="0" borderId="0" xfId="0" applyNumberFormat="1" applyFont="1" applyAlignment="1">
      <alignment/>
    </xf>
    <xf numFmtId="1" fontId="13" fillId="0" borderId="10" xfId="0" applyNumberFormat="1" applyFont="1" applyBorder="1" applyAlignment="1">
      <alignment horizontal="left"/>
    </xf>
    <xf numFmtId="168" fontId="13" fillId="0" borderId="10" xfId="0" applyNumberFormat="1" applyFont="1" applyBorder="1" applyAlignment="1">
      <alignment/>
    </xf>
    <xf numFmtId="174" fontId="13" fillId="0" borderId="10" xfId="0" applyNumberFormat="1" applyFont="1" applyBorder="1" applyAlignment="1">
      <alignment/>
    </xf>
    <xf numFmtId="0" fontId="13" fillId="0" borderId="0" xfId="0" applyFont="1" applyAlignment="1">
      <alignment horizontal="right"/>
    </xf>
    <xf numFmtId="3" fontId="13" fillId="0" borderId="0" xfId="0" applyNumberFormat="1" applyFont="1" applyAlignment="1">
      <alignment horizontal="right"/>
    </xf>
    <xf numFmtId="49" fontId="5" fillId="0" borderId="10" xfId="0" applyNumberFormat="1" applyFont="1" applyBorder="1" applyAlignment="1">
      <alignment horizontal="right"/>
    </xf>
    <xf numFmtId="0" fontId="5" fillId="0" borderId="0" xfId="0" applyFont="1" applyAlignment="1">
      <alignment horizontal="right"/>
    </xf>
    <xf numFmtId="167" fontId="5" fillId="0" borderId="10" xfId="0" applyNumberFormat="1" applyFont="1" applyBorder="1" applyAlignment="1">
      <alignment horizontal="right"/>
    </xf>
    <xf numFmtId="167" fontId="5" fillId="0" borderId="10" xfId="0" applyNumberFormat="1" applyFont="1" applyBorder="1" applyAlignment="1">
      <alignment horizontal="center"/>
    </xf>
    <xf numFmtId="0" fontId="6" fillId="0" borderId="0" xfId="0" applyFont="1" applyAlignment="1">
      <alignment/>
    </xf>
    <xf numFmtId="164" fontId="5" fillId="0" borderId="0" xfId="0" applyNumberFormat="1" applyFont="1" applyAlignment="1">
      <alignment/>
    </xf>
    <xf numFmtId="3" fontId="5" fillId="0" borderId="0" xfId="0" applyNumberFormat="1" applyFont="1" applyAlignment="1">
      <alignment/>
    </xf>
    <xf numFmtId="3" fontId="5" fillId="0" borderId="15" xfId="0" applyNumberFormat="1" applyFont="1" applyBorder="1" applyAlignment="1">
      <alignment/>
    </xf>
    <xf numFmtId="0" fontId="27" fillId="33" borderId="0" xfId="0" applyFont="1" applyFill="1" applyAlignment="1" applyProtection="1">
      <alignment/>
      <protection hidden="1"/>
    </xf>
    <xf numFmtId="0" fontId="28" fillId="33" borderId="0" xfId="0" applyFont="1" applyFill="1" applyAlignment="1" applyProtection="1">
      <alignment/>
      <protection hidden="1"/>
    </xf>
    <xf numFmtId="0" fontId="25" fillId="33" borderId="0" xfId="0" applyFont="1" applyFill="1" applyAlignment="1" applyProtection="1">
      <alignment/>
      <protection hidden="1"/>
    </xf>
    <xf numFmtId="0" fontId="26" fillId="33" borderId="0" xfId="0" applyFont="1" applyFill="1" applyAlignment="1" applyProtection="1">
      <alignment/>
      <protection hidden="1"/>
    </xf>
    <xf numFmtId="164" fontId="26" fillId="33" borderId="0" xfId="0" applyNumberFormat="1" applyFont="1" applyFill="1" applyAlignment="1" applyProtection="1">
      <alignment horizontal="right"/>
      <protection hidden="1"/>
    </xf>
    <xf numFmtId="0" fontId="28" fillId="33" borderId="0" xfId="0" applyFont="1" applyFill="1" applyAlignment="1" applyProtection="1">
      <alignment vertical="center"/>
      <protection hidden="1"/>
    </xf>
    <xf numFmtId="0" fontId="27" fillId="33" borderId="0" xfId="0" applyFont="1" applyFill="1" applyAlignment="1">
      <alignment/>
    </xf>
    <xf numFmtId="0" fontId="0" fillId="0" borderId="15" xfId="0" applyBorder="1" applyAlignment="1">
      <alignment/>
    </xf>
    <xf numFmtId="167" fontId="5" fillId="0" borderId="10" xfId="0" applyNumberFormat="1" applyFont="1" applyBorder="1" applyAlignment="1">
      <alignment horizontal="right"/>
    </xf>
    <xf numFmtId="167" fontId="5" fillId="0" borderId="0" xfId="0" applyNumberFormat="1" applyFont="1" applyAlignment="1">
      <alignment horizontal="right"/>
    </xf>
    <xf numFmtId="1" fontId="0" fillId="0" borderId="10" xfId="0" applyNumberFormat="1" applyBorder="1" applyAlignment="1">
      <alignment/>
    </xf>
    <xf numFmtId="0" fontId="26" fillId="33" borderId="0" xfId="0" applyFont="1" applyFill="1" applyAlignment="1" applyProtection="1">
      <alignment horizontal="left" vertical="top" wrapText="1"/>
      <protection hidden="1"/>
    </xf>
    <xf numFmtId="173" fontId="26" fillId="33" borderId="0" xfId="0" applyNumberFormat="1" applyFont="1" applyFill="1" applyAlignment="1" applyProtection="1">
      <alignment horizontal="left" vertical="top" wrapText="1"/>
      <protection hidden="1"/>
    </xf>
    <xf numFmtId="172" fontId="28" fillId="33" borderId="0" xfId="0" applyNumberFormat="1" applyFont="1" applyFill="1" applyAlignment="1" applyProtection="1">
      <alignment/>
      <protection hidden="1"/>
    </xf>
    <xf numFmtId="0" fontId="14" fillId="34" borderId="0" xfId="61" applyFont="1" applyFill="1">
      <alignment/>
      <protection/>
    </xf>
    <xf numFmtId="49" fontId="20" fillId="34" borderId="0" xfId="61" applyNumberFormat="1" applyFont="1" applyFill="1" applyAlignment="1">
      <alignment horizontal="right" wrapText="1"/>
      <protection/>
    </xf>
    <xf numFmtId="0" fontId="14" fillId="34" borderId="0" xfId="0" applyFont="1" applyFill="1" applyAlignment="1">
      <alignment/>
    </xf>
    <xf numFmtId="0" fontId="14" fillId="34" borderId="0" xfId="61" applyFont="1" applyFill="1" applyAlignment="1">
      <alignment wrapText="1"/>
      <protection/>
    </xf>
    <xf numFmtId="3" fontId="13" fillId="0" borderId="10" xfId="0" applyNumberFormat="1" applyFont="1" applyBorder="1" applyAlignment="1">
      <alignment horizontal="right" wrapText="1"/>
    </xf>
    <xf numFmtId="3" fontId="13" fillId="0" borderId="10" xfId="0" applyNumberFormat="1" applyFont="1" applyBorder="1" applyAlignment="1">
      <alignment horizontal="right" vertical="center" wrapText="1"/>
    </xf>
    <xf numFmtId="0" fontId="0" fillId="34" borderId="0" xfId="0" applyFont="1" applyFill="1" applyAlignment="1" applyProtection="1">
      <alignment wrapText="1"/>
      <protection hidden="1"/>
    </xf>
    <xf numFmtId="0" fontId="0" fillId="34" borderId="0" xfId="61" applyFill="1" applyAlignment="1">
      <alignment wrapText="1"/>
      <protection/>
    </xf>
    <xf numFmtId="170" fontId="5" fillId="0" borderId="15" xfId="0" applyNumberFormat="1" applyFont="1" applyBorder="1" applyAlignment="1">
      <alignment/>
    </xf>
    <xf numFmtId="0" fontId="14" fillId="34" borderId="0" xfId="0" applyFont="1" applyFill="1" applyAlignment="1">
      <alignment vertical="center"/>
    </xf>
    <xf numFmtId="0" fontId="0" fillId="34" borderId="0" xfId="0" applyFill="1" applyAlignment="1" applyProtection="1">
      <alignment/>
      <protection hidden="1"/>
    </xf>
    <xf numFmtId="164" fontId="10" fillId="34" borderId="10" xfId="0" applyNumberFormat="1" applyFont="1" applyFill="1" applyBorder="1" applyAlignment="1" applyProtection="1">
      <alignment/>
      <protection hidden="1"/>
    </xf>
    <xf numFmtId="2" fontId="26" fillId="33" borderId="0" xfId="0" applyNumberFormat="1" applyFont="1" applyFill="1" applyAlignment="1" applyProtection="1">
      <alignment horizontal="left" vertical="top" wrapText="1"/>
      <protection hidden="1"/>
    </xf>
    <xf numFmtId="3" fontId="13" fillId="0" borderId="18" xfId="0" applyNumberFormat="1" applyFont="1" applyBorder="1" applyAlignment="1">
      <alignment horizontal="center" vertical="center" wrapText="1"/>
    </xf>
    <xf numFmtId="3" fontId="29" fillId="0" borderId="10" xfId="0" applyNumberFormat="1" applyFont="1" applyBorder="1" applyAlignment="1">
      <alignment horizontal="right" vertical="center" wrapText="1"/>
    </xf>
    <xf numFmtId="3" fontId="13" fillId="0" borderId="18" xfId="0" applyNumberFormat="1" applyFont="1" applyBorder="1" applyAlignment="1">
      <alignment horizontal="right" wrapText="1"/>
    </xf>
    <xf numFmtId="3" fontId="29" fillId="0" borderId="10" xfId="0" applyNumberFormat="1" applyFont="1" applyBorder="1" applyAlignment="1">
      <alignment horizontal="right" wrapText="1"/>
    </xf>
    <xf numFmtId="3" fontId="29" fillId="0" borderId="0" xfId="0" applyNumberFormat="1" applyFont="1" applyAlignment="1">
      <alignment horizontal="right" vertical="center" wrapText="1"/>
    </xf>
    <xf numFmtId="184" fontId="0" fillId="0" borderId="0" xfId="0" applyNumberFormat="1" applyAlignment="1">
      <alignment/>
    </xf>
    <xf numFmtId="170" fontId="13" fillId="0" borderId="17" xfId="0" applyNumberFormat="1" applyFont="1" applyBorder="1" applyAlignment="1">
      <alignment/>
    </xf>
    <xf numFmtId="0" fontId="14" fillId="34" borderId="0" xfId="61" applyFont="1" applyFill="1">
      <alignment/>
      <protection/>
    </xf>
    <xf numFmtId="0" fontId="14" fillId="34" borderId="0" xfId="61" applyFont="1" applyFill="1" applyAlignment="1">
      <alignment vertical="top"/>
      <protection/>
    </xf>
    <xf numFmtId="172" fontId="27" fillId="33" borderId="0" xfId="0" applyNumberFormat="1" applyFont="1" applyFill="1" applyAlignment="1">
      <alignment/>
    </xf>
    <xf numFmtId="172" fontId="26" fillId="33" borderId="0" xfId="0" applyNumberFormat="1" applyFont="1" applyFill="1" applyAlignment="1" applyProtection="1">
      <alignment/>
      <protection hidden="1"/>
    </xf>
    <xf numFmtId="183" fontId="28" fillId="33" borderId="0" xfId="0" applyNumberFormat="1" applyFont="1" applyFill="1" applyAlignment="1" applyProtection="1">
      <alignment vertical="center"/>
      <protection hidden="1"/>
    </xf>
    <xf numFmtId="164" fontId="0" fillId="0" borderId="0" xfId="0" applyNumberFormat="1" applyAlignment="1">
      <alignment/>
    </xf>
    <xf numFmtId="171" fontId="30" fillId="34" borderId="0" xfId="61" applyNumberFormat="1" applyFont="1" applyFill="1">
      <alignment/>
      <protection/>
    </xf>
    <xf numFmtId="0" fontId="31" fillId="34" borderId="0" xfId="0" applyFont="1" applyFill="1" applyAlignment="1" applyProtection="1">
      <alignment vertical="center" wrapText="1"/>
      <protection hidden="1"/>
    </xf>
    <xf numFmtId="0" fontId="32" fillId="34" borderId="0" xfId="0" applyFont="1" applyFill="1" applyAlignment="1" applyProtection="1">
      <alignment vertical="center" wrapText="1"/>
      <protection hidden="1"/>
    </xf>
    <xf numFmtId="185" fontId="32" fillId="34" borderId="0" xfId="61" applyNumberFormat="1" applyFont="1" applyFill="1" applyAlignment="1">
      <alignment horizontal="right" wrapText="1"/>
      <protection/>
    </xf>
    <xf numFmtId="0" fontId="33" fillId="34" borderId="0" xfId="0" applyFont="1" applyFill="1" applyAlignment="1">
      <alignment vertical="center" wrapText="1"/>
    </xf>
    <xf numFmtId="0" fontId="89" fillId="34" borderId="0" xfId="61" applyFont="1" applyFill="1" applyAlignment="1" quotePrefix="1">
      <alignment vertical="center" wrapText="1"/>
      <protection/>
    </xf>
    <xf numFmtId="0" fontId="28" fillId="34" borderId="0" xfId="0" applyFont="1" applyFill="1" applyAlignment="1" applyProtection="1">
      <alignment wrapText="1"/>
      <protection hidden="1"/>
    </xf>
    <xf numFmtId="0" fontId="34" fillId="34" borderId="0" xfId="59" applyFont="1" applyFill="1">
      <alignment/>
      <protection/>
    </xf>
    <xf numFmtId="0" fontId="21" fillId="34" borderId="0" xfId="53" applyFill="1" applyAlignment="1" applyProtection="1">
      <alignment/>
      <protection/>
    </xf>
    <xf numFmtId="0" fontId="35" fillId="34" borderId="0" xfId="53" applyFont="1" applyFill="1" applyAlignment="1" applyProtection="1">
      <alignment/>
      <protection/>
    </xf>
    <xf numFmtId="0" fontId="35" fillId="0" borderId="0" xfId="53" applyFont="1" applyAlignment="1" applyProtection="1">
      <alignment horizontal="left"/>
      <protection/>
    </xf>
    <xf numFmtId="0" fontId="36" fillId="34" borderId="0" xfId="59" applyFont="1" applyFill="1">
      <alignment/>
      <protection/>
    </xf>
    <xf numFmtId="0" fontId="34" fillId="34" borderId="0" xfId="59" applyFont="1" applyFill="1" applyAlignment="1">
      <alignment horizontal="left"/>
      <protection/>
    </xf>
    <xf numFmtId="0" fontId="37" fillId="34" borderId="0" xfId="59" applyFont="1" applyFill="1">
      <alignment/>
      <protection/>
    </xf>
    <xf numFmtId="0" fontId="38" fillId="34" borderId="0" xfId="59" applyFont="1" applyFill="1">
      <alignment/>
      <protection/>
    </xf>
    <xf numFmtId="0" fontId="34" fillId="34" borderId="0" xfId="58" applyFont="1" applyFill="1">
      <alignment/>
      <protection/>
    </xf>
    <xf numFmtId="0" fontId="0" fillId="0" borderId="19" xfId="0" applyBorder="1" applyAlignment="1">
      <alignment/>
    </xf>
    <xf numFmtId="0" fontId="1" fillId="35" borderId="20" xfId="0" applyFont="1" applyFill="1" applyBorder="1" applyAlignment="1">
      <alignment/>
    </xf>
    <xf numFmtId="0" fontId="1" fillId="35" borderId="0" xfId="0" applyFont="1" applyFill="1" applyAlignment="1">
      <alignment/>
    </xf>
    <xf numFmtId="0" fontId="34" fillId="34" borderId="0" xfId="61" applyFont="1" applyFill="1" applyAlignment="1">
      <alignment vertical="top" wrapText="1"/>
      <protection/>
    </xf>
    <xf numFmtId="0" fontId="1" fillId="35" borderId="21" xfId="0" applyFont="1" applyFill="1" applyBorder="1" applyAlignment="1">
      <alignment/>
    </xf>
    <xf numFmtId="0" fontId="1" fillId="35" borderId="22" xfId="0" applyFont="1" applyFill="1" applyBorder="1" applyAlignment="1">
      <alignment/>
    </xf>
    <xf numFmtId="0" fontId="1" fillId="0" borderId="23" xfId="0" applyFont="1" applyBorder="1" applyAlignment="1">
      <alignment/>
    </xf>
    <xf numFmtId="0" fontId="1" fillId="0" borderId="24" xfId="0" applyFont="1" applyBorder="1" applyAlignment="1">
      <alignment/>
    </xf>
    <xf numFmtId="186" fontId="34" fillId="0" borderId="0" xfId="59" applyNumberFormat="1" applyFont="1" applyAlignment="1">
      <alignment horizontal="left"/>
      <protection/>
    </xf>
    <xf numFmtId="0" fontId="90" fillId="34" borderId="0" xfId="61" applyFont="1" applyFill="1">
      <alignment/>
      <protection/>
    </xf>
    <xf numFmtId="170" fontId="91" fillId="34" borderId="0" xfId="53" applyNumberFormat="1" applyFont="1" applyFill="1" applyAlignment="1" applyProtection="1">
      <alignment wrapText="1"/>
      <protection/>
    </xf>
    <xf numFmtId="172" fontId="0" fillId="34" borderId="0" xfId="0" applyNumberFormat="1" applyFill="1" applyAlignment="1" applyProtection="1">
      <alignment/>
      <protection hidden="1"/>
    </xf>
    <xf numFmtId="0" fontId="32" fillId="34" borderId="0" xfId="0" applyFont="1" applyFill="1" applyAlignment="1" applyProtection="1">
      <alignment wrapText="1"/>
      <protection hidden="1"/>
    </xf>
    <xf numFmtId="0" fontId="34" fillId="34" borderId="0" xfId="0" applyFont="1" applyFill="1" applyAlignment="1" applyProtection="1">
      <alignment wrapText="1"/>
      <protection hidden="1"/>
    </xf>
    <xf numFmtId="0" fontId="34" fillId="34" borderId="0" xfId="0" applyFont="1" applyFill="1" applyAlignment="1">
      <alignment/>
    </xf>
    <xf numFmtId="0" fontId="36" fillId="34" borderId="0" xfId="0" applyFont="1" applyFill="1" applyAlignment="1">
      <alignment/>
    </xf>
    <xf numFmtId="0" fontId="92" fillId="34" borderId="0" xfId="61" applyFont="1" applyFill="1">
      <alignment/>
      <protection/>
    </xf>
    <xf numFmtId="0" fontId="34" fillId="34" borderId="0" xfId="0" applyFont="1" applyFill="1" applyAlignment="1">
      <alignment vertical="top" wrapText="1"/>
    </xf>
    <xf numFmtId="0" fontId="40" fillId="33" borderId="0" xfId="0" applyFont="1" applyFill="1" applyAlignment="1" applyProtection="1">
      <alignment vertical="center"/>
      <protection hidden="1"/>
    </xf>
    <xf numFmtId="0" fontId="38" fillId="33" borderId="25" xfId="0" applyFont="1" applyFill="1" applyBorder="1" applyAlignment="1" applyProtection="1">
      <alignment vertical="center"/>
      <protection hidden="1"/>
    </xf>
    <xf numFmtId="0" fontId="43" fillId="33" borderId="19" xfId="0" applyFont="1" applyFill="1" applyBorder="1" applyAlignment="1" applyProtection="1">
      <alignment horizontal="right" vertical="center"/>
      <protection hidden="1"/>
    </xf>
    <xf numFmtId="0" fontId="42" fillId="33" borderId="0" xfId="0" applyFont="1" applyFill="1" applyAlignment="1" applyProtection="1">
      <alignment/>
      <protection hidden="1"/>
    </xf>
    <xf numFmtId="15" fontId="44" fillId="33" borderId="0" xfId="0" applyNumberFormat="1" applyFont="1" applyFill="1" applyAlignment="1" applyProtection="1">
      <alignment/>
      <protection hidden="1"/>
    </xf>
    <xf numFmtId="0" fontId="42" fillId="34" borderId="0" xfId="0" applyFont="1" applyFill="1" applyAlignment="1" applyProtection="1">
      <alignment/>
      <protection hidden="1"/>
    </xf>
    <xf numFmtId="0" fontId="42" fillId="34" borderId="0" xfId="0" applyFont="1" applyFill="1" applyAlignment="1" applyProtection="1">
      <alignment/>
      <protection hidden="1"/>
    </xf>
    <xf numFmtId="0" fontId="44" fillId="33" borderId="0" xfId="0" applyFont="1" applyFill="1" applyAlignment="1" applyProtection="1">
      <alignment/>
      <protection hidden="1"/>
    </xf>
    <xf numFmtId="0" fontId="42" fillId="34" borderId="0" xfId="0" applyFont="1" applyFill="1" applyAlignment="1" applyProtection="1">
      <alignment horizontal="right"/>
      <protection hidden="1"/>
    </xf>
    <xf numFmtId="0" fontId="42" fillId="33" borderId="10" xfId="0" applyFont="1" applyFill="1" applyBorder="1" applyAlignment="1" applyProtection="1">
      <alignment horizontal="left" wrapText="1"/>
      <protection hidden="1"/>
    </xf>
    <xf numFmtId="0" fontId="44" fillId="33" borderId="10" xfId="0" applyFont="1" applyFill="1" applyBorder="1" applyAlignment="1" applyProtection="1" quotePrefix="1">
      <alignment wrapText="1"/>
      <protection hidden="1"/>
    </xf>
    <xf numFmtId="0" fontId="42" fillId="33" borderId="10" xfId="0" applyFont="1" applyFill="1" applyBorder="1" applyAlignment="1" applyProtection="1">
      <alignment wrapText="1"/>
      <protection hidden="1"/>
    </xf>
    <xf numFmtId="167" fontId="42" fillId="33" borderId="10" xfId="0" applyNumberFormat="1" applyFont="1" applyFill="1" applyBorder="1" applyAlignment="1" applyProtection="1">
      <alignment horizontal="right"/>
      <protection hidden="1"/>
    </xf>
    <xf numFmtId="0" fontId="42" fillId="34" borderId="10" xfId="0" applyFont="1" applyFill="1" applyBorder="1" applyAlignment="1" applyProtection="1">
      <alignment horizontal="right" wrapText="1"/>
      <protection hidden="1"/>
    </xf>
    <xf numFmtId="164" fontId="42" fillId="33" borderId="10" xfId="0" applyNumberFormat="1" applyFont="1" applyFill="1" applyBorder="1" applyAlignment="1" applyProtection="1">
      <alignment horizontal="right"/>
      <protection hidden="1"/>
    </xf>
    <xf numFmtId="0" fontId="42" fillId="34" borderId="10" xfId="0" applyFont="1" applyFill="1" applyBorder="1" applyAlignment="1" applyProtection="1">
      <alignment horizontal="right"/>
      <protection hidden="1"/>
    </xf>
    <xf numFmtId="0" fontId="44" fillId="33" borderId="0" xfId="0" applyFont="1" applyFill="1" applyAlignment="1" applyProtection="1" quotePrefix="1">
      <alignment/>
      <protection hidden="1"/>
    </xf>
    <xf numFmtId="172" fontId="42" fillId="34" borderId="10" xfId="0" applyNumberFormat="1" applyFont="1" applyFill="1" applyBorder="1" applyAlignment="1" applyProtection="1">
      <alignment horizontal="right"/>
      <protection hidden="1"/>
    </xf>
    <xf numFmtId="0" fontId="42" fillId="33" borderId="0" xfId="0" applyFont="1" applyFill="1" applyAlignment="1" applyProtection="1">
      <alignment horizontal="left" vertical="center"/>
      <protection hidden="1"/>
    </xf>
    <xf numFmtId="172" fontId="42" fillId="34" borderId="0" xfId="0" applyNumberFormat="1" applyFont="1" applyFill="1" applyAlignment="1" applyProtection="1">
      <alignment horizontal="right"/>
      <protection hidden="1"/>
    </xf>
    <xf numFmtId="171" fontId="42" fillId="0" borderId="0" xfId="0" applyNumberFormat="1" applyFont="1" applyAlignment="1">
      <alignment/>
    </xf>
    <xf numFmtId="0" fontId="45" fillId="33" borderId="0" xfId="0" applyFont="1" applyFill="1" applyAlignment="1" applyProtection="1">
      <alignment horizontal="left"/>
      <protection hidden="1"/>
    </xf>
    <xf numFmtId="0" fontId="27" fillId="33" borderId="0" xfId="0" applyFont="1" applyFill="1" applyAlignment="1" applyProtection="1">
      <alignment horizontal="left" vertical="top"/>
      <protection hidden="1"/>
    </xf>
    <xf numFmtId="0" fontId="27" fillId="33" borderId="0" xfId="0" applyFont="1" applyFill="1" applyAlignment="1" applyProtection="1">
      <alignment horizontal="left"/>
      <protection hidden="1"/>
    </xf>
    <xf numFmtId="0" fontId="39" fillId="34" borderId="0" xfId="53" applyFont="1" applyFill="1" applyAlignment="1" applyProtection="1">
      <alignment/>
      <protection/>
    </xf>
    <xf numFmtId="173" fontId="0" fillId="33" borderId="0" xfId="0" applyNumberFormat="1" applyFill="1" applyAlignment="1" applyProtection="1">
      <alignment/>
      <protection hidden="1"/>
    </xf>
    <xf numFmtId="0" fontId="93" fillId="34" borderId="0" xfId="0" applyFont="1" applyFill="1" applyAlignment="1">
      <alignment vertical="top" wrapText="1"/>
    </xf>
    <xf numFmtId="0" fontId="13" fillId="0" borderId="0" xfId="0" applyFont="1" applyBorder="1" applyAlignment="1">
      <alignment horizontal="left"/>
    </xf>
    <xf numFmtId="178" fontId="13" fillId="0" borderId="0" xfId="0" applyNumberFormat="1" applyFont="1" applyBorder="1" applyAlignment="1">
      <alignment/>
    </xf>
    <xf numFmtId="0" fontId="34" fillId="34" borderId="0" xfId="58" applyFont="1" applyFill="1" applyAlignment="1">
      <alignment horizontal="right"/>
      <protection/>
    </xf>
    <xf numFmtId="0" fontId="13" fillId="0" borderId="0" xfId="0" applyFont="1" applyFill="1" applyBorder="1" applyAlignment="1">
      <alignment horizontal="left"/>
    </xf>
    <xf numFmtId="179" fontId="0" fillId="33" borderId="0" xfId="64" applyNumberFormat="1" applyFont="1" applyFill="1" applyAlignment="1" applyProtection="1">
      <alignment/>
      <protection hidden="1"/>
    </xf>
    <xf numFmtId="9" fontId="0" fillId="33" borderId="0" xfId="64" applyFont="1" applyFill="1" applyAlignment="1" applyProtection="1">
      <alignment/>
      <protection hidden="1"/>
    </xf>
    <xf numFmtId="1" fontId="0" fillId="33" borderId="0" xfId="0" applyNumberFormat="1" applyFill="1" applyAlignment="1" applyProtection="1">
      <alignment/>
      <protection hidden="1"/>
    </xf>
    <xf numFmtId="0" fontId="89" fillId="34" borderId="0" xfId="61" applyFont="1" applyFill="1" applyAlignment="1">
      <alignment vertical="top" wrapText="1"/>
      <protection/>
    </xf>
    <xf numFmtId="189" fontId="28" fillId="33" borderId="0" xfId="0" applyNumberFormat="1" applyFont="1" applyFill="1" applyAlignment="1" applyProtection="1">
      <alignment/>
      <protection hidden="1"/>
    </xf>
    <xf numFmtId="0" fontId="0" fillId="34" borderId="0" xfId="61" applyFont="1" applyFill="1">
      <alignment/>
      <protection/>
    </xf>
    <xf numFmtId="0" fontId="34" fillId="34" borderId="0" xfId="61" applyFont="1" applyFill="1" applyAlignment="1" quotePrefix="1">
      <alignment vertical="center" wrapText="1"/>
      <protection/>
    </xf>
    <xf numFmtId="0" fontId="94" fillId="34" borderId="0" xfId="61" applyFont="1" applyFill="1" applyAlignment="1">
      <alignment vertical="top" wrapText="1"/>
      <protection/>
    </xf>
    <xf numFmtId="0" fontId="42" fillId="36" borderId="10" xfId="0" applyFont="1" applyFill="1" applyBorder="1" applyAlignment="1" applyProtection="1">
      <alignment vertical="center"/>
      <protection hidden="1"/>
    </xf>
    <xf numFmtId="175" fontId="43" fillId="36" borderId="10" xfId="0" applyNumberFormat="1" applyFont="1" applyFill="1" applyBorder="1" applyAlignment="1" applyProtection="1">
      <alignment horizontal="right" vertical="center"/>
      <protection hidden="1"/>
    </xf>
    <xf numFmtId="176" fontId="43" fillId="36" borderId="10" xfId="0" applyNumberFormat="1" applyFont="1" applyFill="1" applyBorder="1" applyAlignment="1" applyProtection="1">
      <alignment horizontal="right" vertical="center"/>
      <protection hidden="1"/>
    </xf>
    <xf numFmtId="175" fontId="43" fillId="0" borderId="10" xfId="0" applyNumberFormat="1" applyFont="1" applyFill="1" applyBorder="1" applyAlignment="1" applyProtection="1">
      <alignment horizontal="right" vertical="center"/>
      <protection hidden="1"/>
    </xf>
    <xf numFmtId="0" fontId="42" fillId="36" borderId="10" xfId="0" applyFont="1" applyFill="1" applyBorder="1" applyAlignment="1" applyProtection="1">
      <alignment/>
      <protection hidden="1"/>
    </xf>
    <xf numFmtId="0" fontId="42" fillId="36" borderId="16" xfId="0" applyFont="1" applyFill="1" applyBorder="1" applyAlignment="1" applyProtection="1">
      <alignment vertical="center"/>
      <protection hidden="1"/>
    </xf>
    <xf numFmtId="0" fontId="44" fillId="33" borderId="0" xfId="0" applyFont="1" applyFill="1" applyAlignment="1" applyProtection="1">
      <alignment horizontal="left"/>
      <protection hidden="1"/>
    </xf>
    <xf numFmtId="0" fontId="46" fillId="36" borderId="10" xfId="0" applyFont="1" applyFill="1" applyBorder="1" applyAlignment="1" applyProtection="1">
      <alignment horizontal="left" vertical="center"/>
      <protection hidden="1"/>
    </xf>
    <xf numFmtId="0" fontId="46" fillId="36" borderId="10" xfId="0" applyFont="1" applyFill="1" applyBorder="1" applyAlignment="1" applyProtection="1">
      <alignment horizontal="left"/>
      <protection hidden="1"/>
    </xf>
    <xf numFmtId="0" fontId="44" fillId="36" borderId="10" xfId="0" applyFont="1" applyFill="1" applyBorder="1" applyAlignment="1" applyProtection="1">
      <alignment horizontal="left"/>
      <protection hidden="1"/>
    </xf>
    <xf numFmtId="0" fontId="46" fillId="36" borderId="16" xfId="0" applyFont="1" applyFill="1" applyBorder="1" applyAlignment="1" applyProtection="1">
      <alignment horizontal="left" vertical="center"/>
      <protection hidden="1"/>
    </xf>
    <xf numFmtId="167" fontId="44" fillId="33" borderId="10" xfId="0" applyNumberFormat="1" applyFont="1" applyFill="1" applyBorder="1" applyAlignment="1" applyProtection="1">
      <alignment horizontal="right"/>
      <protection hidden="1"/>
    </xf>
    <xf numFmtId="164" fontId="44" fillId="34" borderId="10" xfId="0" applyNumberFormat="1" applyFont="1" applyFill="1" applyBorder="1" applyAlignment="1" applyProtection="1">
      <alignment horizontal="right"/>
      <protection hidden="1"/>
    </xf>
    <xf numFmtId="0" fontId="44" fillId="33" borderId="16" xfId="0" applyFont="1" applyFill="1" applyBorder="1" applyAlignment="1" applyProtection="1">
      <alignment vertical="center"/>
      <protection hidden="1"/>
    </xf>
    <xf numFmtId="0" fontId="42" fillId="33" borderId="0" xfId="0" applyFont="1" applyFill="1" applyBorder="1" applyAlignment="1" applyProtection="1">
      <alignment horizontal="centerContinuous"/>
      <protection hidden="1"/>
    </xf>
    <xf numFmtId="0" fontId="42" fillId="33" borderId="0" xfId="0" applyFont="1" applyFill="1" applyBorder="1" applyAlignment="1" applyProtection="1">
      <alignment horizontal="right"/>
      <protection hidden="1"/>
    </xf>
    <xf numFmtId="0" fontId="42" fillId="34" borderId="26" xfId="0" applyFont="1" applyFill="1" applyBorder="1" applyAlignment="1" applyProtection="1">
      <alignment horizontal="right"/>
      <protection hidden="1"/>
    </xf>
    <xf numFmtId="0" fontId="42" fillId="34" borderId="0" xfId="0" applyFont="1" applyFill="1" applyBorder="1" applyAlignment="1" applyProtection="1">
      <alignment horizontal="right"/>
      <protection hidden="1"/>
    </xf>
    <xf numFmtId="0" fontId="42" fillId="34" borderId="18" xfId="0" applyFont="1" applyFill="1" applyBorder="1" applyAlignment="1" applyProtection="1">
      <alignment horizontal="right"/>
      <protection hidden="1"/>
    </xf>
    <xf numFmtId="175" fontId="43" fillId="36" borderId="18" xfId="0" applyNumberFormat="1" applyFont="1" applyFill="1" applyBorder="1" applyAlignment="1" applyProtection="1">
      <alignment horizontal="right" vertical="center"/>
      <protection hidden="1"/>
    </xf>
    <xf numFmtId="2" fontId="0" fillId="33" borderId="0" xfId="0" applyNumberFormat="1" applyFill="1" applyAlignment="1" applyProtection="1">
      <alignment/>
      <protection hidden="1"/>
    </xf>
    <xf numFmtId="164" fontId="13" fillId="0" borderId="26" xfId="0" applyNumberFormat="1" applyFont="1" applyBorder="1" applyAlignment="1">
      <alignment/>
    </xf>
    <xf numFmtId="164" fontId="13" fillId="0" borderId="10" xfId="0" applyNumberFormat="1" applyFont="1" applyBorder="1" applyAlignment="1">
      <alignment/>
    </xf>
    <xf numFmtId="164" fontId="13" fillId="0" borderId="18" xfId="0" applyNumberFormat="1" applyFont="1" applyBorder="1" applyAlignment="1">
      <alignment/>
    </xf>
    <xf numFmtId="164" fontId="13" fillId="0" borderId="27" xfId="0" applyNumberFormat="1" applyFont="1" applyBorder="1" applyAlignment="1">
      <alignment/>
    </xf>
    <xf numFmtId="164" fontId="13" fillId="0" borderId="0" xfId="58" applyNumberFormat="1" applyFont="1">
      <alignment/>
      <protection/>
    </xf>
    <xf numFmtId="164" fontId="13" fillId="0" borderId="10" xfId="58" applyNumberFormat="1" applyFont="1" applyBorder="1">
      <alignment/>
      <protection/>
    </xf>
    <xf numFmtId="164" fontId="13" fillId="0" borderId="27" xfId="58" applyNumberFormat="1" applyFont="1" applyBorder="1">
      <alignment/>
      <protection/>
    </xf>
    <xf numFmtId="164" fontId="13" fillId="0" borderId="26" xfId="58" applyNumberFormat="1" applyFont="1" applyBorder="1">
      <alignment/>
      <protection/>
    </xf>
    <xf numFmtId="164" fontId="13" fillId="0" borderId="12" xfId="0" applyNumberFormat="1" applyFont="1" applyBorder="1" applyAlignment="1">
      <alignment/>
    </xf>
    <xf numFmtId="164" fontId="13" fillId="0" borderId="17" xfId="0" applyNumberFormat="1" applyFont="1" applyBorder="1" applyAlignment="1">
      <alignment/>
    </xf>
    <xf numFmtId="164" fontId="13" fillId="0" borderId="28" xfId="0" applyNumberFormat="1" applyFont="1" applyBorder="1" applyAlignment="1">
      <alignment/>
    </xf>
    <xf numFmtId="164" fontId="95" fillId="0" borderId="0" xfId="0" applyNumberFormat="1" applyFont="1" applyAlignment="1">
      <alignment/>
    </xf>
    <xf numFmtId="164" fontId="13" fillId="0" borderId="13" xfId="0" applyNumberFormat="1" applyFont="1" applyBorder="1" applyAlignment="1">
      <alignment/>
    </xf>
    <xf numFmtId="172" fontId="13" fillId="0" borderId="26" xfId="0" applyNumberFormat="1" applyFont="1" applyBorder="1" applyAlignment="1">
      <alignment/>
    </xf>
    <xf numFmtId="172" fontId="42" fillId="33" borderId="0" xfId="0" applyNumberFormat="1" applyFont="1" applyFill="1" applyBorder="1" applyAlignment="1" applyProtection="1">
      <alignment/>
      <protection hidden="1"/>
    </xf>
    <xf numFmtId="172" fontId="42" fillId="34" borderId="26" xfId="0" applyNumberFormat="1" applyFont="1" applyFill="1" applyBorder="1" applyAlignment="1" applyProtection="1">
      <alignment/>
      <protection hidden="1"/>
    </xf>
    <xf numFmtId="172" fontId="42" fillId="34" borderId="0" xfId="0" applyNumberFormat="1" applyFont="1" applyFill="1" applyAlignment="1" applyProtection="1">
      <alignment/>
      <protection hidden="1"/>
    </xf>
    <xf numFmtId="172" fontId="42" fillId="0" borderId="26" xfId="0" applyNumberFormat="1" applyFont="1" applyBorder="1" applyAlignment="1" applyProtection="1">
      <alignment/>
      <protection hidden="1"/>
    </xf>
    <xf numFmtId="172" fontId="42" fillId="36" borderId="10" xfId="0" applyNumberFormat="1" applyFont="1" applyFill="1" applyBorder="1" applyAlignment="1" applyProtection="1">
      <alignment/>
      <protection hidden="1"/>
    </xf>
    <xf numFmtId="172" fontId="42" fillId="36" borderId="10" xfId="0" applyNumberFormat="1" applyFont="1" applyFill="1" applyBorder="1" applyAlignment="1" applyProtection="1">
      <alignment horizontal="right"/>
      <protection hidden="1"/>
    </xf>
    <xf numFmtId="172" fontId="42" fillId="36" borderId="18" xfId="0" applyNumberFormat="1" applyFont="1" applyFill="1" applyBorder="1" applyAlignment="1" applyProtection="1">
      <alignment/>
      <protection hidden="1"/>
    </xf>
    <xf numFmtId="172" fontId="42" fillId="34" borderId="0" xfId="0" applyNumberFormat="1" applyFont="1" applyFill="1" applyBorder="1" applyAlignment="1" applyProtection="1">
      <alignment horizontal="right"/>
      <protection hidden="1"/>
    </xf>
    <xf numFmtId="172" fontId="42" fillId="34" borderId="0" xfId="0" applyNumberFormat="1" applyFont="1" applyFill="1" applyBorder="1" applyAlignment="1" applyProtection="1">
      <alignment/>
      <protection hidden="1"/>
    </xf>
    <xf numFmtId="172" fontId="42" fillId="0" borderId="0" xfId="0" applyNumberFormat="1" applyFont="1" applyBorder="1" applyAlignment="1" applyProtection="1">
      <alignment/>
      <protection hidden="1"/>
    </xf>
    <xf numFmtId="173" fontId="42" fillId="0" borderId="0" xfId="0" applyNumberFormat="1" applyFont="1" applyFill="1" applyBorder="1" applyAlignment="1" applyProtection="1">
      <alignment/>
      <protection hidden="1"/>
    </xf>
    <xf numFmtId="172" fontId="42" fillId="0" borderId="0" xfId="0" applyNumberFormat="1" applyFont="1" applyFill="1" applyBorder="1" applyAlignment="1" applyProtection="1">
      <alignment/>
      <protection hidden="1"/>
    </xf>
    <xf numFmtId="173" fontId="42" fillId="0" borderId="26" xfId="0" applyNumberFormat="1" applyFont="1" applyFill="1" applyBorder="1" applyAlignment="1" applyProtection="1">
      <alignment/>
      <protection hidden="1"/>
    </xf>
    <xf numFmtId="173" fontId="42" fillId="33" borderId="0" xfId="0" applyNumberFormat="1" applyFont="1" applyFill="1" applyAlignment="1" applyProtection="1">
      <alignment vertical="center"/>
      <protection hidden="1"/>
    </xf>
    <xf numFmtId="172" fontId="42" fillId="0" borderId="0" xfId="0" applyNumberFormat="1" applyFont="1" applyFill="1" applyAlignment="1" applyProtection="1">
      <alignment/>
      <protection hidden="1"/>
    </xf>
    <xf numFmtId="0" fontId="96" fillId="34" borderId="0" xfId="61" applyFont="1" applyFill="1" applyAlignment="1" quotePrefix="1">
      <alignment horizontal="left" vertical="top" wrapText="1"/>
      <protection/>
    </xf>
    <xf numFmtId="0" fontId="33" fillId="33" borderId="0" xfId="0" applyFont="1" applyFill="1" applyAlignment="1">
      <alignment wrapText="1"/>
    </xf>
    <xf numFmtId="0" fontId="34" fillId="34" borderId="0" xfId="0" applyFont="1" applyFill="1" applyAlignment="1" quotePrefix="1">
      <alignment vertical="top" wrapText="1"/>
    </xf>
    <xf numFmtId="0" fontId="34" fillId="34" borderId="0" xfId="61" applyFont="1" applyFill="1" applyAlignment="1" quotePrefix="1">
      <alignment horizontal="left" vertical="top" wrapText="1"/>
      <protection/>
    </xf>
    <xf numFmtId="0" fontId="32" fillId="34" borderId="0" xfId="0" applyFont="1" applyFill="1" applyAlignment="1">
      <alignment vertical="center" wrapText="1"/>
    </xf>
    <xf numFmtId="0" fontId="97" fillId="34" borderId="0" xfId="0" applyFont="1" applyFill="1" applyAlignment="1">
      <alignment vertical="top" wrapText="1"/>
    </xf>
    <xf numFmtId="173" fontId="42" fillId="34" borderId="0" xfId="0" applyNumberFormat="1" applyFont="1" applyFill="1" applyBorder="1" applyAlignment="1" applyProtection="1">
      <alignment horizontal="right"/>
      <protection hidden="1"/>
    </xf>
    <xf numFmtId="173" fontId="42" fillId="34" borderId="26" xfId="0" applyNumberFormat="1" applyFont="1" applyFill="1" applyBorder="1" applyAlignment="1" applyProtection="1">
      <alignment horizontal="right"/>
      <protection hidden="1"/>
    </xf>
    <xf numFmtId="173" fontId="42" fillId="34" borderId="0" xfId="0" applyNumberFormat="1" applyFont="1" applyFill="1" applyAlignment="1" applyProtection="1">
      <alignment horizontal="right"/>
      <protection hidden="1"/>
    </xf>
    <xf numFmtId="9" fontId="0" fillId="0" borderId="0" xfId="64" applyFont="1" applyAlignment="1">
      <alignment/>
    </xf>
    <xf numFmtId="2" fontId="0" fillId="0" borderId="0" xfId="0" applyNumberFormat="1" applyAlignment="1">
      <alignment/>
    </xf>
    <xf numFmtId="178" fontId="13" fillId="0" borderId="17" xfId="0" applyNumberFormat="1" applyFont="1" applyBorder="1" applyAlignment="1">
      <alignment/>
    </xf>
    <xf numFmtId="0" fontId="96" fillId="34" borderId="0" xfId="61" applyFont="1" applyFill="1" applyAlignment="1">
      <alignment vertical="top" wrapText="1"/>
      <protection/>
    </xf>
    <xf numFmtId="173" fontId="42" fillId="33" borderId="0" xfId="0" applyNumberFormat="1" applyFont="1" applyFill="1" applyBorder="1" applyAlignment="1" applyProtection="1">
      <alignment/>
      <protection hidden="1"/>
    </xf>
    <xf numFmtId="173" fontId="42" fillId="34" borderId="26" xfId="0" applyNumberFormat="1" applyFont="1" applyFill="1" applyBorder="1" applyAlignment="1" applyProtection="1">
      <alignment/>
      <protection hidden="1"/>
    </xf>
    <xf numFmtId="173" fontId="42" fillId="34" borderId="0" xfId="0" applyNumberFormat="1" applyFont="1" applyFill="1" applyAlignment="1" applyProtection="1">
      <alignment/>
      <protection hidden="1"/>
    </xf>
    <xf numFmtId="173" fontId="42" fillId="0" borderId="0" xfId="0" applyNumberFormat="1" applyFont="1" applyFill="1" applyAlignment="1" applyProtection="1">
      <alignment/>
      <protection hidden="1"/>
    </xf>
    <xf numFmtId="0" fontId="35" fillId="34" borderId="0" xfId="54" applyFont="1" applyFill="1" applyAlignment="1" applyProtection="1">
      <alignment horizontal="left"/>
      <protection/>
    </xf>
    <xf numFmtId="0" fontId="34" fillId="34" borderId="0" xfId="59" applyFont="1" applyFill="1" applyAlignment="1">
      <alignment wrapText="1"/>
      <protection/>
    </xf>
    <xf numFmtId="0" fontId="0" fillId="0" borderId="0" xfId="59" applyAlignment="1">
      <alignment wrapText="1"/>
      <protection/>
    </xf>
    <xf numFmtId="0" fontId="35" fillId="34" borderId="0" xfId="53" applyFont="1" applyFill="1" applyAlignment="1" applyProtection="1">
      <alignment horizontal="left"/>
      <protection/>
    </xf>
    <xf numFmtId="0" fontId="26" fillId="33" borderId="17" xfId="0" applyFont="1" applyFill="1" applyBorder="1" applyAlignment="1" applyProtection="1">
      <alignment horizontal="left" vertical="top" wrapText="1"/>
      <protection hidden="1"/>
    </xf>
    <xf numFmtId="0" fontId="26" fillId="33" borderId="0" xfId="0" applyFont="1" applyFill="1" applyAlignment="1" applyProtection="1">
      <alignment horizontal="left" vertical="top" wrapText="1"/>
      <protection hidden="1"/>
    </xf>
    <xf numFmtId="0" fontId="44" fillId="33" borderId="16" xfId="0" applyFont="1" applyFill="1" applyBorder="1" applyAlignment="1" applyProtection="1">
      <alignment horizontal="center"/>
      <protection hidden="1"/>
    </xf>
    <xf numFmtId="0" fontId="44" fillId="33" borderId="19" xfId="0" applyFont="1" applyFill="1" applyBorder="1" applyAlignment="1" applyProtection="1">
      <alignment horizontal="center"/>
      <protection hidden="1"/>
    </xf>
    <xf numFmtId="0" fontId="0" fillId="0" borderId="0" xfId="0" applyFont="1" applyAlignment="1">
      <alignment horizontal="center"/>
    </xf>
    <xf numFmtId="0" fontId="5" fillId="0" borderId="29"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8" xfId="60"/>
    <cellStyle name="Normal_2_2coalconsumption-ettab05" xfId="61"/>
    <cellStyle name="Note" xfId="62"/>
    <cellStyle name="Output" xfId="63"/>
    <cellStyle name="Percent" xfId="64"/>
    <cellStyle name="Title" xfId="65"/>
    <cellStyle name="Total" xfId="66"/>
    <cellStyle name="Warning Text" xfId="67"/>
  </cellStyles>
  <dxfs count="2">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1</xdr:row>
      <xdr:rowOff>38100</xdr:rowOff>
    </xdr:from>
    <xdr:to>
      <xdr:col>6</xdr:col>
      <xdr:colOff>581025</xdr:colOff>
      <xdr:row>4</xdr:row>
      <xdr:rowOff>152400</xdr:rowOff>
    </xdr:to>
    <xdr:pic>
      <xdr:nvPicPr>
        <xdr:cNvPr id="1" name="Picture 2"/>
        <xdr:cNvPicPr preferRelativeResize="1">
          <a:picLocks noChangeAspect="1"/>
        </xdr:cNvPicPr>
      </xdr:nvPicPr>
      <xdr:blipFill>
        <a:blip r:embed="rId1"/>
        <a:stretch>
          <a:fillRect/>
        </a:stretch>
      </xdr:blipFill>
      <xdr:spPr>
        <a:xfrm>
          <a:off x="4610100" y="228600"/>
          <a:ext cx="809625" cy="685800"/>
        </a:xfrm>
        <a:prstGeom prst="rect">
          <a:avLst/>
        </a:prstGeom>
        <a:noFill/>
        <a:ln w="9525" cmpd="sng">
          <a:noFill/>
        </a:ln>
      </xdr:spPr>
    </xdr:pic>
    <xdr:clientData/>
  </xdr:twoCellAnchor>
  <xdr:twoCellAnchor editAs="oneCell">
    <xdr:from>
      <xdr:col>1</xdr:col>
      <xdr:colOff>47625</xdr:colOff>
      <xdr:row>0</xdr:row>
      <xdr:rowOff>104775</xdr:rowOff>
    </xdr:from>
    <xdr:to>
      <xdr:col>4</xdr:col>
      <xdr:colOff>76200</xdr:colOff>
      <xdr:row>6</xdr:row>
      <xdr:rowOff>142875</xdr:rowOff>
    </xdr:to>
    <xdr:pic>
      <xdr:nvPicPr>
        <xdr:cNvPr id="2" name="Picture 3"/>
        <xdr:cNvPicPr preferRelativeResize="1">
          <a:picLocks noChangeAspect="1"/>
        </xdr:cNvPicPr>
      </xdr:nvPicPr>
      <xdr:blipFill>
        <a:blip r:embed="rId2"/>
        <a:stretch>
          <a:fillRect/>
        </a:stretch>
      </xdr:blipFill>
      <xdr:spPr>
        <a:xfrm>
          <a:off x="628650" y="104775"/>
          <a:ext cx="2152650" cy="1181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beis.gov.uk\u\WINNT\Profiles\mkerai\Local%20Settings\Temporary%20Internet%20Files\Content.IE5\47QF4TR8\2_1coalproduction-ettab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ghlights"/>
      <sheetName val="Main Table"/>
      <sheetName val="Annual"/>
      <sheetName val="Quarter"/>
      <sheetName val="Month"/>
      <sheetName val="Calculation"/>
      <sheetName val="Monthly Digest 8.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solid-fuels-and-derived-gases-section-2-energy-trends" TargetMode="External" /><Relationship Id="rId2" Type="http://schemas.openxmlformats.org/officeDocument/2006/relationships/hyperlink" Target="https://www.gov.uk/government/statistics/solid-fuels-and-derived-gases-statistics-data-sources-and-methodologies" TargetMode="External" /><Relationship Id="rId3" Type="http://schemas.openxmlformats.org/officeDocument/2006/relationships/hyperlink" Target="https://www.gov.uk/government/statistics/total-energy-section-1-energy-trends" TargetMode="External" /><Relationship Id="rId4" Type="http://schemas.openxmlformats.org/officeDocument/2006/relationships/hyperlink" Target="https://www.gov.uk/government/statistics/energy-statistics-revisions-policy" TargetMode="External" /><Relationship Id="rId5" Type="http://schemas.openxmlformats.org/officeDocument/2006/relationships/hyperlink" Target="https://www.gov.uk/government/statistics/solid-fuels-and-derived-gases-statistics-data-sources-and-methodologies" TargetMode="External" /><Relationship Id="rId6" Type="http://schemas.openxmlformats.org/officeDocument/2006/relationships/hyperlink" Target="https://www.gov.uk/government/statistics/solid-fuels-and-derived-gases-section-2-energy-trends" TargetMode="External" /><Relationship Id="rId7" Type="http://schemas.openxmlformats.org/officeDocument/2006/relationships/hyperlink" Target="https://www.gov.uk/government/uploads/system/uploads/attachment_data/file/338757/Annex_B.pdf" TargetMode="External" /><Relationship Id="rId8" Type="http://schemas.openxmlformats.org/officeDocument/2006/relationships/hyperlink" Target="https://www.gov.uk/government/uploads/system/uploads/attachment_data/file/338757/Annex_B.pdf" TargetMode="External" /><Relationship Id="rId9" Type="http://schemas.openxmlformats.org/officeDocument/2006/relationships/hyperlink" Target="https://www.gov.uk/government/uploads/system/uploads/attachment_data/file/338757/Annex_B.pdf" TargetMode="External" /><Relationship Id="rId10" Type="http://schemas.openxmlformats.org/officeDocument/2006/relationships/hyperlink" Target="https://www.gov.uk/government/statistics/digest-of-uk-energy-statistics-dukes-2019" TargetMode="External" /><Relationship Id="rId11" Type="http://schemas.openxmlformats.org/officeDocument/2006/relationships/hyperlink" Target="https://www.gov.uk/government/publications/solid-fuels-and-derived-gases-statistics-data-sources-and-methodologies" TargetMode="External" /><Relationship Id="rId12" Type="http://schemas.openxmlformats.org/officeDocument/2006/relationships/hyperlink" Target="https://www.gov.uk/government/publications/beis-standards-for-official-statistics/statistical-revisions-policy#energy-statistics" TargetMode="External" /><Relationship Id="rId13" Type="http://schemas.openxmlformats.org/officeDocument/2006/relationships/hyperlink" Target="mailto:coalstatistics@beis.gov.uk" TargetMode="External" /><Relationship Id="rId14" Type="http://schemas.openxmlformats.org/officeDocument/2006/relationships/hyperlink" Target="mailto:coalstatistics@beis.gov.uk" TargetMode="External" /><Relationship Id="rId15" Type="http://schemas.openxmlformats.org/officeDocument/2006/relationships/hyperlink" Target="mailto:newsdesk@beis.gov.uk" TargetMode="External" /><Relationship Id="rId16" Type="http://schemas.openxmlformats.org/officeDocument/2006/relationships/drawing" Target="../drawings/drawing1.xm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statistics/solid-fuels-and-derived-gases-chapter-2-digest-of-united-kingdom-energy-statistics-duke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8"/>
  <dimension ref="B8:P36"/>
  <sheetViews>
    <sheetView zoomScaleSheetLayoutView="100" zoomScalePageLayoutView="0" workbookViewId="0" topLeftCell="A1">
      <selection activeCell="A1" sqref="A1"/>
    </sheetView>
  </sheetViews>
  <sheetFormatPr defaultColWidth="8.7109375" defaultRowHeight="12.75"/>
  <cols>
    <col min="1" max="2" width="8.7109375" style="139" customWidth="1"/>
    <col min="3" max="3" width="13.140625" style="139" customWidth="1"/>
    <col min="4" max="4" width="10.00390625" style="139" customWidth="1"/>
    <col min="5" max="5" width="21.00390625" style="139" bestFit="1" customWidth="1"/>
    <col min="6" max="6" width="11.00390625" style="139" customWidth="1"/>
    <col min="7" max="16" width="8.7109375" style="139" customWidth="1"/>
    <col min="17" max="16384" width="8.7109375" style="139" customWidth="1"/>
  </cols>
  <sheetData>
    <row r="1" ht="15"/>
    <row r="2" ht="15"/>
    <row r="3" ht="15"/>
    <row r="4" ht="15"/>
    <row r="5" ht="15"/>
    <row r="6" ht="15"/>
    <row r="7" ht="15"/>
    <row r="8" ht="17.25">
      <c r="B8" s="146" t="s">
        <v>135</v>
      </c>
    </row>
    <row r="10" spans="2:5" ht="15">
      <c r="B10" s="139" t="s">
        <v>134</v>
      </c>
      <c r="C10" s="145"/>
      <c r="D10" s="145"/>
      <c r="E10" s="156">
        <f>'Highlights '!B3</f>
        <v>44280</v>
      </c>
    </row>
    <row r="11" spans="2:5" ht="15">
      <c r="B11" s="139" t="s">
        <v>133</v>
      </c>
      <c r="C11" s="145"/>
      <c r="E11" s="139" t="s">
        <v>182</v>
      </c>
    </row>
    <row r="12" spans="2:5" ht="15">
      <c r="B12" s="139" t="s">
        <v>132</v>
      </c>
      <c r="C12" s="145"/>
      <c r="D12" s="145"/>
      <c r="E12" s="156">
        <v>44315</v>
      </c>
    </row>
    <row r="13" spans="2:5" ht="15">
      <c r="B13" s="145"/>
      <c r="C13" s="145"/>
      <c r="D13" s="145"/>
      <c r="E13" s="145"/>
    </row>
    <row r="14" spans="2:5" ht="15">
      <c r="B14" s="143" t="s">
        <v>131</v>
      </c>
      <c r="C14" s="145"/>
      <c r="D14" s="145"/>
      <c r="E14" s="144"/>
    </row>
    <row r="15" spans="2:5" ht="15">
      <c r="B15" s="139" t="s">
        <v>130</v>
      </c>
      <c r="E15" s="141" t="s">
        <v>129</v>
      </c>
    </row>
    <row r="16" spans="2:5" ht="15">
      <c r="B16" s="139" t="s">
        <v>128</v>
      </c>
      <c r="E16" s="141" t="s">
        <v>127</v>
      </c>
    </row>
    <row r="17" spans="2:6" ht="15">
      <c r="B17" s="139" t="s">
        <v>126</v>
      </c>
      <c r="E17" s="141" t="s">
        <v>125</v>
      </c>
      <c r="F17" s="139" t="s">
        <v>165</v>
      </c>
    </row>
    <row r="18" spans="5:6" ht="15">
      <c r="E18" s="141" t="s">
        <v>87</v>
      </c>
      <c r="F18" s="139" t="s">
        <v>164</v>
      </c>
    </row>
    <row r="19" spans="5:6" ht="15">
      <c r="E19" s="141" t="s">
        <v>7</v>
      </c>
      <c r="F19" s="147" t="s">
        <v>178</v>
      </c>
    </row>
    <row r="21" ht="15">
      <c r="B21" s="143" t="s">
        <v>124</v>
      </c>
    </row>
    <row r="22" spans="2:14" ht="15">
      <c r="B22" s="273" t="s">
        <v>123</v>
      </c>
      <c r="C22" s="274"/>
      <c r="D22" s="274"/>
      <c r="E22" s="274"/>
      <c r="F22" s="274"/>
      <c r="G22" s="274"/>
      <c r="H22" s="274"/>
      <c r="I22" s="274"/>
      <c r="J22" s="274"/>
      <c r="K22" s="274"/>
      <c r="L22" s="274"/>
      <c r="M22" s="274"/>
      <c r="N22" s="274"/>
    </row>
    <row r="24" ht="15">
      <c r="B24" s="143" t="s">
        <v>122</v>
      </c>
    </row>
    <row r="25" spans="2:12" ht="15">
      <c r="B25" s="139" t="s">
        <v>121</v>
      </c>
      <c r="E25" s="272" t="s">
        <v>139</v>
      </c>
      <c r="F25" s="272"/>
      <c r="G25" s="272"/>
      <c r="H25" s="272"/>
      <c r="I25" s="272"/>
      <c r="J25" s="272"/>
      <c r="K25" s="147"/>
      <c r="L25" s="147"/>
    </row>
    <row r="26" spans="2:12" ht="15">
      <c r="B26" s="139" t="s">
        <v>120</v>
      </c>
      <c r="E26" s="272" t="s">
        <v>119</v>
      </c>
      <c r="F26" s="272"/>
      <c r="G26" s="272"/>
      <c r="H26" s="272"/>
      <c r="I26" s="272"/>
      <c r="J26" s="147"/>
      <c r="K26" s="147"/>
      <c r="L26" s="147"/>
    </row>
    <row r="27" spans="2:12" ht="15">
      <c r="B27" s="139" t="s">
        <v>118</v>
      </c>
      <c r="E27" s="272" t="s">
        <v>117</v>
      </c>
      <c r="F27" s="272"/>
      <c r="G27" s="272"/>
      <c r="H27" s="272"/>
      <c r="I27" s="272"/>
      <c r="J27" s="147"/>
      <c r="K27" s="147"/>
      <c r="L27" s="147"/>
    </row>
    <row r="28" spans="2:12" ht="15">
      <c r="B28" s="139" t="s">
        <v>116</v>
      </c>
      <c r="E28" s="275" t="s">
        <v>160</v>
      </c>
      <c r="F28" s="275"/>
      <c r="G28" s="275"/>
      <c r="H28" s="275"/>
      <c r="I28" s="275"/>
      <c r="J28" s="275"/>
      <c r="K28" s="275"/>
      <c r="L28" s="275"/>
    </row>
    <row r="29" spans="5:12" ht="15">
      <c r="E29" s="147"/>
      <c r="F29" s="147"/>
      <c r="G29" s="147"/>
      <c r="H29" s="147"/>
      <c r="I29" s="147"/>
      <c r="J29" s="147"/>
      <c r="K29" s="147"/>
      <c r="L29" s="147"/>
    </row>
    <row r="30" s="162" customFormat="1" ht="15">
      <c r="B30" s="163" t="s">
        <v>147</v>
      </c>
    </row>
    <row r="31" spans="2:3" s="162" customFormat="1" ht="15">
      <c r="B31" s="162" t="s">
        <v>148</v>
      </c>
      <c r="C31" s="162" t="s">
        <v>149</v>
      </c>
    </row>
    <row r="32" spans="2:3" s="162" customFormat="1" ht="15">
      <c r="B32" s="162" t="s">
        <v>150</v>
      </c>
      <c r="C32" s="162" t="s">
        <v>151</v>
      </c>
    </row>
    <row r="33" spans="5:16" ht="15">
      <c r="E33" s="142"/>
      <c r="L33" s="147"/>
      <c r="M33" s="147"/>
      <c r="N33" s="147"/>
      <c r="O33" s="147"/>
      <c r="P33" s="147"/>
    </row>
    <row r="34" spans="2:16" ht="15">
      <c r="B34" s="139" t="s">
        <v>115</v>
      </c>
      <c r="E34" s="139" t="s">
        <v>141</v>
      </c>
      <c r="I34" s="162" t="s">
        <v>158</v>
      </c>
      <c r="L34" s="195" t="s">
        <v>113</v>
      </c>
      <c r="M34" s="272" t="s">
        <v>159</v>
      </c>
      <c r="N34" s="272"/>
      <c r="O34" s="272"/>
      <c r="P34" s="272"/>
    </row>
    <row r="35" spans="5:16" ht="15">
      <c r="E35" s="139" t="s">
        <v>136</v>
      </c>
      <c r="I35" s="139" t="s">
        <v>114</v>
      </c>
      <c r="L35" s="195" t="s">
        <v>113</v>
      </c>
      <c r="M35" s="272" t="s">
        <v>144</v>
      </c>
      <c r="N35" s="272"/>
      <c r="O35" s="272"/>
      <c r="P35" s="272"/>
    </row>
    <row r="36" spans="12:16" ht="15">
      <c r="L36" s="147"/>
      <c r="M36" s="147"/>
      <c r="N36" s="147"/>
      <c r="O36" s="147"/>
      <c r="P36" s="147"/>
    </row>
  </sheetData>
  <sheetProtection/>
  <mergeCells count="7">
    <mergeCell ref="M35:P35"/>
    <mergeCell ref="B22:N22"/>
    <mergeCell ref="E25:J25"/>
    <mergeCell ref="E26:I26"/>
    <mergeCell ref="E27:I27"/>
    <mergeCell ref="E28:L28"/>
    <mergeCell ref="M34:P34"/>
  </mergeCells>
  <hyperlinks>
    <hyperlink ref="E17" location="Annual!A1" display="Annual "/>
    <hyperlink ref="E18" location="Quarter!A1" display="Quarter"/>
    <hyperlink ref="E15" location="'Highlights '!A1" display="Highlights"/>
    <hyperlink ref="E16" location="'Main Table'!A1" display="Main table"/>
    <hyperlink ref="E19" location="Month!A2" display="Month"/>
    <hyperlink ref="E25" r:id="rId1" display="Energy trends section 2: Solid fuels and derived gases"/>
    <hyperlink ref="E26" r:id="rId2" display="Solid fuels and derived gases: methodology note"/>
    <hyperlink ref="E25:G25" r:id="rId3" display="Energy trends section 1: total energy"/>
    <hyperlink ref="E27:G27" r:id="rId4" display="Energy statistics revisions policy"/>
    <hyperlink ref="E26:H26" r:id="rId5" display="Solid fuels and derived gases: methodology note"/>
    <hyperlink ref="E25:I25" r:id="rId6" display="Energy trends section 2: Solid fuels and derived gases"/>
    <hyperlink ref="E28" r:id="rId7" display="Digest of United Kingdom Energy Statistics (DUKES): glossary and acronyms"/>
    <hyperlink ref="E28:G28" r:id="rId8" display="fff"/>
    <hyperlink ref="E28:K28" r:id="rId9" display="Digest of United Kingdom Energy Statistics (DUKES): glossary and acronyms"/>
    <hyperlink ref="E28:L28" r:id="rId10" display="Digest of United Kingdom Energy Statistics (DUKES): Annex B"/>
    <hyperlink ref="E26:I26" r:id="rId11" display="Solid fuels and derived gases: methodology note"/>
    <hyperlink ref="E27:I27" r:id="rId12" display="Energy statistics revisions policy"/>
    <hyperlink ref="M35" r:id="rId13" display="coalstatistics@beis.gov.uk"/>
    <hyperlink ref="M34" r:id="rId14" display="coalstatistics@beis.gov.uk"/>
    <hyperlink ref="M34:P34" r:id="rId15" display="newsdesk@beis.gov.uk"/>
  </hyperlinks>
  <printOptions/>
  <pageMargins left="0.7" right="0.7" top="0.75" bottom="0.75" header="0.3" footer="0.3"/>
  <pageSetup horizontalDpi="600" verticalDpi="600" orientation="portrait" paperSize="9" scale="46" r:id="rId17"/>
  <drawing r:id="rId16"/>
</worksheet>
</file>

<file path=xl/worksheets/sheet2.xml><?xml version="1.0" encoding="utf-8"?>
<worksheet xmlns="http://schemas.openxmlformats.org/spreadsheetml/2006/main" xmlns:r="http://schemas.openxmlformats.org/officeDocument/2006/relationships">
  <sheetPr codeName="Sheet1">
    <pageSetUpPr fitToPage="1"/>
  </sheetPr>
  <dimension ref="A1:F32"/>
  <sheetViews>
    <sheetView tabSelected="1" zoomScalePageLayoutView="0" workbookViewId="0" topLeftCell="A1">
      <selection activeCell="A1" sqref="A1"/>
    </sheetView>
  </sheetViews>
  <sheetFormatPr defaultColWidth="9.140625" defaultRowHeight="12.75"/>
  <cols>
    <col min="1" max="1" width="9.140625" style="106" customWidth="1"/>
    <col min="2" max="2" width="107.140625" style="109" customWidth="1"/>
    <col min="3" max="16384" width="9.140625" style="106" customWidth="1"/>
  </cols>
  <sheetData>
    <row r="1" spans="1:2" ht="34.5">
      <c r="A1" s="132"/>
      <c r="B1" s="133" t="s">
        <v>61</v>
      </c>
    </row>
    <row r="2" ht="15">
      <c r="B2" s="134" t="s">
        <v>85</v>
      </c>
    </row>
    <row r="3" ht="15">
      <c r="B3" s="135">
        <v>44280</v>
      </c>
    </row>
    <row r="4" ht="15">
      <c r="B4" s="107"/>
    </row>
    <row r="5" s="126" customFormat="1" ht="15">
      <c r="B5" s="256" t="s">
        <v>166</v>
      </c>
    </row>
    <row r="6" s="126" customFormat="1" ht="30" customHeight="1">
      <c r="B6" s="259" t="s">
        <v>168</v>
      </c>
    </row>
    <row r="7" s="126" customFormat="1" ht="116.25" customHeight="1">
      <c r="B7" s="260" t="s">
        <v>169</v>
      </c>
    </row>
    <row r="8" s="126" customFormat="1" ht="63.75" customHeight="1">
      <c r="B8" s="257" t="s">
        <v>181</v>
      </c>
    </row>
    <row r="9" spans="2:3" s="126" customFormat="1" ht="63" customHeight="1">
      <c r="B9" s="258" t="s">
        <v>167</v>
      </c>
      <c r="C9" s="164"/>
    </row>
    <row r="10" s="126" customFormat="1" ht="18.75" customHeight="1">
      <c r="B10" s="258" t="s">
        <v>173</v>
      </c>
    </row>
    <row r="11" s="126" customFormat="1" ht="5.25" customHeight="1">
      <c r="B11" s="255"/>
    </row>
    <row r="12" s="127" customFormat="1" ht="36" customHeight="1">
      <c r="B12" s="165" t="s">
        <v>179</v>
      </c>
    </row>
    <row r="13" s="115" customFormat="1" ht="8.25" customHeight="1">
      <c r="B13" s="192"/>
    </row>
    <row r="14" s="108" customFormat="1" ht="45">
      <c r="B14" s="165" t="s">
        <v>172</v>
      </c>
    </row>
    <row r="15" spans="1:2" s="126" customFormat="1" ht="30">
      <c r="A15" s="157"/>
      <c r="B15" s="158" t="s">
        <v>137</v>
      </c>
    </row>
    <row r="16" s="126" customFormat="1" ht="12">
      <c r="B16" s="113"/>
    </row>
    <row r="17" ht="15">
      <c r="B17" s="136" t="s">
        <v>84</v>
      </c>
    </row>
    <row r="18" ht="33" customHeight="1">
      <c r="B18" s="259" t="s">
        <v>180</v>
      </c>
    </row>
    <row r="19" ht="36.75" customHeight="1">
      <c r="B19" s="151" t="s">
        <v>174</v>
      </c>
    </row>
    <row r="20" spans="2:6" ht="75">
      <c r="B20" s="267" t="s">
        <v>177</v>
      </c>
      <c r="E20" s="164"/>
      <c r="F20" s="164"/>
    </row>
    <row r="21" s="202" customFormat="1" ht="36.75" customHeight="1">
      <c r="B21" s="203" t="s">
        <v>175</v>
      </c>
    </row>
    <row r="22" spans="2:4" ht="60">
      <c r="B22" s="151" t="s">
        <v>176</v>
      </c>
      <c r="D22" s="164"/>
    </row>
    <row r="23" spans="2:4" ht="15">
      <c r="B23" s="204"/>
      <c r="D23" s="164"/>
    </row>
    <row r="24" ht="15">
      <c r="B24" s="160" t="s">
        <v>145</v>
      </c>
    </row>
    <row r="25" ht="30">
      <c r="B25" s="161" t="s">
        <v>146</v>
      </c>
    </row>
    <row r="26" ht="15">
      <c r="B26" s="137"/>
    </row>
    <row r="27" ht="12.75" customHeight="1">
      <c r="B27" s="138" t="s">
        <v>103</v>
      </c>
    </row>
    <row r="28" ht="12">
      <c r="B28" s="113"/>
    </row>
    <row r="29" ht="61.5" hidden="1">
      <c r="B29" s="112" t="s">
        <v>73</v>
      </c>
    </row>
    <row r="30" ht="12">
      <c r="A30" s="140" t="s">
        <v>112</v>
      </c>
    </row>
    <row r="32" ht="15">
      <c r="B32" s="200"/>
    </row>
  </sheetData>
  <sheetProtection/>
  <hyperlinks>
    <hyperlink ref="B15" r:id="rId1" display="https://www.gov.uk/government/statistics/solid-fuels-and-derived-gases-chapter-2-digest-of-united-kingdom-energy-statistics-dukes"/>
    <hyperlink ref="A30" location="Contents!A1" display="Return to contents page"/>
  </hyperlinks>
  <printOptions/>
  <pageMargins left="0.7480314960629921" right="0.7480314960629921" top="0.984251968503937" bottom="0.984251968503937" header="0.5118110236220472" footer="0.5118110236220472"/>
  <pageSetup fitToHeight="1" fitToWidth="1" horizontalDpi="600" verticalDpi="600" orientation="landscape" paperSize="9" scale="60"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AK46"/>
  <sheetViews>
    <sheetView showGridLines="0" zoomScaleSheetLayoutView="100" zoomScalePageLayoutView="0" workbookViewId="0" topLeftCell="A1">
      <selection activeCell="A1" sqref="A1"/>
    </sheetView>
  </sheetViews>
  <sheetFormatPr defaultColWidth="9.140625" defaultRowHeight="12.75"/>
  <cols>
    <col min="1" max="1" width="6.140625" style="33" customWidth="1"/>
    <col min="2" max="2" width="8.140625" style="33" customWidth="1"/>
    <col min="3" max="3" width="12.140625" style="33" customWidth="1"/>
    <col min="4" max="4" width="10.57421875" style="33" customWidth="1"/>
    <col min="5" max="5" width="11.7109375" style="33" customWidth="1"/>
    <col min="6" max="6" width="2.140625" style="33" customWidth="1"/>
    <col min="7" max="8" width="10.140625" style="33" customWidth="1"/>
    <col min="9" max="9" width="11.140625" style="33" customWidth="1"/>
    <col min="10" max="10" width="9.140625" style="33" customWidth="1"/>
    <col min="11" max="11" width="9.8515625" style="33" customWidth="1"/>
    <col min="12" max="12" width="11.140625" style="33" customWidth="1"/>
    <col min="13" max="13" width="8.140625" style="33" customWidth="1"/>
    <col min="14" max="14" width="10.140625" style="33" customWidth="1"/>
    <col min="15" max="15" width="3.00390625" style="33" customWidth="1"/>
    <col min="16" max="16" width="0" style="33" hidden="1" customWidth="1"/>
    <col min="17" max="17" width="9.140625" style="33" customWidth="1"/>
    <col min="18" max="18" width="9.7109375" style="33" customWidth="1"/>
    <col min="19" max="16384" width="9.140625" style="33" customWidth="1"/>
  </cols>
  <sheetData>
    <row r="1" spans="1:2" ht="27">
      <c r="A1" s="166" t="s">
        <v>61</v>
      </c>
      <c r="B1" s="47"/>
    </row>
    <row r="2" spans="1:14" s="35" customFormat="1" ht="21" customHeight="1">
      <c r="A2" s="167" t="s">
        <v>152</v>
      </c>
      <c r="B2" s="34"/>
      <c r="C2" s="34"/>
      <c r="D2" s="34"/>
      <c r="E2" s="34"/>
      <c r="F2" s="34"/>
      <c r="G2" s="34"/>
      <c r="H2" s="34"/>
      <c r="I2" s="34"/>
      <c r="J2" s="34"/>
      <c r="K2" s="34"/>
      <c r="L2" s="34"/>
      <c r="M2" s="218"/>
      <c r="N2" s="168" t="s">
        <v>46</v>
      </c>
    </row>
    <row r="3" spans="1:14" ht="14.25" customHeight="1">
      <c r="A3" s="169"/>
      <c r="B3" s="170"/>
      <c r="C3" s="169"/>
      <c r="D3" s="278" t="s">
        <v>77</v>
      </c>
      <c r="E3" s="278"/>
      <c r="F3" s="278"/>
      <c r="G3" s="278"/>
      <c r="H3" s="278"/>
      <c r="I3" s="278"/>
      <c r="J3" s="279"/>
      <c r="K3" s="278" t="s">
        <v>108</v>
      </c>
      <c r="L3" s="278"/>
      <c r="M3" s="278"/>
      <c r="N3" s="278"/>
    </row>
    <row r="4" spans="1:14" ht="12.75" customHeight="1">
      <c r="A4" s="169"/>
      <c r="B4" s="169"/>
      <c r="C4" s="169"/>
      <c r="D4" s="219"/>
      <c r="E4" s="219"/>
      <c r="F4" s="219"/>
      <c r="G4" s="220" t="s">
        <v>47</v>
      </c>
      <c r="H4" s="220" t="s">
        <v>48</v>
      </c>
      <c r="I4" s="220"/>
      <c r="J4" s="221"/>
      <c r="K4" s="171"/>
      <c r="L4" s="172"/>
      <c r="M4" s="172"/>
      <c r="N4" s="172"/>
    </row>
    <row r="5" spans="1:14" ht="12.75" customHeight="1">
      <c r="A5" s="169"/>
      <c r="B5" s="173"/>
      <c r="C5" s="169"/>
      <c r="D5" s="219"/>
      <c r="E5" s="220" t="s">
        <v>49</v>
      </c>
      <c r="F5" s="219"/>
      <c r="G5" s="222" t="s">
        <v>50</v>
      </c>
      <c r="H5" s="220" t="s">
        <v>107</v>
      </c>
      <c r="I5" s="222"/>
      <c r="J5" s="221"/>
      <c r="K5" s="171"/>
      <c r="L5" s="174" t="s">
        <v>49</v>
      </c>
      <c r="M5" s="174" t="s">
        <v>81</v>
      </c>
      <c r="N5" s="172"/>
    </row>
    <row r="6" spans="1:14" s="36" customFormat="1" ht="13.5">
      <c r="A6" s="175"/>
      <c r="B6" s="176"/>
      <c r="C6" s="177"/>
      <c r="D6" s="216" t="s">
        <v>52</v>
      </c>
      <c r="E6" s="179" t="s">
        <v>153</v>
      </c>
      <c r="F6" s="178"/>
      <c r="G6" s="178" t="s">
        <v>53</v>
      </c>
      <c r="H6" s="180" t="s">
        <v>154</v>
      </c>
      <c r="I6" s="178" t="s">
        <v>4</v>
      </c>
      <c r="J6" s="223" t="s">
        <v>155</v>
      </c>
      <c r="K6" s="217" t="s">
        <v>0</v>
      </c>
      <c r="L6" s="179" t="s">
        <v>156</v>
      </c>
      <c r="M6" s="179" t="s">
        <v>82</v>
      </c>
      <c r="N6" s="181" t="s">
        <v>157</v>
      </c>
    </row>
    <row r="7" spans="1:37" ht="12">
      <c r="A7" s="211">
        <f ca="1">INDIRECT(Calculation!X9)</f>
        <v>2016</v>
      </c>
      <c r="B7" s="182"/>
      <c r="C7" s="169"/>
      <c r="D7" s="240">
        <f ca="1">INDIRECT(Calculation!Y9)</f>
        <v>18035.3</v>
      </c>
      <c r="E7" s="240">
        <f ca="1">INDIRECT(Calculation!Z9)</f>
        <v>12055.150000000001</v>
      </c>
      <c r="F7" s="240"/>
      <c r="G7" s="240">
        <f ca="1">INDIRECT(Calculation!AA9)</f>
        <v>3184.32</v>
      </c>
      <c r="H7" s="240">
        <f ca="1">INDIRECT(Calculation!AB9)</f>
        <v>222.62</v>
      </c>
      <c r="I7" s="240">
        <f ca="1">INDIRECT(Calculation!AC9)</f>
        <v>1962.6</v>
      </c>
      <c r="J7" s="241">
        <f ca="1">INDIRECT(Calculation!AD9)</f>
        <v>610.67</v>
      </c>
      <c r="K7" s="242">
        <f ca="1">INDIRECT(Calculation!AE9)</f>
        <v>8531.49</v>
      </c>
      <c r="L7" s="242">
        <f ca="1">INDIRECT(Calculation!AF9)</f>
        <v>6961.74</v>
      </c>
      <c r="M7" s="242">
        <f ca="1">INDIRECT(Calculation!AG9)</f>
        <v>593.77</v>
      </c>
      <c r="N7" s="242">
        <f ca="1">INDIRECT(Calculation!AH9)</f>
        <v>975.98</v>
      </c>
      <c r="R7" s="40"/>
      <c r="S7" s="40"/>
      <c r="T7" s="40"/>
      <c r="U7" s="40"/>
      <c r="V7" s="40"/>
      <c r="W7" s="40"/>
      <c r="X7" s="40"/>
      <c r="Y7" s="40"/>
      <c r="Z7" s="40"/>
      <c r="AA7" s="40"/>
      <c r="AB7" s="40"/>
      <c r="AC7" s="40"/>
      <c r="AD7" s="40"/>
      <c r="AE7" s="40"/>
      <c r="AF7" s="40"/>
      <c r="AG7" s="40"/>
      <c r="AH7" s="40"/>
      <c r="AI7" s="40"/>
      <c r="AJ7" s="40"/>
      <c r="AK7" s="40"/>
    </row>
    <row r="8" spans="1:37" ht="12">
      <c r="A8" s="211">
        <f ca="1">INDIRECT(Calculation!X10)</f>
        <v>2017</v>
      </c>
      <c r="B8" s="169"/>
      <c r="C8" s="169"/>
      <c r="D8" s="240">
        <f ca="1">INDIRECT(Calculation!Y10)</f>
        <v>14439.08</v>
      </c>
      <c r="E8" s="240">
        <f ca="1">INDIRECT(Calculation!Z10)</f>
        <v>8716.47</v>
      </c>
      <c r="F8" s="240"/>
      <c r="G8" s="240">
        <f ca="1">INDIRECT(Calculation!AA10)</f>
        <v>3189.14</v>
      </c>
      <c r="H8" s="240">
        <f ca="1">INDIRECT(Calculation!AB10)</f>
        <v>206.87</v>
      </c>
      <c r="I8" s="240">
        <f ca="1">INDIRECT(Calculation!AC10)</f>
        <v>1731.9299999999998</v>
      </c>
      <c r="J8" s="241">
        <f ca="1">INDIRECT(Calculation!AD10)</f>
        <v>594.69</v>
      </c>
      <c r="K8" s="242">
        <f ca="1">INDIRECT(Calculation!AE10)</f>
        <v>5153.85</v>
      </c>
      <c r="L8" s="242">
        <f ca="1">INDIRECT(Calculation!AF10)</f>
        <v>4257.36</v>
      </c>
      <c r="M8" s="242">
        <f ca="1">INDIRECT(Calculation!AG10)</f>
        <v>313.27</v>
      </c>
      <c r="N8" s="242">
        <f ca="1">INDIRECT(Calculation!AH10)</f>
        <v>583.22</v>
      </c>
      <c r="R8" s="40"/>
      <c r="S8" s="40"/>
      <c r="T8" s="40"/>
      <c r="U8" s="40"/>
      <c r="V8" s="40"/>
      <c r="W8" s="40"/>
      <c r="X8" s="40"/>
      <c r="Y8" s="40"/>
      <c r="Z8" s="40"/>
      <c r="AA8" s="40"/>
      <c r="AB8" s="40"/>
      <c r="AC8" s="40"/>
      <c r="AD8" s="40"/>
      <c r="AE8" s="40"/>
      <c r="AF8" s="40"/>
      <c r="AG8" s="40"/>
      <c r="AH8" s="40"/>
      <c r="AI8" s="40"/>
      <c r="AJ8" s="40"/>
      <c r="AK8" s="40"/>
    </row>
    <row r="9" spans="1:37" ht="12">
      <c r="A9" s="211">
        <f ca="1">INDIRECT(Calculation!X11)</f>
        <v>2018</v>
      </c>
      <c r="B9" s="169"/>
      <c r="C9" s="169"/>
      <c r="D9" s="268">
        <f ca="1">INDIRECT(Calculation!Y11)</f>
        <v>11935.29</v>
      </c>
      <c r="E9" s="240">
        <f ca="1">INDIRECT(Calculation!Z11)</f>
        <v>6655.299999999999</v>
      </c>
      <c r="F9" s="240"/>
      <c r="G9" s="240">
        <f ca="1">INDIRECT(Calculation!AA11)</f>
        <v>2922.5499999999997</v>
      </c>
      <c r="H9" s="268">
        <f ca="1">INDIRECT(Calculation!AB11)</f>
        <v>197.07999999999998</v>
      </c>
      <c r="I9" s="268">
        <f ca="1">INDIRECT(Calculation!AC11)</f>
        <v>1583.5400000000002</v>
      </c>
      <c r="J9" s="269">
        <f ca="1">INDIRECT(Calculation!AD11)</f>
        <v>576.82</v>
      </c>
      <c r="K9" s="270">
        <f ca="1">INDIRECT(Calculation!AE11)</f>
        <v>5409.45</v>
      </c>
      <c r="L9" s="242">
        <f ca="1">INDIRECT(Calculation!AF11)</f>
        <v>3889.21</v>
      </c>
      <c r="M9" s="242">
        <f ca="1">INDIRECT(Calculation!AG11)</f>
        <v>446.54</v>
      </c>
      <c r="N9" s="270">
        <f ca="1">INDIRECT(Calculation!AH11)</f>
        <v>1073.7</v>
      </c>
      <c r="R9" s="40"/>
      <c r="S9" s="40"/>
      <c r="T9" s="40"/>
      <c r="U9" s="40"/>
      <c r="V9" s="40"/>
      <c r="W9" s="40"/>
      <c r="X9" s="40"/>
      <c r="Y9" s="40"/>
      <c r="Z9" s="40"/>
      <c r="AA9" s="40"/>
      <c r="AB9" s="40"/>
      <c r="AC9" s="40"/>
      <c r="AD9" s="40"/>
      <c r="AE9" s="40"/>
      <c r="AF9" s="40"/>
      <c r="AG9" s="40"/>
      <c r="AH9" s="40"/>
      <c r="AI9" s="40"/>
      <c r="AJ9" s="40"/>
      <c r="AK9" s="40"/>
    </row>
    <row r="10" spans="1:37" ht="12">
      <c r="A10" s="211">
        <f ca="1">INDIRECT(Calculation!X12)</f>
        <v>2019</v>
      </c>
      <c r="B10" s="169"/>
      <c r="C10" s="169"/>
      <c r="D10" s="268">
        <f ca="1">INDIRECT(Calculation!Y12)</f>
        <v>7980.360000000001</v>
      </c>
      <c r="E10" s="240">
        <f ca="1">INDIRECT(Calculation!Z12)</f>
        <v>2906.1600000000003</v>
      </c>
      <c r="F10" s="240"/>
      <c r="G10" s="240">
        <f ca="1">INDIRECT(Calculation!AA12)</f>
        <v>2943.4900000000002</v>
      </c>
      <c r="H10" s="268">
        <f ca="1">INDIRECT(Calculation!AB12)</f>
        <v>152.31</v>
      </c>
      <c r="I10" s="268">
        <f ca="1">INDIRECT(Calculation!AC12)</f>
        <v>1436.19</v>
      </c>
      <c r="J10" s="269">
        <f ca="1">INDIRECT(Calculation!AD12)</f>
        <v>542.23</v>
      </c>
      <c r="K10" s="270">
        <f ca="1">INDIRECT(Calculation!AE12)</f>
        <v>5500.4</v>
      </c>
      <c r="L10" s="242">
        <f ca="1">INDIRECT(Calculation!AF12)</f>
        <v>3689.08</v>
      </c>
      <c r="M10" s="242">
        <f ca="1">INDIRECT(Calculation!AG12)</f>
        <v>438.61</v>
      </c>
      <c r="N10" s="270">
        <f ca="1">INDIRECT(Calculation!AH12)</f>
        <v>1372.71</v>
      </c>
      <c r="Q10" s="191"/>
      <c r="R10" s="40"/>
      <c r="S10" s="40"/>
      <c r="T10" s="40"/>
      <c r="U10" s="40"/>
      <c r="V10" s="40"/>
      <c r="W10" s="40"/>
      <c r="X10" s="40"/>
      <c r="Y10" s="40"/>
      <c r="Z10" s="40"/>
      <c r="AA10" s="40"/>
      <c r="AB10" s="40"/>
      <c r="AC10" s="40"/>
      <c r="AD10" s="40"/>
      <c r="AE10" s="40"/>
      <c r="AF10" s="40"/>
      <c r="AG10" s="40"/>
      <c r="AH10" s="40"/>
      <c r="AI10" s="40"/>
      <c r="AJ10" s="40"/>
      <c r="AK10" s="40"/>
    </row>
    <row r="11" spans="1:37" ht="12">
      <c r="A11" s="211" t="str">
        <f ca="1">INDIRECT(Calculation!X13)</f>
        <v>2020 p</v>
      </c>
      <c r="B11" s="169"/>
      <c r="C11" s="169"/>
      <c r="D11" s="268">
        <f ca="1">INDIRECT(Calculation!Y13)</f>
        <v>7100.849999999999</v>
      </c>
      <c r="E11" s="268">
        <f ca="1">INDIRECT(Calculation!Z13)</f>
        <v>2324.59</v>
      </c>
      <c r="F11" s="240"/>
      <c r="G11" s="268">
        <f ca="1">INDIRECT(Calculation!AA13)</f>
        <v>2776.65</v>
      </c>
      <c r="H11" s="268">
        <f ca="1">INDIRECT(Calculation!AB13)</f>
        <v>193.24</v>
      </c>
      <c r="I11" s="268">
        <f ca="1">INDIRECT(Calculation!AC13)</f>
        <v>1287.22</v>
      </c>
      <c r="J11" s="269">
        <f ca="1">INDIRECT(Calculation!AD13)</f>
        <v>519.11</v>
      </c>
      <c r="K11" s="270">
        <f ca="1">INDIRECT(Calculation!AE13)</f>
        <v>3279.03</v>
      </c>
      <c r="L11" s="242">
        <f ca="1">INDIRECT(Calculation!AF13)</f>
        <v>1875.32</v>
      </c>
      <c r="M11" s="270">
        <f ca="1">INDIRECT(Calculation!AG13)</f>
        <v>320.83</v>
      </c>
      <c r="N11" s="270">
        <f ca="1">INDIRECT(Calculation!AH13)</f>
        <v>1082.88</v>
      </c>
      <c r="Q11" s="40"/>
      <c r="R11" s="40"/>
      <c r="S11" s="40"/>
      <c r="T11" s="40"/>
      <c r="U11" s="40"/>
      <c r="V11" s="40"/>
      <c r="W11" s="40"/>
      <c r="X11" s="40"/>
      <c r="Y11" s="40"/>
      <c r="Z11" s="40"/>
      <c r="AA11" s="40"/>
      <c r="AB11" s="40"/>
      <c r="AC11" s="40"/>
      <c r="AD11" s="40"/>
      <c r="AE11" s="40"/>
      <c r="AF11" s="40"/>
      <c r="AG11" s="40"/>
      <c r="AH11" s="40"/>
      <c r="AI11" s="40"/>
      <c r="AJ11" s="40"/>
      <c r="AK11" s="40"/>
    </row>
    <row r="12" spans="1:37" ht="15" customHeight="1">
      <c r="A12" s="212" t="s">
        <v>54</v>
      </c>
      <c r="B12" s="205"/>
      <c r="C12" s="205"/>
      <c r="D12" s="206">
        <f>IF(((D11-D10)/D10)*100&gt;100,"(+)  ",IF(((D11-D10)/D10)*100&lt;-100,"(-)  ",IF(ROUND((((D11-D10)/D10)*100),1)=0,"-  ",((D11-D10)/D10)*100)))</f>
        <v>-11.020931386554004</v>
      </c>
      <c r="E12" s="206">
        <f>IF(((E11-E10)/E10)*100&gt;100,"(+)  ",IF(((E11-E10)/E10)*100&lt;-100,"(-)  ",IF(ROUND((((E11-E10)/E10)*100),1)=0,"-  ",((E11-E10)/E10)*100)))</f>
        <v>-20.011630467696207</v>
      </c>
      <c r="F12" s="206"/>
      <c r="G12" s="206">
        <f>IF(((G11-G10)/G10)*100&gt;100,"(+)  ",IF(((G11-G10)/G10)*100&lt;-100,"(-)  ",IF(ROUND((((G11-G10)/G10)*100),1)=0,"-  ",((G11-G10)/G10)*100)))</f>
        <v>-5.668101471382615</v>
      </c>
      <c r="H12" s="206">
        <f>IF(((H11-H10)/H10)*100&gt;100,"(+)  ",IF(((H11-H10)/H10)*100&lt;-100,"(-)  ",IF(ROUND((((H11-H10)/H10)*100),1)=0,"-  ",((H11-H10)/H10)*100)))</f>
        <v>26.872825159214763</v>
      </c>
      <c r="I12" s="206">
        <f>IF(((I11-I10)/I10)*100&gt;100,"(+)  ",IF(((I11-I10)/I10)*100&lt;-100,"(-)  ",IF(ROUND((((I11-I10)/I10)*100),1)=0,"-  ",((I11-I10)/I10)*100)))</f>
        <v>-10.372583014782167</v>
      </c>
      <c r="J12" s="224">
        <f>IF(((J11-J10)/J10)*100&gt;100,"(+)  ",IF(((J11-J10)/J10)*100&lt;-100,"(-)  ",IF(ROUND((((J11-J10)/J10)*100),1)=0,"-  ",((J11-J10)/J10)*100)))</f>
        <v>-4.263873264113015</v>
      </c>
      <c r="K12" s="208"/>
      <c r="L12" s="208"/>
      <c r="M12" s="208"/>
      <c r="N12" s="208"/>
      <c r="R12" s="40"/>
      <c r="S12" s="40"/>
      <c r="T12" s="40"/>
      <c r="U12" s="197"/>
      <c r="V12" s="197"/>
      <c r="W12" s="197"/>
      <c r="X12" s="197"/>
      <c r="Y12" s="197"/>
      <c r="Z12" s="197"/>
      <c r="AA12" s="40"/>
      <c r="AB12" s="40"/>
      <c r="AC12" s="40"/>
      <c r="AD12" s="40"/>
      <c r="AE12" s="40"/>
      <c r="AF12" s="40"/>
      <c r="AG12" s="40"/>
      <c r="AH12" s="40"/>
      <c r="AI12" s="40"/>
      <c r="AJ12" s="40"/>
      <c r="AK12" s="40"/>
    </row>
    <row r="13" spans="1:37" ht="12" hidden="1">
      <c r="A13" s="211">
        <f ca="1">INDIRECT(Calculation!X23)</f>
        <v>2020</v>
      </c>
      <c r="B13" s="169" t="s">
        <v>55</v>
      </c>
      <c r="C13" s="184" t="str">
        <f ca="1">IF(INDIRECT(Calculation!Y23)="March*","March",(IF(INDIRECT(Calculation!Y23)="June*","June",(IF(INDIRECT(Calculation!Y23)="September*","September",(IF(INDIRECT(Calculation!Y23)="December*","December",INDIRECT(Calculation!Y23))))))))</f>
        <v>January</v>
      </c>
      <c r="D13" s="240">
        <f ca="1">INDIRECT(Calculation!X39)</f>
        <v>1089.41</v>
      </c>
      <c r="E13" s="240">
        <f ca="1">INDIRECT(Calculation!Y39)</f>
        <v>655.04</v>
      </c>
      <c r="F13" s="240"/>
      <c r="G13" s="240">
        <f ca="1">INDIRECT(Calculation!Z39)</f>
        <v>251.03</v>
      </c>
      <c r="H13" s="240">
        <f ca="1">INDIRECT(Calculation!AA39)</f>
        <v>12.07</v>
      </c>
      <c r="I13" s="240">
        <f ca="1">INDIRECT(Calculation!AB39)</f>
        <v>116.19</v>
      </c>
      <c r="J13" s="241">
        <f ca="1">INDIRECT(Calculation!AC39)</f>
        <v>55.07</v>
      </c>
      <c r="K13" s="185"/>
      <c r="L13" s="185"/>
      <c r="M13" s="185"/>
      <c r="N13" s="185"/>
      <c r="R13" s="40"/>
      <c r="S13" s="40"/>
      <c r="T13" s="40"/>
      <c r="U13" s="40"/>
      <c r="V13" s="40"/>
      <c r="W13" s="40"/>
      <c r="X13" s="40"/>
      <c r="Y13" s="40"/>
      <c r="Z13" s="40"/>
      <c r="AA13" s="40"/>
      <c r="AB13" s="40"/>
      <c r="AC13" s="40"/>
      <c r="AD13" s="40"/>
      <c r="AE13" s="40"/>
      <c r="AF13" s="40"/>
      <c r="AG13" s="40"/>
      <c r="AH13" s="40"/>
      <c r="AI13" s="40"/>
      <c r="AJ13" s="40"/>
      <c r="AK13" s="40"/>
    </row>
    <row r="14" spans="1:37" ht="12" hidden="1">
      <c r="A14" s="211">
        <f ca="1">INDIRECT(Calculation!X34)</f>
        <v>2020</v>
      </c>
      <c r="B14" s="169" t="s">
        <v>55</v>
      </c>
      <c r="C14" s="186" t="str">
        <f ca="1">IF(INDIRECT(Calculation!Y35)="March*","March",(IF(INDIRECT(Calculation!Y35)="June*","June",(IF(INDIRECT(Calculation!Y35)="September*","September",(IF(INDIRECT(Calculation!Y35)="December*","December",INDIRECT(Calculation!Y35))))))))</f>
        <v>January</v>
      </c>
      <c r="D14" s="240">
        <f ca="1">INDIRECT(Calculation!X40)</f>
        <v>954.61</v>
      </c>
      <c r="E14" s="240">
        <f ca="1">INDIRECT(Calculation!Y40)</f>
        <v>528.76</v>
      </c>
      <c r="F14" s="240"/>
      <c r="G14" s="240">
        <f ca="1">INDIRECT(Calculation!Z40)</f>
        <v>239.86</v>
      </c>
      <c r="H14" s="240">
        <f ca="1">INDIRECT(Calculation!AA40)</f>
        <v>17.78</v>
      </c>
      <c r="I14" s="240">
        <f ca="1">INDIRECT(Calculation!AB40)</f>
        <v>109.74</v>
      </c>
      <c r="J14" s="243">
        <f ca="1">INDIRECT(Calculation!AC40)</f>
        <v>58.48</v>
      </c>
      <c r="K14" s="185"/>
      <c r="L14" s="185"/>
      <c r="M14" s="185"/>
      <c r="N14" s="185"/>
      <c r="R14" s="40"/>
      <c r="S14" s="40"/>
      <c r="T14" s="40"/>
      <c r="U14" s="40"/>
      <c r="V14" s="40"/>
      <c r="W14" s="40"/>
      <c r="X14" s="40"/>
      <c r="Y14" s="40"/>
      <c r="Z14" s="40"/>
      <c r="AA14" s="40"/>
      <c r="AB14" s="40"/>
      <c r="AC14" s="40"/>
      <c r="AD14" s="40"/>
      <c r="AE14" s="40"/>
      <c r="AF14" s="40"/>
      <c r="AG14" s="40"/>
      <c r="AH14" s="40"/>
      <c r="AI14" s="40"/>
      <c r="AJ14" s="40"/>
      <c r="AK14" s="40"/>
    </row>
    <row r="15" spans="1:37" ht="15.75" customHeight="1" hidden="1">
      <c r="A15" s="213" t="s">
        <v>54</v>
      </c>
      <c r="B15" s="205"/>
      <c r="C15" s="205"/>
      <c r="D15" s="206">
        <f>IF(((D14-D13)/D13)*100&gt;100,"(+)  ",IF(((D14-D13)/D13)*100&lt;-100,"(-)  ",IF(ROUND((((D14-D13)/D13)*100),1)=0,"-  ",((D14-D13)/D13)*100)))</f>
        <v>-12.373670151733512</v>
      </c>
      <c r="E15" s="206">
        <f>IF(((E14-E13)/E13)*100&gt;100,"(+)  ",IF(((E14-E13)/E13)*100&lt;-100,"(-)  ",IF(ROUND((((E14-E13)/E13)*100),1)=0,"-  ",((E14-E13)/E13)*100)))</f>
        <v>-19.27821201758671</v>
      </c>
      <c r="F15" s="207"/>
      <c r="G15" s="206">
        <f>IF(((G14-G13)/G13)*100&gt;100,"(+)  ",IF(((G14-G13)/G13)*100&lt;-100,"(-)  ",IF(ROUND((((G14-G13)/G13)*100),1)=0,"-  ",((G14-G13)/G13)*100)))</f>
        <v>-4.449667370433808</v>
      </c>
      <c r="H15" s="206">
        <f>IF(((H14-H13)/H13)*100&gt;100,"(+)  ",IF(((H14-H13)/H13)*100&lt;-100,"(-)  ",IF(ROUND((((H14-H13)/H13)*100),1)=0,"-  ",((H14-H13)/H13)*100)))</f>
        <v>47.30737365368684</v>
      </c>
      <c r="I15" s="206">
        <f>IF(((I14-I13)/I13)*100&gt;100,"(+)  ",IF(((I14-I13)/I13)*100&lt;-100,"(-)  ",IF(ROUND((((I14-I13)/I13)*100),1)=0,"-  ",((I14-I13)/I13)*100)))</f>
        <v>-5.551252259230574</v>
      </c>
      <c r="J15" s="224">
        <f>IF(((J14-J13)/J13)*100&gt;100,"(+)  ",IF(((J14-J13)/J13)*100&lt;-100,"(-)  ",IF(ROUND((((J14-J13)/J13)*100),1)=0,"-  ",((J14-J13)/J13)*100)))</f>
        <v>6.19211912111857</v>
      </c>
      <c r="K15" s="183"/>
      <c r="L15" s="183"/>
      <c r="M15" s="183"/>
      <c r="N15" s="183"/>
      <c r="R15" s="40"/>
      <c r="S15" s="40"/>
      <c r="T15" s="40"/>
      <c r="U15" s="40"/>
      <c r="V15" s="40"/>
      <c r="W15" s="40"/>
      <c r="X15" s="40"/>
      <c r="Y15" s="40"/>
      <c r="Z15" s="40"/>
      <c r="AA15" s="40"/>
      <c r="AB15" s="40"/>
      <c r="AC15" s="40"/>
      <c r="AD15" s="40"/>
      <c r="AE15" s="40"/>
      <c r="AF15" s="40"/>
      <c r="AG15" s="40"/>
      <c r="AH15" s="40"/>
      <c r="AI15" s="40"/>
      <c r="AJ15" s="40"/>
      <c r="AK15" s="40"/>
    </row>
    <row r="16" spans="1:37" ht="12">
      <c r="A16" s="211">
        <f ca="1">INDIRECT(Calculation!X21)</f>
        <v>2019</v>
      </c>
      <c r="B16" s="169" t="str">
        <f ca="1">INDIRECT(Calculation!Y21)</f>
        <v>November</v>
      </c>
      <c r="C16" s="169"/>
      <c r="D16" s="268">
        <f ca="1">INDIRECT(Calculation!Z21)</f>
        <v>898.48</v>
      </c>
      <c r="E16" s="240">
        <f ca="1">IF(INDIRECT(Calculation!AA21)&lt;0.5,"- ",INDIRECT(Calculation!AA21))</f>
        <v>485.87</v>
      </c>
      <c r="F16" s="240"/>
      <c r="G16" s="240">
        <f ca="1">INDIRECT(Calculation!AB21)</f>
        <v>228.49</v>
      </c>
      <c r="H16" s="240">
        <f ca="1">INDIRECT(Calculation!AC21)</f>
        <v>16.26</v>
      </c>
      <c r="I16" s="240">
        <f ca="1">INDIRECT(Calculation!AD21)</f>
        <v>111.05</v>
      </c>
      <c r="J16" s="241">
        <f ca="1">INDIRECT(Calculation!AE21)</f>
        <v>56.81</v>
      </c>
      <c r="K16" s="270">
        <f ca="1">INDIRECT(Calculation!AF21)</f>
        <v>5777.07</v>
      </c>
      <c r="L16" s="242">
        <f ca="1">INDIRECT(Calculation!AG21)</f>
        <v>4044.57</v>
      </c>
      <c r="M16" s="242">
        <f ca="1">INDIRECT(Calculation!AH21)</f>
        <v>374.19</v>
      </c>
      <c r="N16" s="270">
        <f ca="1">INDIRECT(Calculation!AI21)</f>
        <v>1358.3</v>
      </c>
      <c r="O16" s="38"/>
      <c r="R16" s="40"/>
      <c r="S16" s="40"/>
      <c r="T16" s="40"/>
      <c r="U16" s="40"/>
      <c r="V16" s="40"/>
      <c r="W16" s="40"/>
      <c r="X16" s="40"/>
      <c r="Y16" s="40"/>
      <c r="Z16" s="40"/>
      <c r="AA16" s="40"/>
      <c r="AB16" s="40"/>
      <c r="AC16" s="40"/>
      <c r="AD16" s="40"/>
      <c r="AE16" s="40"/>
      <c r="AF16" s="40"/>
      <c r="AG16" s="40"/>
      <c r="AH16" s="40"/>
      <c r="AI16" s="40"/>
      <c r="AJ16" s="40"/>
      <c r="AK16" s="40"/>
    </row>
    <row r="17" spans="1:37" ht="12">
      <c r="A17" s="211" t="str">
        <f>IF($B17="January",($A$16+1)," ")</f>
        <v> </v>
      </c>
      <c r="B17" s="169" t="str">
        <f ca="1">INDIRECT(Calculation!Y22)</f>
        <v>December</v>
      </c>
      <c r="C17" s="169"/>
      <c r="D17" s="240">
        <f ca="1">INDIRECT(Calculation!Z22)</f>
        <v>864.37</v>
      </c>
      <c r="E17" s="240">
        <f ca="1">IF(INDIRECT(Calculation!AA22)&lt;0.5,"- ",INDIRECT(Calculation!AA22))</f>
        <v>456.44</v>
      </c>
      <c r="F17" s="240"/>
      <c r="G17" s="240">
        <f ca="1">INDIRECT(Calculation!AB22)</f>
        <v>230.96</v>
      </c>
      <c r="H17" s="268">
        <f ca="1">INDIRECT(Calculation!AC22)</f>
        <v>14.79</v>
      </c>
      <c r="I17" s="268">
        <f ca="1">INDIRECT(Calculation!AD22)</f>
        <v>101.6</v>
      </c>
      <c r="J17" s="241">
        <f ca="1">INDIRECT(Calculation!AE22)</f>
        <v>60.58</v>
      </c>
      <c r="K17" s="270">
        <f ca="1">INDIRECT(Calculation!AF22)</f>
        <v>5500.4</v>
      </c>
      <c r="L17" s="242">
        <f ca="1">INDIRECT(Calculation!AG22)</f>
        <v>3689.08</v>
      </c>
      <c r="M17" s="242">
        <f ca="1">INDIRECT(Calculation!AH22)</f>
        <v>438.61</v>
      </c>
      <c r="N17" s="270">
        <f ca="1">INDIRECT(Calculation!AI22)</f>
        <v>1372.71</v>
      </c>
      <c r="R17" s="40"/>
      <c r="S17" s="40"/>
      <c r="T17" s="40"/>
      <c r="U17" s="40"/>
      <c r="V17" s="40"/>
      <c r="W17" s="40"/>
      <c r="X17" s="40"/>
      <c r="Y17" s="40"/>
      <c r="Z17" s="40"/>
      <c r="AA17" s="40"/>
      <c r="AB17" s="40"/>
      <c r="AC17" s="40"/>
      <c r="AD17" s="40"/>
      <c r="AE17" s="40"/>
      <c r="AF17" s="40"/>
      <c r="AG17" s="40"/>
      <c r="AH17" s="40"/>
      <c r="AI17" s="40"/>
      <c r="AJ17" s="40"/>
      <c r="AK17" s="40"/>
    </row>
    <row r="18" spans="1:37" ht="12">
      <c r="A18" s="211">
        <f>IF($B18="January",($A$16+1)," ")</f>
        <v>2020</v>
      </c>
      <c r="B18" s="169" t="str">
        <f ca="1">INDIRECT(Calculation!Y23)</f>
        <v>January</v>
      </c>
      <c r="C18" s="169"/>
      <c r="D18" s="240">
        <f ca="1">INDIRECT(Calculation!Z23)</f>
        <v>1089.41</v>
      </c>
      <c r="E18" s="240">
        <f ca="1">IF(INDIRECT(Calculation!AA23)&lt;0.5,"- ",INDIRECT(Calculation!AA23))</f>
        <v>655.04</v>
      </c>
      <c r="F18" s="240"/>
      <c r="G18" s="240">
        <f ca="1">INDIRECT(Calculation!AB23)</f>
        <v>251.03</v>
      </c>
      <c r="H18" s="240">
        <f ca="1">INDIRECT(Calculation!AC23)</f>
        <v>12.07</v>
      </c>
      <c r="I18" s="240">
        <f ca="1">INDIRECT(Calculation!AD23)</f>
        <v>116.19</v>
      </c>
      <c r="J18" s="241">
        <f ca="1">INDIRECT(Calculation!AE23)</f>
        <v>55.07</v>
      </c>
      <c r="K18" s="242">
        <f ca="1">INDIRECT(Calculation!AF23)</f>
        <v>4968.73</v>
      </c>
      <c r="L18" s="242">
        <f ca="1">INDIRECT(Calculation!AG23)</f>
        <v>3082.77</v>
      </c>
      <c r="M18" s="242">
        <f ca="1">INDIRECT(Calculation!AH23)</f>
        <v>432.8</v>
      </c>
      <c r="N18" s="242">
        <f ca="1">INDIRECT(Calculation!AI23)</f>
        <v>1453.16</v>
      </c>
      <c r="Q18" s="40"/>
      <c r="R18" s="40"/>
      <c r="S18" s="40"/>
      <c r="T18" s="40"/>
      <c r="U18" s="40"/>
      <c r="V18" s="40"/>
      <c r="W18" s="40"/>
      <c r="X18" s="40"/>
      <c r="Y18" s="40"/>
      <c r="Z18" s="40"/>
      <c r="AA18" s="40"/>
      <c r="AB18" s="40"/>
      <c r="AC18" s="40"/>
      <c r="AD18" s="40"/>
      <c r="AE18" s="40"/>
      <c r="AF18" s="40"/>
      <c r="AG18" s="40"/>
      <c r="AH18" s="40"/>
      <c r="AI18" s="40"/>
      <c r="AJ18" s="40"/>
      <c r="AK18" s="40"/>
    </row>
    <row r="19" spans="1:37" ht="12.75" customHeight="1">
      <c r="A19" s="214" t="s">
        <v>171</v>
      </c>
      <c r="B19" s="209"/>
      <c r="C19" s="209"/>
      <c r="D19" s="244">
        <f>SUM(D16:D18)</f>
        <v>2852.26</v>
      </c>
      <c r="E19" s="245">
        <f ca="1">IF(INDIRECT(Calculation!AA21)+INDIRECT(Calculation!AA22)+INDIRECT(Calculation!AA23)&lt;0.5,0,INDIRECT(Calculation!AA21)+INDIRECT(Calculation!AA22)+INDIRECT(Calculation!AA23))</f>
        <v>1597.35</v>
      </c>
      <c r="F19" s="244"/>
      <c r="G19" s="244">
        <f>SUM(G16:G18)</f>
        <v>710.48</v>
      </c>
      <c r="H19" s="244">
        <f>SUM(H16:H18)</f>
        <v>43.120000000000005</v>
      </c>
      <c r="I19" s="244">
        <f>SUM(I16:I18)</f>
        <v>328.84</v>
      </c>
      <c r="J19" s="246">
        <f>SUM(J16:J18)</f>
        <v>172.46</v>
      </c>
      <c r="K19" s="183"/>
      <c r="L19" s="183"/>
      <c r="M19" s="183"/>
      <c r="N19" s="183"/>
      <c r="P19" s="39">
        <f ca="1">INDIRECT(Calculation!AA21)+INDIRECT(Calculation!AA22)+INDIRECT(Calculation!AA23)</f>
        <v>1597.35</v>
      </c>
      <c r="R19" s="40"/>
      <c r="S19" s="40"/>
      <c r="T19" s="40"/>
      <c r="U19" s="40"/>
      <c r="V19" s="40"/>
      <c r="W19" s="40"/>
      <c r="X19" s="40"/>
      <c r="Y19" s="40"/>
      <c r="Z19" s="40"/>
      <c r="AA19" s="40"/>
      <c r="AB19" s="40"/>
      <c r="AC19" s="40"/>
      <c r="AD19" s="40"/>
      <c r="AE19" s="40"/>
      <c r="AF19" s="40"/>
      <c r="AG19" s="40"/>
      <c r="AH19" s="40"/>
      <c r="AI19" s="40"/>
      <c r="AJ19" s="40"/>
      <c r="AK19" s="40"/>
    </row>
    <row r="20" spans="1:37" ht="13.5">
      <c r="A20" s="211">
        <f ca="1">INDIRECT(Calculation!X33)</f>
        <v>2020</v>
      </c>
      <c r="B20" s="169" t="str">
        <f ca="1">INDIRECT(Calculation!Y33)</f>
        <v>November</v>
      </c>
      <c r="C20" s="187"/>
      <c r="D20" s="261">
        <f ca="1">INDIRECT(Calculation!Z33)</f>
        <v>616.78</v>
      </c>
      <c r="E20" s="247">
        <f ca="1">IF(INDIRECT(Calculation!AA33)&lt;0.5,"- ",INDIRECT(Calculation!AA33))</f>
        <v>181.22</v>
      </c>
      <c r="F20" s="240"/>
      <c r="G20" s="247">
        <f ca="1">INDIRECT(Calculation!AB33)</f>
        <v>261.31</v>
      </c>
      <c r="H20" s="261">
        <f ca="1">INDIRECT(Calculation!AC33)</f>
        <v>20.13</v>
      </c>
      <c r="I20" s="261">
        <f ca="1">INDIRECT(Calculation!AD33)</f>
        <v>102.7</v>
      </c>
      <c r="J20" s="262">
        <f ca="1">INDIRECT(Calculation!AE33)</f>
        <v>51.41</v>
      </c>
      <c r="K20" s="253">
        <f ca="1">INDIRECT(Calculation!AF33)</f>
        <v>3337.98</v>
      </c>
      <c r="L20" s="185">
        <f ca="1">INDIRECT(Calculation!AG33)</f>
        <v>2036</v>
      </c>
      <c r="M20" s="185">
        <f ca="1">INDIRECT(Calculation!AH33)</f>
        <v>232.37</v>
      </c>
      <c r="N20" s="263">
        <f ca="1">INDIRECT(Calculation!AI33)</f>
        <v>1069.62</v>
      </c>
      <c r="R20" s="40"/>
      <c r="S20" s="40"/>
      <c r="T20" s="40"/>
      <c r="U20" s="40"/>
      <c r="V20" s="40"/>
      <c r="W20" s="40"/>
      <c r="X20" s="40"/>
      <c r="Y20" s="40"/>
      <c r="Z20" s="40"/>
      <c r="AA20" s="40"/>
      <c r="AB20" s="40"/>
      <c r="AC20" s="40"/>
      <c r="AD20" s="40"/>
      <c r="AE20" s="40"/>
      <c r="AF20" s="40"/>
      <c r="AG20" s="40"/>
      <c r="AH20" s="40"/>
      <c r="AI20" s="40"/>
      <c r="AJ20" s="40"/>
      <c r="AK20" s="40"/>
    </row>
    <row r="21" spans="1:37" ht="12">
      <c r="A21" s="211"/>
      <c r="B21" s="169" t="str">
        <f ca="1">INDIRECT(Calculation!Y34)</f>
        <v>December</v>
      </c>
      <c r="C21" s="169"/>
      <c r="D21" s="250">
        <f ca="1">INDIRECT(Calculation!Z34)</f>
        <v>688.72</v>
      </c>
      <c r="E21" s="251">
        <f ca="1">INDIRECT(Calculation!AA34)</f>
        <v>281.23</v>
      </c>
      <c r="F21" s="251"/>
      <c r="G21" s="250">
        <f ca="1">INDIRECT(Calculation!AB34)</f>
        <v>223.91</v>
      </c>
      <c r="H21" s="250">
        <f ca="1">INDIRECT(Calculation!AC34)</f>
        <v>20.8</v>
      </c>
      <c r="I21" s="250">
        <f ca="1">INDIRECT(Calculation!AD34)</f>
        <v>104.6</v>
      </c>
      <c r="J21" s="252">
        <f ca="1">INDIRECT(Calculation!AE34)</f>
        <v>58.18</v>
      </c>
      <c r="K21" s="253">
        <f ca="1">INDIRECT(Calculation!AF34)</f>
        <v>3279.03</v>
      </c>
      <c r="L21" s="254">
        <f ca="1">INDIRECT(Calculation!AG34)</f>
        <v>1875.32</v>
      </c>
      <c r="M21" s="271">
        <f ca="1">INDIRECT(Calculation!AH34)</f>
        <v>320.83</v>
      </c>
      <c r="N21" s="253">
        <f ca="1">INDIRECT(Calculation!AI34)</f>
        <v>1082.88</v>
      </c>
      <c r="R21" s="40"/>
      <c r="S21" s="40"/>
      <c r="T21" s="40"/>
      <c r="U21" s="40"/>
      <c r="V21" s="40"/>
      <c r="W21" s="40"/>
      <c r="X21" s="40"/>
      <c r="Y21" s="40"/>
      <c r="Z21" s="40"/>
      <c r="AA21" s="40"/>
      <c r="AB21" s="40"/>
      <c r="AC21" s="40"/>
      <c r="AD21" s="40"/>
      <c r="AE21" s="40"/>
      <c r="AF21" s="40"/>
      <c r="AG21" s="40"/>
      <c r="AH21" s="40"/>
      <c r="AI21" s="40"/>
      <c r="AJ21" s="40"/>
      <c r="AK21" s="40"/>
    </row>
    <row r="22" spans="1:37" s="116" customFormat="1" ht="12">
      <c r="A22" s="211">
        <f ca="1">INDIRECT(Calculation!X35)</f>
        <v>2021</v>
      </c>
      <c r="B22" s="186" t="str">
        <f ca="1">INDIRECT(Calculation!Y35)</f>
        <v>January</v>
      </c>
      <c r="C22" s="172"/>
      <c r="D22" s="248">
        <f ca="1">INDIRECT(Calculation!Z35)</f>
        <v>954.61</v>
      </c>
      <c r="E22" s="247">
        <f ca="1">IF(INDIRECT(Calculation!AA35)&lt;0.5,"- ",INDIRECT(Calculation!AA35))</f>
        <v>528.76</v>
      </c>
      <c r="F22" s="248"/>
      <c r="G22" s="248">
        <f ca="1">INDIRECT(Calculation!AB35)</f>
        <v>239.86</v>
      </c>
      <c r="H22" s="249">
        <f ca="1">INDIRECT(Calculation!AC35)</f>
        <v>17.78</v>
      </c>
      <c r="I22" s="249">
        <f ca="1">INDIRECT(Calculation!AD35)</f>
        <v>109.74</v>
      </c>
      <c r="J22" s="241">
        <f ca="1">INDIRECT(Calculation!AE35)</f>
        <v>58.48</v>
      </c>
      <c r="K22" s="242">
        <f ca="1">INDIRECT(Calculation!AF35)</f>
        <v>2789.97</v>
      </c>
      <c r="L22" s="242">
        <f ca="1">INDIRECT(Calculation!AG35)</f>
        <v>1356.1</v>
      </c>
      <c r="M22" s="242">
        <f ca="1">INDIRECT(Calculation!AH35)</f>
        <v>319.01</v>
      </c>
      <c r="N22" s="242">
        <f ca="1">INDIRECT(Calculation!AI35)</f>
        <v>1114.87</v>
      </c>
      <c r="P22" s="117"/>
      <c r="Q22" s="159"/>
      <c r="S22" s="40"/>
      <c r="T22" s="40"/>
      <c r="U22" s="40"/>
      <c r="V22" s="40"/>
      <c r="W22" s="40"/>
      <c r="X22" s="40"/>
      <c r="Y22" s="40"/>
      <c r="Z22" s="40"/>
      <c r="AA22" s="40"/>
      <c r="AB22" s="40"/>
      <c r="AC22" s="40"/>
      <c r="AD22" s="40"/>
      <c r="AE22" s="40"/>
      <c r="AF22" s="40"/>
      <c r="AG22" s="40"/>
      <c r="AH22" s="40"/>
      <c r="AI22" s="40"/>
      <c r="AJ22" s="40"/>
      <c r="AK22" s="40"/>
    </row>
    <row r="23" spans="1:37" ht="12.75" customHeight="1">
      <c r="A23" s="214" t="s">
        <v>171</v>
      </c>
      <c r="B23" s="209"/>
      <c r="C23" s="209"/>
      <c r="D23" s="244">
        <f>SUM(D20:D22)</f>
        <v>2260.11</v>
      </c>
      <c r="E23" s="244">
        <f ca="1">IF(INDIRECT(Calculation!AA33)+INDIRECT(Calculation!AA34)+INDIRECT(Calculation!AA35)&lt;0.5,"- ",INDIRECT(Calculation!AA33)+INDIRECT(Calculation!AA34)+INDIRECT(Calculation!AA35))</f>
        <v>991.21</v>
      </c>
      <c r="F23" s="244"/>
      <c r="G23" s="244">
        <f>SUM(G20:G22)</f>
        <v>725.08</v>
      </c>
      <c r="H23" s="244">
        <f>SUM(H20:H22)</f>
        <v>58.71</v>
      </c>
      <c r="I23" s="244">
        <f>SUM(I20:I22)</f>
        <v>317.04</v>
      </c>
      <c r="J23" s="246">
        <f>SUM(J20:J22)</f>
        <v>168.07</v>
      </c>
      <c r="K23" s="183"/>
      <c r="L23" s="183"/>
      <c r="M23" s="183"/>
      <c r="N23" s="183"/>
      <c r="O23" s="40"/>
      <c r="P23" s="37"/>
      <c r="R23" s="40"/>
      <c r="S23" s="40"/>
      <c r="T23" s="40"/>
      <c r="U23" s="40"/>
      <c r="V23" s="40"/>
      <c r="W23" s="40"/>
      <c r="X23" s="40"/>
      <c r="Y23" s="40"/>
      <c r="Z23" s="40"/>
      <c r="AA23" s="40"/>
      <c r="AB23" s="40"/>
      <c r="AC23" s="40"/>
      <c r="AD23" s="40"/>
      <c r="AE23" s="40"/>
      <c r="AF23" s="40"/>
      <c r="AG23" s="40"/>
      <c r="AH23" s="40"/>
      <c r="AI23" s="40"/>
      <c r="AJ23" s="40"/>
      <c r="AK23" s="40"/>
    </row>
    <row r="24" spans="1:37" ht="13.5">
      <c r="A24" s="215" t="s">
        <v>162</v>
      </c>
      <c r="B24" s="210"/>
      <c r="C24" s="210"/>
      <c r="D24" s="206">
        <f>IF(((D23-D19)/D19)*100&gt;100,"(+)  ",IF(((D23-D19)/D19)*100&lt;-100,"(-)  ",IF(ROUND((((D23-D19)/D19)*100),1)=0,"-  ",((D23-D19)/D19)*100)))</f>
        <v>-20.760730087719914</v>
      </c>
      <c r="E24" s="206">
        <f>IF(((E23-E19)/E19)*100&gt;100,"(+)  ",IF(((E23-E19)/E19)*100&lt;-100,"(-)  ",IF(ROUND((((E23-E19)/E19)*100),1)=0,"-  ",((E23-E19)/E19)*100)))</f>
        <v>-37.94659905468431</v>
      </c>
      <c r="F24" s="206"/>
      <c r="G24" s="206">
        <f>IF(((G23-G19)/G19)*100&gt;100,"(+)  ",IF(((G23-G19)/G19)*100&lt;-100,"(-)  ",IF(ROUND((((G23-G19)/G19)*100),1)=0,"-  ",((G23-G19)/G19)*100)))</f>
        <v>2.054948767030743</v>
      </c>
      <c r="H24" s="206">
        <f>IF(((H23-H19)/H19)*100&gt;100,"(+)  ",IF(((H23-H19)/H19)*100&lt;-100,"(-)  ",IF(ROUND((((H23-H19)/H19)*100),1)=0,"- ",((H23-H19)/H19)*100)))</f>
        <v>36.15491651205935</v>
      </c>
      <c r="I24" s="206">
        <f>IF(((I23-I19)/I19)*100&gt;100,"(+)  ",IF(((I23-I19)/I19)*100&lt;-100,"(-)  ",IF(ROUND((((I23-I19)/I19)*100),1)=0,"-  ",((I23-I19)/I19)*100)))</f>
        <v>-3.58837124437415</v>
      </c>
      <c r="J24" s="224">
        <f>IF(((J23-J19)/J19)*100&gt;100,"(+)  ",IF(((J23-J19)/J19)*100&lt;-100,"(-)  ",IF(ROUND((((J23-J19)/J19)*100),1)=0,"-  ",((J23-J19)/J19)*100)))</f>
        <v>-2.545517801229279</v>
      </c>
      <c r="K24" s="206">
        <f>IF(((K22-K18)/K18)*100&gt;100,"(+)  ",IF(((K22-K18)/K18)*100&lt;-100,"(-)  ",IF(ROUND((((K22-K18)/K18)*100),1)=0,"-  ",((K22-K18)/K18)*100)))</f>
        <v>-43.84943436250309</v>
      </c>
      <c r="L24" s="206">
        <f>IF(((L22-L18)/L18)*100&gt;100,"(+)  ",IF(((L22-L18)/L18)*100&lt;-100,"(-)  ",IF(ROUND((((L22-L18)/L18)*100),1)=0,"-  ",((L22-L18)/L18)*100)))</f>
        <v>-56.010341348851846</v>
      </c>
      <c r="M24" s="206">
        <f>IF(((M22-M18)/M18)*100&gt;100,"(+)  ",IF(((M22-M18)/M18)*100&lt;-100,"(-)  ",IF(ROUND((((M22-M18)/M18)*100),1)=0,"-  ",((M22-M18)/M18)*100)))</f>
        <v>-26.291589648798524</v>
      </c>
      <c r="N24" s="206">
        <f>IF(((N22-N18)/N18)*100&gt;100,"(+)  ",IF(((N22-N18)/N18)*100&lt;-100,"(-)  ",IF(ROUND((((N22-N18)/N18)*100),1)=0,"-  ",((N22-N18)/N18)*100)))</f>
        <v>-23.27961132979164</v>
      </c>
      <c r="R24" s="40"/>
      <c r="S24" s="40"/>
      <c r="T24" s="40"/>
      <c r="U24" s="40"/>
      <c r="V24" s="40"/>
      <c r="W24" s="40"/>
      <c r="X24" s="40"/>
      <c r="Y24" s="40"/>
      <c r="Z24" s="40"/>
      <c r="AA24" s="40"/>
      <c r="AB24" s="40"/>
      <c r="AC24" s="40"/>
      <c r="AD24" s="40"/>
      <c r="AE24" s="40"/>
      <c r="AF24" s="40"/>
      <c r="AG24" s="40"/>
      <c r="AH24" s="40"/>
      <c r="AI24" s="40"/>
      <c r="AJ24" s="40"/>
      <c r="AK24" s="40"/>
    </row>
    <row r="25" spans="1:14" ht="13.5" customHeight="1" hidden="1">
      <c r="A25" s="276" t="s">
        <v>72</v>
      </c>
      <c r="B25" s="276"/>
      <c r="C25" s="276"/>
      <c r="D25" s="276"/>
      <c r="E25" s="276"/>
      <c r="F25" s="276"/>
      <c r="G25" s="276"/>
      <c r="H25" s="276"/>
      <c r="I25" s="276"/>
      <c r="J25" s="276"/>
      <c r="K25" s="276"/>
      <c r="L25" s="276"/>
      <c r="M25" s="276"/>
      <c r="N25" s="276"/>
    </row>
    <row r="26" spans="1:14" ht="10.5" customHeight="1" hidden="1">
      <c r="A26" s="277"/>
      <c r="B26" s="277"/>
      <c r="C26" s="277"/>
      <c r="D26" s="277"/>
      <c r="E26" s="277"/>
      <c r="F26" s="277"/>
      <c r="G26" s="277"/>
      <c r="H26" s="277"/>
      <c r="I26" s="277"/>
      <c r="J26" s="277"/>
      <c r="K26" s="277"/>
      <c r="L26" s="277"/>
      <c r="M26" s="277"/>
      <c r="N26" s="277"/>
    </row>
    <row r="27" spans="1:14" ht="12">
      <c r="A27" s="188" t="s">
        <v>110</v>
      </c>
      <c r="B27" s="103"/>
      <c r="C27" s="103"/>
      <c r="D27" s="103"/>
      <c r="E27" s="103"/>
      <c r="F27" s="103"/>
      <c r="G27" s="103"/>
      <c r="H27" s="103"/>
      <c r="I27" s="103"/>
      <c r="J27" s="103"/>
      <c r="K27" s="118"/>
      <c r="L27" s="104"/>
      <c r="M27" s="103"/>
      <c r="N27" s="103"/>
    </row>
    <row r="28" spans="1:14" ht="12">
      <c r="A28" s="189" t="s">
        <v>78</v>
      </c>
      <c r="B28" s="92"/>
      <c r="C28" s="93"/>
      <c r="D28" s="93"/>
      <c r="E28" s="93"/>
      <c r="F28" s="93"/>
      <c r="G28" s="201"/>
      <c r="H28" s="93"/>
      <c r="I28" s="93"/>
      <c r="J28" s="93"/>
      <c r="K28" s="40"/>
      <c r="L28" s="105"/>
      <c r="M28" s="105"/>
      <c r="N28" s="93"/>
    </row>
    <row r="29" spans="1:14" ht="12">
      <c r="A29" s="189" t="s">
        <v>79</v>
      </c>
      <c r="B29" s="92"/>
      <c r="C29" s="93"/>
      <c r="D29" s="93"/>
      <c r="E29" s="93"/>
      <c r="F29" s="93"/>
      <c r="G29" s="93"/>
      <c r="H29" s="93"/>
      <c r="I29" s="93"/>
      <c r="J29" s="93"/>
      <c r="K29" s="105"/>
      <c r="L29" s="105"/>
      <c r="M29" s="93"/>
      <c r="N29" s="93"/>
    </row>
    <row r="30" spans="1:14" s="45" customFormat="1" ht="12" customHeight="1">
      <c r="A30" s="189" t="s">
        <v>100</v>
      </c>
      <c r="B30" s="92"/>
      <c r="C30" s="94"/>
      <c r="D30" s="93"/>
      <c r="E30" s="93"/>
      <c r="F30" s="93"/>
      <c r="G30" s="93"/>
      <c r="H30" s="93"/>
      <c r="I30" s="93"/>
      <c r="J30" s="93"/>
      <c r="K30" s="95"/>
      <c r="L30" s="95"/>
      <c r="M30" s="95"/>
      <c r="N30" s="95"/>
    </row>
    <row r="31" spans="1:14" s="45" customFormat="1" ht="12" customHeight="1">
      <c r="A31" s="189" t="s">
        <v>101</v>
      </c>
      <c r="B31" s="92"/>
      <c r="C31" s="94"/>
      <c r="D31" s="93"/>
      <c r="E31" s="93"/>
      <c r="F31" s="93"/>
      <c r="G31" s="93"/>
      <c r="H31" s="93"/>
      <c r="I31" s="93"/>
      <c r="J31" s="93"/>
      <c r="K31" s="95"/>
      <c r="L31" s="95"/>
      <c r="M31" s="95"/>
      <c r="N31" s="95"/>
    </row>
    <row r="32" spans="1:16" s="45" customFormat="1" ht="12" customHeight="1">
      <c r="A32" s="98" t="s">
        <v>161</v>
      </c>
      <c r="B32" s="98"/>
      <c r="C32" s="98"/>
      <c r="D32" s="98"/>
      <c r="E32" s="98"/>
      <c r="F32" s="98"/>
      <c r="G32" s="98"/>
      <c r="H32" s="98"/>
      <c r="I32" s="98"/>
      <c r="J32" s="98"/>
      <c r="K32" s="98"/>
      <c r="L32" s="98"/>
      <c r="M32" s="98"/>
      <c r="N32" s="98"/>
      <c r="O32" s="98"/>
      <c r="P32" s="98"/>
    </row>
    <row r="33" spans="1:16" s="45" customFormat="1" ht="12" customHeight="1">
      <c r="A33" s="98" t="s">
        <v>102</v>
      </c>
      <c r="B33" s="98"/>
      <c r="C33" s="98"/>
      <c r="D33" s="98"/>
      <c r="E33" s="98"/>
      <c r="F33" s="98"/>
      <c r="G33" s="98"/>
      <c r="H33" s="98"/>
      <c r="I33" s="98"/>
      <c r="J33" s="98"/>
      <c r="K33" s="128"/>
      <c r="L33" s="98"/>
      <c r="M33" s="98"/>
      <c r="N33" s="98"/>
      <c r="O33" s="98"/>
      <c r="P33" s="98"/>
    </row>
    <row r="34" spans="1:14" s="45" customFormat="1" ht="12" customHeight="1">
      <c r="A34" s="92" t="s">
        <v>111</v>
      </c>
      <c r="B34" s="92"/>
      <c r="C34" s="94"/>
      <c r="D34" s="93"/>
      <c r="E34" s="93"/>
      <c r="F34" s="93"/>
      <c r="G34" s="93"/>
      <c r="H34" s="93"/>
      <c r="I34" s="93"/>
      <c r="J34" s="93"/>
      <c r="K34" s="129"/>
      <c r="L34" s="95"/>
      <c r="M34" s="95"/>
      <c r="N34" s="95"/>
    </row>
    <row r="35" spans="1:14" ht="12">
      <c r="A35" s="92" t="s">
        <v>97</v>
      </c>
      <c r="B35" s="95"/>
      <c r="C35" s="95"/>
      <c r="D35" s="95"/>
      <c r="E35" s="96"/>
      <c r="F35" s="95"/>
      <c r="G35" s="95"/>
      <c r="H35" s="95"/>
      <c r="I35" s="95"/>
      <c r="J35" s="95"/>
      <c r="K35" s="130"/>
      <c r="L35" s="97"/>
      <c r="M35" s="97"/>
      <c r="N35" s="225"/>
    </row>
    <row r="36" spans="1:14" ht="12">
      <c r="A36" s="92" t="s">
        <v>163</v>
      </c>
      <c r="B36" s="95"/>
      <c r="C36" s="95"/>
      <c r="D36" s="95"/>
      <c r="E36" s="96"/>
      <c r="F36" s="95"/>
      <c r="G36" s="95"/>
      <c r="H36" s="95"/>
      <c r="I36" s="95"/>
      <c r="J36" s="95"/>
      <c r="K36" s="130"/>
      <c r="L36" s="97"/>
      <c r="M36" s="97"/>
      <c r="N36" s="225"/>
    </row>
    <row r="37" spans="11:14" ht="12">
      <c r="K37" s="40"/>
      <c r="N37" s="225"/>
    </row>
    <row r="38" spans="1:14" ht="12">
      <c r="A38" s="190" t="s">
        <v>112</v>
      </c>
      <c r="D38" s="199"/>
      <c r="E38" s="199"/>
      <c r="F38" s="199"/>
      <c r="G38" s="199"/>
      <c r="H38" s="199"/>
      <c r="I38" s="199"/>
      <c r="J38" s="199"/>
      <c r="K38" s="199"/>
      <c r="L38" s="199"/>
      <c r="M38" s="199"/>
      <c r="N38" s="199"/>
    </row>
    <row r="39" spans="4:14" ht="12">
      <c r="D39" s="199"/>
      <c r="E39" s="199"/>
      <c r="F39" s="199"/>
      <c r="G39" s="199"/>
      <c r="H39" s="199"/>
      <c r="I39" s="199"/>
      <c r="J39" s="199"/>
      <c r="K39" s="199"/>
      <c r="L39" s="199"/>
      <c r="M39" s="199"/>
      <c r="N39" s="199"/>
    </row>
    <row r="40" spans="4:17" ht="12">
      <c r="D40" s="225"/>
      <c r="E40" s="199"/>
      <c r="F40" s="199"/>
      <c r="G40" s="199"/>
      <c r="H40" s="199"/>
      <c r="I40" s="199"/>
      <c r="J40" s="199"/>
      <c r="K40" s="199"/>
      <c r="L40" s="199"/>
      <c r="M40" s="199"/>
      <c r="N40" s="199"/>
      <c r="O40" s="199"/>
      <c r="P40" s="199"/>
      <c r="Q40" s="199"/>
    </row>
    <row r="41" spans="4:15" ht="12">
      <c r="D41" s="225"/>
      <c r="E41" s="225"/>
      <c r="F41" s="225"/>
      <c r="G41" s="225"/>
      <c r="H41" s="225"/>
      <c r="I41" s="225"/>
      <c r="J41" s="225"/>
      <c r="K41" s="225"/>
      <c r="L41" s="225"/>
      <c r="M41" s="225"/>
      <c r="N41" s="225"/>
      <c r="O41" s="225"/>
    </row>
    <row r="42" spans="4:14" ht="12">
      <c r="D42" s="199"/>
      <c r="E42" s="199"/>
      <c r="F42" s="199"/>
      <c r="G42" s="199"/>
      <c r="H42" s="199"/>
      <c r="I42" s="199"/>
      <c r="J42" s="199"/>
      <c r="K42" s="199"/>
      <c r="L42" s="199"/>
      <c r="M42" s="199"/>
      <c r="N42" s="199"/>
    </row>
    <row r="43" spans="4:14" ht="12">
      <c r="D43" s="199"/>
      <c r="E43" s="199"/>
      <c r="F43" s="199"/>
      <c r="G43" s="199"/>
      <c r="H43" s="199"/>
      <c r="I43" s="199"/>
      <c r="J43" s="199"/>
      <c r="K43" s="199"/>
      <c r="L43" s="199"/>
      <c r="M43" s="199"/>
      <c r="N43" s="199"/>
    </row>
    <row r="45" ht="12">
      <c r="E45" s="198"/>
    </row>
    <row r="46" ht="12">
      <c r="L46" s="40"/>
    </row>
  </sheetData>
  <sheetProtection/>
  <mergeCells count="3">
    <mergeCell ref="A25:N26"/>
    <mergeCell ref="D3:J3"/>
    <mergeCell ref="K3:N3"/>
  </mergeCells>
  <hyperlinks>
    <hyperlink ref="A38" location="Contents!A1" display="Return to contents page"/>
  </hyperlink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98" r:id="rId1"/>
  <ignoredErrors>
    <ignoredError sqref="H13:H14 H22:H24 H16:H19" formula="1"/>
  </ignoredErrors>
</worksheet>
</file>

<file path=xl/worksheets/sheet4.xml><?xml version="1.0" encoding="utf-8"?>
<worksheet xmlns="http://schemas.openxmlformats.org/spreadsheetml/2006/main" xmlns:r="http://schemas.openxmlformats.org/officeDocument/2006/relationships">
  <sheetPr codeName="Sheet5"/>
  <dimension ref="A1:N37"/>
  <sheetViews>
    <sheetView zoomScalePageLayoutView="0" workbookViewId="0" topLeftCell="A1">
      <pane ySplit="2250" topLeftCell="A20" activePane="topLeft" state="split"/>
      <selection pane="topLeft" activeCell="A1" sqref="A1"/>
      <selection pane="bottomLeft" activeCell="F31" sqref="F31"/>
    </sheetView>
  </sheetViews>
  <sheetFormatPr defaultColWidth="9.140625" defaultRowHeight="12.75"/>
  <cols>
    <col min="1" max="1" width="9.140625" style="31" customWidth="1"/>
    <col min="2" max="2" width="1.1484375" style="0" customWidth="1"/>
    <col min="3" max="3" width="14.140625" style="0" customWidth="1"/>
    <col min="4" max="12" width="11.140625" style="0" customWidth="1"/>
    <col min="13" max="13" width="2.140625" style="0" customWidth="1"/>
  </cols>
  <sheetData>
    <row r="1" spans="1:11" ht="34.5">
      <c r="A1" s="30" t="s">
        <v>61</v>
      </c>
      <c r="B1" s="4"/>
      <c r="C1" s="9"/>
      <c r="D1" s="9"/>
      <c r="E1" s="9"/>
      <c r="F1" s="9"/>
      <c r="G1" s="9"/>
      <c r="H1" s="9"/>
      <c r="I1" s="9"/>
      <c r="J1" s="9"/>
      <c r="K1" s="9"/>
    </row>
    <row r="2" spans="1:11" ht="12">
      <c r="A2" s="55" t="s">
        <v>86</v>
      </c>
      <c r="C2" s="9"/>
      <c r="D2" s="9"/>
      <c r="E2" s="9"/>
      <c r="F2" s="9"/>
      <c r="G2" s="9"/>
      <c r="H2" s="9"/>
      <c r="I2" s="9"/>
      <c r="J2" s="59"/>
      <c r="K2" s="59"/>
    </row>
    <row r="3" spans="1:12" ht="12">
      <c r="A3" s="48"/>
      <c r="C3" s="9"/>
      <c r="D3" s="9"/>
      <c r="E3" s="9"/>
      <c r="F3" s="9"/>
      <c r="G3" s="9"/>
      <c r="H3" s="9"/>
      <c r="I3" s="9"/>
      <c r="J3" s="9"/>
      <c r="K3" s="9"/>
      <c r="L3" s="83" t="s">
        <v>46</v>
      </c>
    </row>
    <row r="4" spans="1:12" ht="39.75" customHeight="1">
      <c r="A4" s="71" t="s">
        <v>6</v>
      </c>
      <c r="B4" s="74"/>
      <c r="C4" s="120" t="s">
        <v>75</v>
      </c>
      <c r="D4" s="111" t="s">
        <v>1</v>
      </c>
      <c r="E4" s="111" t="s">
        <v>138</v>
      </c>
      <c r="F4" s="111" t="s">
        <v>3</v>
      </c>
      <c r="G4" s="111" t="s">
        <v>4</v>
      </c>
      <c r="H4" s="119" t="s">
        <v>5</v>
      </c>
      <c r="I4" s="120" t="s">
        <v>74</v>
      </c>
      <c r="J4" s="111" t="s">
        <v>1</v>
      </c>
      <c r="K4" s="111" t="s">
        <v>80</v>
      </c>
      <c r="L4" s="111" t="s">
        <v>76</v>
      </c>
    </row>
    <row r="5" spans="1:12" ht="12">
      <c r="A5" s="61">
        <v>1995</v>
      </c>
      <c r="B5" s="62"/>
      <c r="C5" s="58">
        <f>SUM(Month!C5:C16)</f>
        <v>76949</v>
      </c>
      <c r="D5" s="58">
        <f>SUM(Month!D5:D16)</f>
        <v>60035.21000000001</v>
      </c>
      <c r="E5" s="58">
        <f>SUM(Month!E5:E16)</f>
        <v>8662</v>
      </c>
      <c r="F5" s="58">
        <f>SUM(Month!F5:F16)</f>
        <v>984</v>
      </c>
      <c r="G5" s="58">
        <f>SUM(Month!G5:G16)</f>
        <v>4044</v>
      </c>
      <c r="H5" s="239">
        <f>SUM(Month!H5:H16)</f>
        <v>3221</v>
      </c>
      <c r="I5" s="58">
        <f>Month!I16</f>
        <v>20330.31</v>
      </c>
      <c r="J5" s="58">
        <f>Month!J16</f>
        <v>10587.48</v>
      </c>
      <c r="K5" s="58">
        <f>Month!K16</f>
        <v>961.25</v>
      </c>
      <c r="L5" s="58">
        <f>Month!L16</f>
        <v>8781.59</v>
      </c>
    </row>
    <row r="6" spans="1:12" ht="12">
      <c r="A6" s="61">
        <v>1996</v>
      </c>
      <c r="B6" s="62"/>
      <c r="C6" s="58">
        <f>SUM(Month!C17:C28)</f>
        <v>71400</v>
      </c>
      <c r="D6" s="58">
        <f>SUM(Month!D17:D28)</f>
        <v>54892.700000000004</v>
      </c>
      <c r="E6" s="58">
        <f>SUM(Month!E17:E28)</f>
        <v>8632</v>
      </c>
      <c r="F6" s="58">
        <f>SUM(Month!F17:F28)</f>
        <v>947</v>
      </c>
      <c r="G6" s="58">
        <f>SUM(Month!G17:G28)</f>
        <v>3640</v>
      </c>
      <c r="H6" s="239">
        <f>SUM(Month!H17:H28)</f>
        <v>3288</v>
      </c>
      <c r="I6" s="58">
        <f>Month!I28</f>
        <v>16505.21</v>
      </c>
      <c r="J6" s="58">
        <f>Month!J28</f>
        <v>9495.3</v>
      </c>
      <c r="K6" s="58">
        <f>Month!K28</f>
        <v>1227.97</v>
      </c>
      <c r="L6" s="58">
        <f>Month!L28</f>
        <v>5781.95</v>
      </c>
    </row>
    <row r="7" spans="1:12" ht="12">
      <c r="A7" s="61">
        <v>1997</v>
      </c>
      <c r="B7" s="62"/>
      <c r="C7" s="58">
        <f>SUM(Month!C29:C40)</f>
        <v>63080</v>
      </c>
      <c r="D7" s="58">
        <f>SUM(Month!D29:D40)</f>
        <v>47333.240000000005</v>
      </c>
      <c r="E7" s="58">
        <f>SUM(Month!E29:E40)</f>
        <v>8750</v>
      </c>
      <c r="F7" s="58">
        <f>SUM(Month!F29:F40)</f>
        <v>864</v>
      </c>
      <c r="G7" s="58">
        <f>SUM(Month!G29:G40)</f>
        <v>2888</v>
      </c>
      <c r="H7" s="239">
        <f>SUM(Month!H29:H40)</f>
        <v>3246</v>
      </c>
      <c r="I7" s="58">
        <f>Month!I40</f>
        <v>20188.14</v>
      </c>
      <c r="J7" s="58">
        <f>Month!J40</f>
        <v>12618.53</v>
      </c>
      <c r="K7" s="58">
        <f>Month!K40</f>
        <v>1128.07</v>
      </c>
      <c r="L7" s="58">
        <f>Month!L40</f>
        <v>6441.53</v>
      </c>
    </row>
    <row r="8" spans="1:12" ht="12">
      <c r="A8" s="61">
        <v>1998</v>
      </c>
      <c r="B8" s="62"/>
      <c r="C8" s="58">
        <f>SUM(Month!C41:C52)</f>
        <v>63152</v>
      </c>
      <c r="D8" s="58">
        <f>SUM(Month!D41:D52)</f>
        <v>48588.07</v>
      </c>
      <c r="E8" s="58">
        <f>SUM(Month!E41:E52)</f>
        <v>8728</v>
      </c>
      <c r="F8" s="58">
        <f>SUM(Month!F41:F52)</f>
        <v>635</v>
      </c>
      <c r="G8" s="58">
        <f>SUM(Month!G41:G52)</f>
        <v>2414</v>
      </c>
      <c r="H8" s="239">
        <f>SUM(Month!H41:H52)</f>
        <v>2787</v>
      </c>
      <c r="I8" s="58">
        <f>Month!I52</f>
        <v>18766.77</v>
      </c>
      <c r="J8" s="58">
        <f>Month!J52</f>
        <v>11269.53</v>
      </c>
      <c r="K8" s="58">
        <f>Month!K52</f>
        <v>1311.94</v>
      </c>
      <c r="L8" s="58">
        <f>Month!L52</f>
        <v>6185.3</v>
      </c>
    </row>
    <row r="9" spans="1:12" ht="12">
      <c r="A9" s="61">
        <v>1999</v>
      </c>
      <c r="B9" s="62"/>
      <c r="C9" s="58">
        <f>SUM(Month!C53:C64)</f>
        <v>55724</v>
      </c>
      <c r="D9" s="58">
        <f>SUM(Month!D53:D64)</f>
        <v>41177.88</v>
      </c>
      <c r="E9" s="58">
        <f>SUM(Month!E53:E64)</f>
        <v>8413</v>
      </c>
      <c r="F9" s="58">
        <f>SUM(Month!F53:F64)</f>
        <v>646</v>
      </c>
      <c r="G9" s="58">
        <f>SUM(Month!G53:G64)</f>
        <v>2040</v>
      </c>
      <c r="H9" s="239">
        <f>SUM(Month!H53:H64)</f>
        <v>3447</v>
      </c>
      <c r="I9" s="58">
        <f>Month!I64</f>
        <v>19931.45</v>
      </c>
      <c r="J9" s="58">
        <f>Month!J64</f>
        <v>12096.66</v>
      </c>
      <c r="K9" s="58">
        <f>Month!K64</f>
        <v>1054.09</v>
      </c>
      <c r="L9" s="58">
        <f>Month!L64</f>
        <v>6780.7</v>
      </c>
    </row>
    <row r="10" spans="1:12" ht="12">
      <c r="A10" s="61">
        <v>2000</v>
      </c>
      <c r="B10" s="62"/>
      <c r="C10" s="58">
        <f>SUM(Month!C65:C76)</f>
        <v>59928.630000000005</v>
      </c>
      <c r="D10" s="58">
        <f>SUM(Month!D65:D76)</f>
        <v>46197.5</v>
      </c>
      <c r="E10" s="58">
        <f>SUM(Month!E65:E76)</f>
        <v>8685.259999999998</v>
      </c>
      <c r="F10" s="58">
        <f>SUM(Month!F65:F76)</f>
        <v>539.56</v>
      </c>
      <c r="G10" s="58">
        <f>SUM(Month!G65:G76)</f>
        <v>1875.6999999999998</v>
      </c>
      <c r="H10" s="239">
        <f>SUM(Month!H65:H76)</f>
        <v>2630.5600000000004</v>
      </c>
      <c r="I10" s="58">
        <f>Month!I76</f>
        <v>14076.62</v>
      </c>
      <c r="J10" s="58">
        <f>Month!J76</f>
        <v>11034.12</v>
      </c>
      <c r="K10" s="58">
        <f>Month!K76</f>
        <v>943.35</v>
      </c>
      <c r="L10" s="58">
        <f>Month!L76</f>
        <v>2099.15</v>
      </c>
    </row>
    <row r="11" spans="1:12" ht="12">
      <c r="A11" s="63">
        <v>2001</v>
      </c>
      <c r="B11" s="62"/>
      <c r="C11" s="58">
        <f>SUM(Month!C77:C88)</f>
        <v>63852.88999999999</v>
      </c>
      <c r="D11" s="58">
        <f>SUM(Month!D77:D88)</f>
        <v>50931.35999999999</v>
      </c>
      <c r="E11" s="58">
        <f>SUM(Month!E77:E88)</f>
        <v>7896.309999999999</v>
      </c>
      <c r="F11" s="58">
        <f>SUM(Month!F77:F88)</f>
        <v>495.67</v>
      </c>
      <c r="G11" s="58">
        <f>SUM(Month!G77:G88)</f>
        <v>1826.3700000000001</v>
      </c>
      <c r="H11" s="239">
        <f>SUM(Month!H77:H88)</f>
        <v>2703.16</v>
      </c>
      <c r="I11" s="58">
        <f>Month!I88</f>
        <v>17468.3</v>
      </c>
      <c r="J11" s="58">
        <f>Month!J88</f>
        <v>13619.84</v>
      </c>
      <c r="K11" s="58">
        <f>Month!K88</f>
        <v>1309.44</v>
      </c>
      <c r="L11" s="58">
        <f>Month!L88</f>
        <v>2539.02</v>
      </c>
    </row>
    <row r="12" spans="1:12" ht="12">
      <c r="A12" s="64" t="s">
        <v>69</v>
      </c>
      <c r="B12" s="62"/>
      <c r="C12" s="58">
        <f>SUM(Month!C89:C100)</f>
        <v>58552.49</v>
      </c>
      <c r="D12" s="58">
        <f>SUM(Month!D89:D100)</f>
        <v>47741.09999999999</v>
      </c>
      <c r="E12" s="58">
        <f>SUM(Month!E89:E100)</f>
        <v>6533.37</v>
      </c>
      <c r="F12" s="58">
        <f>SUM(Month!F89:F100)</f>
        <v>435.84999999999997</v>
      </c>
      <c r="G12" s="58">
        <f>SUM(Month!G89:G100)</f>
        <v>1808.66</v>
      </c>
      <c r="H12" s="239">
        <f>SUM(Month!H89:H100)</f>
        <v>2033.4800000000002</v>
      </c>
      <c r="I12" s="58">
        <f>Month!I100</f>
        <v>16967.71</v>
      </c>
      <c r="J12" s="58">
        <f>Month!J100</f>
        <v>12541.98</v>
      </c>
      <c r="K12" s="58">
        <f>Month!K100</f>
        <v>1147.72</v>
      </c>
      <c r="L12" s="58">
        <f>Month!L100</f>
        <v>3278.01</v>
      </c>
    </row>
    <row r="13" spans="1:12" ht="12">
      <c r="A13" s="64">
        <v>2003</v>
      </c>
      <c r="B13" s="62"/>
      <c r="C13" s="58">
        <f>SUM(Month!C101:C112)</f>
        <v>63021.439999999995</v>
      </c>
      <c r="D13" s="58">
        <f>SUM(Month!D101:D112)</f>
        <v>52462.670000000006</v>
      </c>
      <c r="E13" s="58">
        <f>SUM(Month!E101:E112)</f>
        <v>6612.200000000001</v>
      </c>
      <c r="F13" s="58">
        <f>SUM(Month!F101:F112)</f>
        <v>396.41999999999996</v>
      </c>
      <c r="G13" s="58">
        <f>SUM(Month!G101:G112)</f>
        <v>1855.9</v>
      </c>
      <c r="H13" s="239">
        <f>SUM(Month!H101:H112)</f>
        <v>1694.26</v>
      </c>
      <c r="I13" s="58">
        <f>Month!I112</f>
        <v>13730.68</v>
      </c>
      <c r="J13" s="58">
        <f>Month!J112</f>
        <v>10970.75</v>
      </c>
      <c r="K13" s="58">
        <f>Month!K112</f>
        <v>1085.8</v>
      </c>
      <c r="L13" s="58">
        <f>Month!L112</f>
        <v>1674.12</v>
      </c>
    </row>
    <row r="14" spans="1:13" ht="12">
      <c r="A14" s="64">
        <v>2004</v>
      </c>
      <c r="B14" s="62"/>
      <c r="C14" s="58">
        <f>SUM(Month!C113:C124)</f>
        <v>60450.92</v>
      </c>
      <c r="D14" s="58">
        <f>SUM(Month!D113:D124)</f>
        <v>50455.59000000001</v>
      </c>
      <c r="E14" s="58">
        <f>SUM(Month!E113:E124)</f>
        <v>6381.6</v>
      </c>
      <c r="F14" s="58">
        <f>SUM(Month!F113:F124)</f>
        <v>327.44</v>
      </c>
      <c r="G14" s="58">
        <f>SUM(Month!G113:G124)</f>
        <v>1836.5700000000002</v>
      </c>
      <c r="H14" s="239">
        <f>SUM(Month!H113:H124)</f>
        <v>1449.73</v>
      </c>
      <c r="I14" s="58">
        <f>Month!I124</f>
        <v>13790.73</v>
      </c>
      <c r="J14" s="58">
        <f>Month!J124</f>
        <v>11018.67</v>
      </c>
      <c r="K14" s="58">
        <f>Month!K124</f>
        <v>1291.47</v>
      </c>
      <c r="L14" s="58">
        <f>Month!L124</f>
        <v>1480.59</v>
      </c>
      <c r="M14" s="60"/>
    </row>
    <row r="15" spans="1:14" ht="12">
      <c r="A15" s="64">
        <v>2005</v>
      </c>
      <c r="B15" s="62"/>
      <c r="C15" s="58">
        <f>SUM(Month!C125:C136)</f>
        <v>61851.71</v>
      </c>
      <c r="D15" s="58">
        <f>SUM(Month!D125:D136)</f>
        <v>52058.240000000005</v>
      </c>
      <c r="E15" s="58">
        <f>SUM(Month!E125:E136)</f>
        <v>6608.929999999999</v>
      </c>
      <c r="F15" s="58">
        <f>SUM(Month!F125:F136)</f>
        <v>266.2</v>
      </c>
      <c r="G15" s="58">
        <f>SUM(Month!G125:G136)</f>
        <v>1781.34</v>
      </c>
      <c r="H15" s="239">
        <f>SUM(Month!H125:H136)</f>
        <v>1137</v>
      </c>
      <c r="I15" s="58">
        <f>Month!I136</f>
        <v>15628.13</v>
      </c>
      <c r="J15" s="58">
        <f>Month!J136</f>
        <v>12696.09</v>
      </c>
      <c r="K15" s="58">
        <f>Month!K136</f>
        <v>1317.24</v>
      </c>
      <c r="L15" s="58">
        <f>Month!L136</f>
        <v>1614.8</v>
      </c>
      <c r="M15" s="60"/>
      <c r="N15" s="60"/>
    </row>
    <row r="16" spans="1:13" ht="12">
      <c r="A16" s="64">
        <v>2006</v>
      </c>
      <c r="B16" s="62"/>
      <c r="C16" s="58">
        <f>SUM(Month!C137:C148)</f>
        <v>67594.13</v>
      </c>
      <c r="D16" s="58">
        <f>SUM(Month!D137:D148)</f>
        <v>57437.780000000006</v>
      </c>
      <c r="E16" s="58">
        <f>SUM(Month!E137:E148)</f>
        <v>7049.35</v>
      </c>
      <c r="F16" s="58">
        <f>SUM(Month!F137:F148)</f>
        <v>275.83000000000004</v>
      </c>
      <c r="G16" s="58">
        <f>SUM(Month!G137:G148)</f>
        <v>1755.5200000000002</v>
      </c>
      <c r="H16" s="239">
        <f>SUM(Month!H137:H148)</f>
        <v>1075.61</v>
      </c>
      <c r="I16" s="58">
        <f>Month!I148</f>
        <v>17210.26</v>
      </c>
      <c r="J16" s="58">
        <f>Month!J148</f>
        <v>14812.72</v>
      </c>
      <c r="K16" s="58">
        <f>Month!K148</f>
        <v>946.3</v>
      </c>
      <c r="L16" s="58">
        <f>Month!L148</f>
        <v>1451.23</v>
      </c>
      <c r="M16" s="60"/>
    </row>
    <row r="17" spans="1:13" ht="12">
      <c r="A17" s="64">
        <v>2007</v>
      </c>
      <c r="B17" s="62"/>
      <c r="C17" s="58">
        <f>SUM(Month!C149:C160)</f>
        <v>63028.909999999996</v>
      </c>
      <c r="D17" s="58">
        <f>SUM(Month!D149:D160)</f>
        <v>52510.659999999996</v>
      </c>
      <c r="E17" s="58">
        <f>SUM(Month!E149:E160)</f>
        <v>7174.309999999999</v>
      </c>
      <c r="F17" s="58">
        <f>SUM(Month!F149:F160)</f>
        <v>264.84999999999997</v>
      </c>
      <c r="G17" s="58">
        <f>SUM(Month!G149:G160)</f>
        <v>1896.35</v>
      </c>
      <c r="H17" s="239">
        <f>SUM(Month!H149:H160)</f>
        <v>1182.6999999999998</v>
      </c>
      <c r="I17" s="58">
        <f>Month!I160</f>
        <v>14154.72</v>
      </c>
      <c r="J17" s="58">
        <f>Month!J160</f>
        <v>11179.32</v>
      </c>
      <c r="K17" s="58">
        <f>Month!K160</f>
        <v>1479.02</v>
      </c>
      <c r="L17" s="58">
        <f>Month!L160</f>
        <v>1496.38</v>
      </c>
      <c r="M17" s="60"/>
    </row>
    <row r="18" spans="1:13" ht="12">
      <c r="A18" s="64">
        <v>2008</v>
      </c>
      <c r="B18" s="62"/>
      <c r="C18" s="58">
        <f>SUM(Month!C161:C172)</f>
        <v>58385.02999999999</v>
      </c>
      <c r="D18" s="58">
        <f>SUM(Month!D161:D172)</f>
        <v>47807.63</v>
      </c>
      <c r="E18" s="58">
        <f>SUM(Month!E161:E172)</f>
        <v>7044.840000000001</v>
      </c>
      <c r="F18" s="58">
        <f>SUM(Month!F161:F172)</f>
        <v>352.03999999999996</v>
      </c>
      <c r="G18" s="58">
        <f>SUM(Month!G161:G172)</f>
        <v>1940.4399999999998</v>
      </c>
      <c r="H18" s="239">
        <f>SUM(Month!H161:H172)</f>
        <v>1240.0700000000002</v>
      </c>
      <c r="I18" s="58">
        <f>Month!I172</f>
        <v>17245.81</v>
      </c>
      <c r="J18" s="58">
        <f>Month!J172</f>
        <v>14863.41</v>
      </c>
      <c r="K18" s="58">
        <f>Month!K172</f>
        <v>1064.99</v>
      </c>
      <c r="L18" s="58">
        <f>Month!L172</f>
        <v>1317.4</v>
      </c>
      <c r="M18" s="60"/>
    </row>
    <row r="19" spans="1:13" ht="12">
      <c r="A19" s="64">
        <v>2009</v>
      </c>
      <c r="B19" s="62"/>
      <c r="C19" s="58">
        <f>SUM(Month!C173:C184)</f>
        <v>48718.409999999996</v>
      </c>
      <c r="D19" s="58">
        <f>SUM(Month!D173:D184)</f>
        <v>39680.81</v>
      </c>
      <c r="E19" s="58">
        <f>SUM(Month!E173:E184)</f>
        <v>5787.12</v>
      </c>
      <c r="F19" s="58">
        <f>SUM(Month!F173:F184)</f>
        <v>238.04</v>
      </c>
      <c r="G19" s="58">
        <f>SUM(Month!G173:G184)</f>
        <v>1742.31</v>
      </c>
      <c r="H19" s="239">
        <f>SUM(Month!H173:H184)</f>
        <v>1270.1499999999999</v>
      </c>
      <c r="I19" s="58">
        <f>Month!I184</f>
        <v>24091.05</v>
      </c>
      <c r="J19" s="58">
        <f>Month!J184</f>
        <v>21769.89</v>
      </c>
      <c r="K19" s="58">
        <f>Month!K184</f>
        <v>806.34</v>
      </c>
      <c r="L19" s="58">
        <f>Month!L184</f>
        <v>1514.82</v>
      </c>
      <c r="M19" s="60"/>
    </row>
    <row r="20" spans="1:12" ht="12">
      <c r="A20" s="64">
        <v>2010</v>
      </c>
      <c r="C20" s="58">
        <f>SUM(Month!C185:C196)</f>
        <v>51324.15</v>
      </c>
      <c r="D20" s="58">
        <f>SUM(Month!D185:D196)</f>
        <v>41497.52</v>
      </c>
      <c r="E20" s="58">
        <f>SUM(Month!E185:E196)</f>
        <v>6377.710000000001</v>
      </c>
      <c r="F20" s="58">
        <f>SUM(Month!F185:F196)</f>
        <v>231.12999999999997</v>
      </c>
      <c r="G20" s="58">
        <f>SUM(Month!G185:G196)</f>
        <v>1958.6100000000001</v>
      </c>
      <c r="H20" s="239">
        <f>SUM(Month!H185:H196)</f>
        <v>1259.17</v>
      </c>
      <c r="I20" s="58">
        <f>Month!I196</f>
        <v>16884.75</v>
      </c>
      <c r="J20" s="58">
        <f>Month!J196</f>
        <v>13369.63</v>
      </c>
      <c r="K20" s="58">
        <f>Month!K196</f>
        <v>1337.76</v>
      </c>
      <c r="L20" s="58">
        <f>Month!L196</f>
        <v>2177.36</v>
      </c>
    </row>
    <row r="21" spans="1:12" ht="12">
      <c r="A21" s="64">
        <v>2011</v>
      </c>
      <c r="C21" s="58">
        <f>SUM(Month!C197:C208)</f>
        <v>51507.26</v>
      </c>
      <c r="D21" s="58">
        <f>SUM(Month!D197:D208)</f>
        <v>41849.65</v>
      </c>
      <c r="E21" s="58">
        <f>SUM(Month!E197:E208)</f>
        <v>6276.64</v>
      </c>
      <c r="F21" s="58">
        <f>SUM(Month!F197:F208)</f>
        <v>258.04</v>
      </c>
      <c r="G21" s="58">
        <f>SUM(Month!G197:G208)</f>
        <v>1797.5700000000002</v>
      </c>
      <c r="H21" s="239">
        <f>SUM(Month!H197:H208)</f>
        <v>1325.3600000000001</v>
      </c>
      <c r="I21" s="58">
        <f>Month!I208</f>
        <v>16041.05</v>
      </c>
      <c r="J21" s="58">
        <f>Month!J208</f>
        <v>13495.5</v>
      </c>
      <c r="K21" s="58">
        <f>Month!K208</f>
        <v>1355.13</v>
      </c>
      <c r="L21" s="58">
        <f>Month!L208</f>
        <v>1190.42</v>
      </c>
    </row>
    <row r="22" spans="1:12" ht="12">
      <c r="A22" s="64">
        <v>2012</v>
      </c>
      <c r="C22" s="58">
        <f>SUM(Month!C209:C220)</f>
        <v>64042.45</v>
      </c>
      <c r="D22" s="58">
        <f>SUM(Month!D209:D220)</f>
        <v>54901.43</v>
      </c>
      <c r="E22" s="58">
        <f>SUM(Month!E209:E220)</f>
        <v>5951.889999999999</v>
      </c>
      <c r="F22" s="58">
        <f>SUM(Month!F209:F220)</f>
        <v>184.00999999999996</v>
      </c>
      <c r="G22" s="58">
        <f>SUM(Month!G209:G220)</f>
        <v>1826.4700000000003</v>
      </c>
      <c r="H22" s="239">
        <f>SUM(Month!H209:H220)</f>
        <v>1178.6200000000001</v>
      </c>
      <c r="I22" s="58">
        <f>Month!I220</f>
        <v>13003.08</v>
      </c>
      <c r="J22" s="58">
        <f>Month!J220</f>
        <v>9560.99</v>
      </c>
      <c r="K22" s="58">
        <f>Month!K220</f>
        <v>830.61</v>
      </c>
      <c r="L22" s="58">
        <f>Month!L220</f>
        <v>2611.48</v>
      </c>
    </row>
    <row r="23" spans="1:12" ht="12">
      <c r="A23" s="64">
        <v>2013</v>
      </c>
      <c r="C23" s="58">
        <f>SUM(Month!C221:C232)</f>
        <v>60206</v>
      </c>
      <c r="D23" s="58">
        <f>SUM(Month!D221:D232)</f>
        <v>49872.85</v>
      </c>
      <c r="E23" s="58">
        <f>SUM(Month!E221:E232)</f>
        <v>6698.32</v>
      </c>
      <c r="F23" s="58">
        <f>SUM(Month!F221:F232)</f>
        <v>258.78000000000003</v>
      </c>
      <c r="G23" s="58">
        <f>SUM(Month!G221:G232)</f>
        <v>2322.52</v>
      </c>
      <c r="H23" s="239">
        <f>SUM(Month!H221:H232)</f>
        <v>1053.49</v>
      </c>
      <c r="I23" s="58">
        <f>Month!I232</f>
        <v>15643.58</v>
      </c>
      <c r="J23" s="58">
        <f>Month!J232</f>
        <v>11870.8</v>
      </c>
      <c r="K23" s="58">
        <f>Month!K232</f>
        <v>518.33</v>
      </c>
      <c r="L23" s="58">
        <f>Month!L232</f>
        <v>3254.45</v>
      </c>
    </row>
    <row r="24" spans="1:12" ht="12">
      <c r="A24" s="64">
        <v>2014</v>
      </c>
      <c r="C24" s="58">
        <f>SUM(Month!C233:C244)</f>
        <v>48294.770000000004</v>
      </c>
      <c r="D24" s="58">
        <f>SUM(Month!D233:D244)</f>
        <v>38234.02</v>
      </c>
      <c r="E24" s="58">
        <f>SUM(Month!E233:E244)</f>
        <v>6490.05</v>
      </c>
      <c r="F24" s="58">
        <f>SUM(Month!F233:F244)</f>
        <v>258.93</v>
      </c>
      <c r="G24" s="58">
        <f>SUM(Month!G233:G244)</f>
        <v>2441.7999999999997</v>
      </c>
      <c r="H24" s="239">
        <f>SUM(Month!H233:H244)</f>
        <v>870</v>
      </c>
      <c r="I24" s="58">
        <f>Month!I244</f>
        <v>20775.01</v>
      </c>
      <c r="J24" s="58">
        <f>Month!J244</f>
        <v>17090.66</v>
      </c>
      <c r="K24" s="58">
        <f>Month!K244</f>
        <v>794.65</v>
      </c>
      <c r="L24" s="58">
        <f>Month!L244</f>
        <v>2889.7</v>
      </c>
    </row>
    <row r="25" spans="1:12" ht="12">
      <c r="A25" s="61">
        <v>2015</v>
      </c>
      <c r="C25" s="58">
        <f>SUM(Month!C245:C256)</f>
        <v>37450.92</v>
      </c>
      <c r="D25" s="58">
        <f>SUM(Month!D245:D256)</f>
        <v>29329.690000000002</v>
      </c>
      <c r="E25" s="58">
        <f>SUM(Month!E245:E256)</f>
        <v>5210.8099999999995</v>
      </c>
      <c r="F25" s="58">
        <f>SUM(Month!F245:F256)</f>
        <v>228.48000000000002</v>
      </c>
      <c r="G25" s="58">
        <f>SUM(Month!G245:G256)</f>
        <v>2073.4500000000003</v>
      </c>
      <c r="H25" s="239">
        <f>SUM(Month!H245:H256)</f>
        <v>608.45</v>
      </c>
      <c r="I25" s="58">
        <f>Month!I256</f>
        <v>13905.66</v>
      </c>
      <c r="J25" s="58">
        <f>Month!J256</f>
        <v>12594.74</v>
      </c>
      <c r="K25" s="58">
        <f>Month!K256</f>
        <v>552.8</v>
      </c>
      <c r="L25" s="58">
        <f>Month!L256</f>
        <v>758.12</v>
      </c>
    </row>
    <row r="26" spans="1:12" ht="12">
      <c r="A26" s="61">
        <v>2016</v>
      </c>
      <c r="C26" s="58">
        <f>SUM(Quarter!C89:C92)</f>
        <v>18035.3</v>
      </c>
      <c r="D26" s="58">
        <f>SUM(Quarter!D89:D92)</f>
        <v>12055.150000000001</v>
      </c>
      <c r="E26" s="58">
        <f>SUM(Quarter!E89:E92)</f>
        <v>3184.32</v>
      </c>
      <c r="F26" s="58">
        <f>SUM(Quarter!F89:F92)</f>
        <v>222.62</v>
      </c>
      <c r="G26" s="58">
        <f>SUM(Quarter!G89:G92)</f>
        <v>1962.6</v>
      </c>
      <c r="H26" s="239">
        <f>SUM(Quarter!H89:H92)</f>
        <v>610.67</v>
      </c>
      <c r="I26" s="58">
        <f>Month!I268</f>
        <v>8531.49</v>
      </c>
      <c r="J26" s="58">
        <f>Month!J268</f>
        <v>6961.74</v>
      </c>
      <c r="K26" s="58">
        <f>Month!K268</f>
        <v>593.77</v>
      </c>
      <c r="L26" s="58">
        <f>Month!L268</f>
        <v>975.98</v>
      </c>
    </row>
    <row r="27" spans="1:12" ht="12">
      <c r="A27" s="61">
        <v>2017</v>
      </c>
      <c r="C27" s="58">
        <f>SUM(Quarter!C93:C96)</f>
        <v>14439.08</v>
      </c>
      <c r="D27" s="58">
        <f>SUM(Quarter!D93:D96)</f>
        <v>8716.47</v>
      </c>
      <c r="E27" s="58">
        <f>SUM(Quarter!E93:E96)</f>
        <v>3189.14</v>
      </c>
      <c r="F27" s="58">
        <f>SUM(Quarter!F93:F96)</f>
        <v>206.87</v>
      </c>
      <c r="G27" s="58">
        <f>SUM(Quarter!G93:G96)</f>
        <v>1731.9299999999998</v>
      </c>
      <c r="H27" s="239">
        <f>SUM(Quarter!H93:H96)</f>
        <v>594.69</v>
      </c>
      <c r="I27" s="58">
        <f>Month!I280</f>
        <v>5153.85</v>
      </c>
      <c r="J27" s="58">
        <f>Month!J280</f>
        <v>4257.36</v>
      </c>
      <c r="K27" s="58">
        <f>Month!K280</f>
        <v>313.27</v>
      </c>
      <c r="L27" s="58">
        <f>Month!L280</f>
        <v>583.22</v>
      </c>
    </row>
    <row r="28" spans="1:12" ht="12">
      <c r="A28" s="61">
        <v>2018</v>
      </c>
      <c r="C28" s="58">
        <f>SUM(Quarter!C97:C100)</f>
        <v>11935.29</v>
      </c>
      <c r="D28" s="58">
        <f>SUM(Quarter!D97:D100)</f>
        <v>6655.299999999999</v>
      </c>
      <c r="E28" s="58">
        <f>SUM(Quarter!E97:E100)</f>
        <v>2922.5499999999997</v>
      </c>
      <c r="F28" s="58">
        <f>SUM(Quarter!F97:F100)</f>
        <v>197.07999999999998</v>
      </c>
      <c r="G28" s="58">
        <f>SUM(Quarter!G97:G100)</f>
        <v>1583.5400000000002</v>
      </c>
      <c r="H28" s="239">
        <f>SUM(Quarter!H97:H100)</f>
        <v>576.82</v>
      </c>
      <c r="I28" s="58">
        <f>Month!I292</f>
        <v>5409.45</v>
      </c>
      <c r="J28" s="58">
        <f>Month!J292</f>
        <v>3889.21</v>
      </c>
      <c r="K28" s="58">
        <f>Month!K292</f>
        <v>446.54</v>
      </c>
      <c r="L28" s="58">
        <f>Month!L292</f>
        <v>1073.7</v>
      </c>
    </row>
    <row r="29" spans="1:12" ht="12">
      <c r="A29" s="61">
        <v>2019</v>
      </c>
      <c r="C29" s="58">
        <f>SUM(Quarter!C101:C104)</f>
        <v>7980.360000000001</v>
      </c>
      <c r="D29" s="58">
        <f>SUM(Quarter!D101:D104)</f>
        <v>2906.1600000000003</v>
      </c>
      <c r="E29" s="58">
        <f>SUM(Quarter!E101:E104)</f>
        <v>2943.4900000000002</v>
      </c>
      <c r="F29" s="58">
        <f>SUM(Quarter!F101:F104)</f>
        <v>152.31</v>
      </c>
      <c r="G29" s="58">
        <f>SUM(Quarter!G101:G104)</f>
        <v>1436.19</v>
      </c>
      <c r="H29" s="239">
        <f>SUM(Quarter!H101:H104)</f>
        <v>542.23</v>
      </c>
      <c r="I29" s="58">
        <f>Month!I304</f>
        <v>5500.4</v>
      </c>
      <c r="J29" s="58">
        <f>Month!J304</f>
        <v>3689.08</v>
      </c>
      <c r="K29" s="58">
        <f>Month!K304</f>
        <v>438.61</v>
      </c>
      <c r="L29" s="58">
        <f>Month!L304</f>
        <v>1372.71</v>
      </c>
    </row>
    <row r="30" spans="1:12" ht="12">
      <c r="A30" s="61" t="s">
        <v>170</v>
      </c>
      <c r="C30" s="58">
        <f>SUM(Quarter!C105:C108)</f>
        <v>7100.849999999999</v>
      </c>
      <c r="D30" s="58">
        <f>SUM(Quarter!D105:D108)</f>
        <v>2324.59</v>
      </c>
      <c r="E30" s="58">
        <f>SUM(Quarter!E105:E108)</f>
        <v>2776.65</v>
      </c>
      <c r="F30" s="58">
        <f>SUM(Quarter!F105:F108)</f>
        <v>193.24</v>
      </c>
      <c r="G30" s="58">
        <f>SUM(Quarter!G105:G108)</f>
        <v>1287.22</v>
      </c>
      <c r="H30" s="58">
        <f>SUM(Quarter!H105:H108)</f>
        <v>519.11</v>
      </c>
      <c r="I30" s="58">
        <f>Month!I316</f>
        <v>3279.03</v>
      </c>
      <c r="J30" s="58">
        <f>Month!J316</f>
        <v>1875.32</v>
      </c>
      <c r="K30" s="58">
        <f>Month!K316</f>
        <v>320.83</v>
      </c>
      <c r="L30" s="58">
        <f>Month!L316</f>
        <v>1082.88</v>
      </c>
    </row>
    <row r="31" spans="1:3" ht="12">
      <c r="A31" s="140"/>
      <c r="C31" s="60"/>
    </row>
    <row r="32" spans="1:3" ht="12">
      <c r="A32" s="140" t="s">
        <v>112</v>
      </c>
      <c r="C32" s="60"/>
    </row>
    <row r="33" ht="12">
      <c r="C33" s="60"/>
    </row>
    <row r="34" ht="12">
      <c r="C34" s="58"/>
    </row>
    <row r="37" ht="12">
      <c r="C37" s="264"/>
    </row>
  </sheetData>
  <sheetProtection/>
  <hyperlinks>
    <hyperlink ref="A32" location="Contents!A1" display="Return to contents page"/>
  </hyperlinks>
  <printOptions/>
  <pageMargins left="0.75" right="0.48" top="1" bottom="1" header="0.5" footer="0.5"/>
  <pageSetup horizontalDpi="600" verticalDpi="600" orientation="landscape" paperSize="9" scale="97" r:id="rId1"/>
  <ignoredErrors>
    <ignoredError sqref="C5:H19 C20:H21 C22:H22 C23:H23 C24:H24 C25:H25" formulaRange="1"/>
    <ignoredError sqref="A12" numberStoredAsText="1"/>
  </ignoredErrors>
</worksheet>
</file>

<file path=xl/worksheets/sheet5.xml><?xml version="1.0" encoding="utf-8"?>
<worksheet xmlns="http://schemas.openxmlformats.org/spreadsheetml/2006/main" xmlns:r="http://schemas.openxmlformats.org/officeDocument/2006/relationships">
  <sheetPr codeName="Sheet7"/>
  <dimension ref="A1:N110"/>
  <sheetViews>
    <sheetView zoomScalePageLayoutView="0" workbookViewId="0" topLeftCell="A1">
      <pane ySplit="4" topLeftCell="A97" activePane="bottomLeft" state="frozen"/>
      <selection pane="topLeft" activeCell="C4" sqref="C4:H12"/>
      <selection pane="bottomLeft" activeCell="A1" sqref="A1"/>
    </sheetView>
  </sheetViews>
  <sheetFormatPr defaultColWidth="9.140625" defaultRowHeight="12.75"/>
  <cols>
    <col min="1" max="1" width="9.140625" style="31" customWidth="1"/>
    <col min="2" max="2" width="11.140625" style="0" customWidth="1"/>
    <col min="3" max="3" width="14.140625" style="0" customWidth="1"/>
    <col min="4" max="12" width="11.140625" style="0" customWidth="1"/>
    <col min="13" max="13" width="2.140625" style="0" customWidth="1"/>
  </cols>
  <sheetData>
    <row r="1" spans="1:11" ht="36.75">
      <c r="A1" s="30" t="s">
        <v>61</v>
      </c>
      <c r="B1" s="4"/>
      <c r="C1" s="9"/>
      <c r="D1" s="9"/>
      <c r="E1" s="9"/>
      <c r="F1" s="9"/>
      <c r="G1" s="9"/>
      <c r="H1" s="9"/>
      <c r="I1" s="9"/>
      <c r="J1" s="9"/>
      <c r="K1" s="9"/>
    </row>
    <row r="2" spans="1:11" ht="12.75">
      <c r="A2" s="55" t="s">
        <v>86</v>
      </c>
      <c r="C2" s="9"/>
      <c r="D2" s="9"/>
      <c r="E2" s="9"/>
      <c r="F2" s="9"/>
      <c r="G2" s="9"/>
      <c r="H2" s="9"/>
      <c r="I2" s="9"/>
      <c r="J2" s="59"/>
      <c r="K2" s="59"/>
    </row>
    <row r="3" spans="1:12" ht="12.75">
      <c r="A3" s="57"/>
      <c r="C3" s="9"/>
      <c r="D3" s="9"/>
      <c r="E3" s="9"/>
      <c r="F3" s="9"/>
      <c r="G3" s="9"/>
      <c r="H3" s="9"/>
      <c r="I3" s="9"/>
      <c r="J3" s="9"/>
      <c r="K3" s="9"/>
      <c r="L3" s="83" t="s">
        <v>46</v>
      </c>
    </row>
    <row r="4" spans="1:12" ht="45.75" customHeight="1">
      <c r="A4" s="71" t="s">
        <v>6</v>
      </c>
      <c r="B4" s="72" t="s">
        <v>87</v>
      </c>
      <c r="C4" s="123" t="s">
        <v>75</v>
      </c>
      <c r="D4" s="73" t="s">
        <v>1</v>
      </c>
      <c r="E4" s="111" t="s">
        <v>138</v>
      </c>
      <c r="F4" s="111" t="s">
        <v>3</v>
      </c>
      <c r="G4" s="111" t="s">
        <v>4</v>
      </c>
      <c r="H4" s="119" t="s">
        <v>5</v>
      </c>
      <c r="I4" s="120" t="s">
        <v>74</v>
      </c>
      <c r="J4" s="111" t="s">
        <v>1</v>
      </c>
      <c r="K4" s="111" t="s">
        <v>80</v>
      </c>
      <c r="L4" s="111" t="s">
        <v>76</v>
      </c>
    </row>
    <row r="5" spans="1:12" ht="12">
      <c r="A5" s="65">
        <v>1995</v>
      </c>
      <c r="B5" s="66" t="s">
        <v>57</v>
      </c>
      <c r="C5" s="235">
        <f>SUM(Month!C5:C7)</f>
        <v>23405</v>
      </c>
      <c r="D5" s="235">
        <f>SUM(Month!D5:D7)</f>
        <v>18973.54</v>
      </c>
      <c r="E5" s="32">
        <f>SUM(Month!E5:E7)</f>
        <v>2178</v>
      </c>
      <c r="F5" s="32">
        <f>SUM(Month!F5:F7)</f>
        <v>221</v>
      </c>
      <c r="G5" s="32">
        <f>SUM(Month!G5:G7)</f>
        <v>1060</v>
      </c>
      <c r="H5" s="226">
        <f>SUM(Month!H5:H7)</f>
        <v>972</v>
      </c>
      <c r="I5" s="32">
        <f>Month!I7</f>
        <v>20975.08</v>
      </c>
      <c r="J5" s="32">
        <f>Month!J7</f>
        <v>10224.37</v>
      </c>
      <c r="K5" s="32">
        <f>Month!K7</f>
        <v>1171.96</v>
      </c>
      <c r="L5" s="32">
        <f>Month!L7</f>
        <v>9578.75</v>
      </c>
    </row>
    <row r="6" spans="1:12" ht="12">
      <c r="A6" s="61">
        <v>1995</v>
      </c>
      <c r="B6" s="62" t="s">
        <v>58</v>
      </c>
      <c r="C6" s="32">
        <f>SUM(Month!C8:C10)</f>
        <v>17537</v>
      </c>
      <c r="D6" s="32">
        <f>SUM(Month!D8:D10)</f>
        <v>13298.01</v>
      </c>
      <c r="E6" s="32">
        <f>SUM(Month!E8:E10)</f>
        <v>2176</v>
      </c>
      <c r="F6" s="32">
        <f>SUM(Month!F8:F10)</f>
        <v>252</v>
      </c>
      <c r="G6" s="32">
        <f>SUM(Month!G8:G10)</f>
        <v>1116</v>
      </c>
      <c r="H6" s="226">
        <f>SUM(Month!H8:H10)</f>
        <v>693</v>
      </c>
      <c r="I6" s="32">
        <f>Month!I10</f>
        <v>20861.76</v>
      </c>
      <c r="J6" s="32">
        <f>Month!J10</f>
        <v>10638.08</v>
      </c>
      <c r="K6" s="32">
        <f>Month!K10</f>
        <v>1076.71</v>
      </c>
      <c r="L6" s="32">
        <f>Month!L10</f>
        <v>9146.97</v>
      </c>
    </row>
    <row r="7" spans="1:12" ht="12">
      <c r="A7" s="61">
        <v>1995</v>
      </c>
      <c r="B7" s="62" t="s">
        <v>59</v>
      </c>
      <c r="C7" s="32">
        <f>SUM(Month!C11:C13)</f>
        <v>16218</v>
      </c>
      <c r="D7" s="32">
        <f>SUM(Month!D11:D13)</f>
        <v>12195.039999999999</v>
      </c>
      <c r="E7" s="32">
        <f>SUM(Month!E11:E13)</f>
        <v>2173</v>
      </c>
      <c r="F7" s="32">
        <f>SUM(Month!F11:F13)</f>
        <v>218</v>
      </c>
      <c r="G7" s="32">
        <f>SUM(Month!G11:G13)</f>
        <v>915</v>
      </c>
      <c r="H7" s="226">
        <f>SUM(Month!H11:H13)</f>
        <v>716</v>
      </c>
      <c r="I7" s="32">
        <f>Month!I13</f>
        <v>22821.04</v>
      </c>
      <c r="J7" s="32">
        <f>Month!J13</f>
        <v>12464.56</v>
      </c>
      <c r="K7" s="32">
        <f>Month!K13</f>
        <v>1201.59</v>
      </c>
      <c r="L7" s="32">
        <f>Month!L13</f>
        <v>9154.89</v>
      </c>
    </row>
    <row r="8" spans="1:12" ht="12">
      <c r="A8" s="67">
        <v>1995</v>
      </c>
      <c r="B8" s="68" t="s">
        <v>60</v>
      </c>
      <c r="C8" s="227">
        <f>SUM(Month!C14:C16)</f>
        <v>19789</v>
      </c>
      <c r="D8" s="227">
        <f>SUM(Month!D14:D16)</f>
        <v>15568.619999999999</v>
      </c>
      <c r="E8" s="227">
        <f>SUM(Month!E14:E16)</f>
        <v>2135</v>
      </c>
      <c r="F8" s="227">
        <f>SUM(Month!F14:F16)</f>
        <v>293</v>
      </c>
      <c r="G8" s="227">
        <f>SUM(Month!G14:G16)</f>
        <v>953</v>
      </c>
      <c r="H8" s="228">
        <f>SUM(Month!H14:H16)</f>
        <v>840</v>
      </c>
      <c r="I8" s="227">
        <f>Month!I16</f>
        <v>20330.31</v>
      </c>
      <c r="J8" s="227">
        <f>Month!J16</f>
        <v>10587.48</v>
      </c>
      <c r="K8" s="227">
        <f>Month!K16</f>
        <v>961.25</v>
      </c>
      <c r="L8" s="227">
        <f>Month!L16</f>
        <v>8781.59</v>
      </c>
    </row>
    <row r="9" spans="1:12" ht="12">
      <c r="A9" s="61">
        <v>1996</v>
      </c>
      <c r="B9" s="62" t="s">
        <v>57</v>
      </c>
      <c r="C9" s="32">
        <f>SUM(Month!C17:C19)</f>
        <v>22372</v>
      </c>
      <c r="D9" s="32">
        <f>SUM(Month!D17:D19)</f>
        <v>18031.78</v>
      </c>
      <c r="E9" s="32">
        <f>SUM(Month!E17:E19)</f>
        <v>2132</v>
      </c>
      <c r="F9" s="32">
        <f>SUM(Month!F17:F19)</f>
        <v>217</v>
      </c>
      <c r="G9" s="32">
        <f>SUM(Month!G17:G19)</f>
        <v>926</v>
      </c>
      <c r="H9" s="226">
        <f>SUM(Month!H17:H19)</f>
        <v>1065</v>
      </c>
      <c r="I9" s="32">
        <f>Month!I19</f>
        <v>14931.74</v>
      </c>
      <c r="J9" s="32">
        <f>Month!J19</f>
        <v>6710.91</v>
      </c>
      <c r="K9" s="32">
        <f>Month!K19</f>
        <v>1052.24</v>
      </c>
      <c r="L9" s="32">
        <f>Month!L19</f>
        <v>7168.59</v>
      </c>
    </row>
    <row r="10" spans="1:12" ht="12">
      <c r="A10" s="61">
        <v>1996</v>
      </c>
      <c r="B10" s="62" t="s">
        <v>58</v>
      </c>
      <c r="C10" s="32">
        <f>SUM(Month!C20:C22)</f>
        <v>16246</v>
      </c>
      <c r="D10" s="32">
        <f>SUM(Month!D20:D22)</f>
        <v>12137.2</v>
      </c>
      <c r="E10" s="32">
        <f>SUM(Month!E20:E22)</f>
        <v>2177</v>
      </c>
      <c r="F10" s="32">
        <f>SUM(Month!F20:F22)</f>
        <v>256</v>
      </c>
      <c r="G10" s="32">
        <f>SUM(Month!G20:G22)</f>
        <v>911</v>
      </c>
      <c r="H10" s="226">
        <f>SUM(Month!H20:H22)</f>
        <v>765</v>
      </c>
      <c r="I10" s="32">
        <f>Month!I22</f>
        <v>15657.43</v>
      </c>
      <c r="J10" s="32">
        <f>Month!J22</f>
        <v>7500.78</v>
      </c>
      <c r="K10" s="32">
        <f>Month!K22</f>
        <v>1280.32</v>
      </c>
      <c r="L10" s="32">
        <f>Month!L22</f>
        <v>6876.33</v>
      </c>
    </row>
    <row r="11" spans="1:12" ht="12">
      <c r="A11" s="61">
        <v>1996</v>
      </c>
      <c r="B11" s="62" t="s">
        <v>59</v>
      </c>
      <c r="C11" s="32">
        <f>SUM(Month!C23:C25)</f>
        <v>14727</v>
      </c>
      <c r="D11" s="32">
        <f>SUM(Month!D23:D25)</f>
        <v>11072.1</v>
      </c>
      <c r="E11" s="32">
        <f>SUM(Month!E23:E25)</f>
        <v>2154</v>
      </c>
      <c r="F11" s="32">
        <f>SUM(Month!F23:F25)</f>
        <v>235</v>
      </c>
      <c r="G11" s="32">
        <f>SUM(Month!G23:G25)</f>
        <v>737</v>
      </c>
      <c r="H11" s="226">
        <f>SUM(Month!H23:H25)</f>
        <v>529</v>
      </c>
      <c r="I11" s="32">
        <f>Month!I25</f>
        <v>16818.16</v>
      </c>
      <c r="J11" s="32">
        <f>Month!J25</f>
        <v>8736.11</v>
      </c>
      <c r="K11" s="32">
        <f>Month!K25</f>
        <v>1183.1</v>
      </c>
      <c r="L11" s="32">
        <f>Month!L25</f>
        <v>6898.95</v>
      </c>
    </row>
    <row r="12" spans="1:12" ht="12">
      <c r="A12" s="67">
        <v>1996</v>
      </c>
      <c r="B12" s="68" t="s">
        <v>60</v>
      </c>
      <c r="C12" s="227">
        <f>SUM(Month!C26:C28)</f>
        <v>18055</v>
      </c>
      <c r="D12" s="227">
        <f>SUM(Month!D26:D28)</f>
        <v>13651.619999999999</v>
      </c>
      <c r="E12" s="227">
        <f>SUM(Month!E26:E28)</f>
        <v>2169</v>
      </c>
      <c r="F12" s="227">
        <f>SUM(Month!F26:F28)</f>
        <v>239</v>
      </c>
      <c r="G12" s="227">
        <f>SUM(Month!G26:G28)</f>
        <v>1066</v>
      </c>
      <c r="H12" s="228">
        <f>SUM(Month!H26:H28)</f>
        <v>929</v>
      </c>
      <c r="I12" s="227">
        <f>Month!I28</f>
        <v>16505.21</v>
      </c>
      <c r="J12" s="227">
        <f>Month!J28</f>
        <v>9495.3</v>
      </c>
      <c r="K12" s="227">
        <f>Month!K28</f>
        <v>1227.97</v>
      </c>
      <c r="L12" s="227">
        <f>Month!L28</f>
        <v>5781.95</v>
      </c>
    </row>
    <row r="13" spans="1:12" ht="12">
      <c r="A13" s="61">
        <v>1997</v>
      </c>
      <c r="B13" s="62" t="s">
        <v>57</v>
      </c>
      <c r="C13" s="32">
        <f>SUM(Month!C29:C31)</f>
        <v>18475</v>
      </c>
      <c r="D13" s="32">
        <f>SUM(Month!D29:D31)</f>
        <v>14270.25</v>
      </c>
      <c r="E13" s="32">
        <f>SUM(Month!E29:E31)</f>
        <v>2189</v>
      </c>
      <c r="F13" s="32">
        <f>SUM(Month!F29:F31)</f>
        <v>234</v>
      </c>
      <c r="G13" s="32">
        <f>SUM(Month!G29:G31)</f>
        <v>826</v>
      </c>
      <c r="H13" s="226">
        <f>SUM(Month!H29:H31)</f>
        <v>956</v>
      </c>
      <c r="I13" s="32">
        <f>Month!I31</f>
        <v>17263.05</v>
      </c>
      <c r="J13" s="32">
        <f>Month!J31</f>
        <v>10539.1</v>
      </c>
      <c r="K13" s="32">
        <f>Month!K31</f>
        <v>1052.52</v>
      </c>
      <c r="L13" s="32">
        <f>Month!L31</f>
        <v>5671.43</v>
      </c>
    </row>
    <row r="14" spans="1:12" ht="12">
      <c r="A14" s="61">
        <v>1997</v>
      </c>
      <c r="B14" s="62" t="s">
        <v>58</v>
      </c>
      <c r="C14" s="32">
        <f>SUM(Month!C32:C34)</f>
        <v>13138</v>
      </c>
      <c r="D14" s="32">
        <f>SUM(Month!D32:D34)</f>
        <v>9300.72</v>
      </c>
      <c r="E14" s="32">
        <f>SUM(Month!E32:E34)</f>
        <v>2205</v>
      </c>
      <c r="F14" s="32">
        <f>SUM(Month!F32:F34)</f>
        <v>213</v>
      </c>
      <c r="G14" s="32">
        <f>SUM(Month!G32:G34)</f>
        <v>709</v>
      </c>
      <c r="H14" s="226">
        <f>SUM(Month!H32:H34)</f>
        <v>711</v>
      </c>
      <c r="I14" s="32">
        <f>Month!I34</f>
        <v>21130.14</v>
      </c>
      <c r="J14" s="32">
        <f>Month!J34</f>
        <v>13332.93</v>
      </c>
      <c r="K14" s="32">
        <f>Month!K34</f>
        <v>1133.54</v>
      </c>
      <c r="L14" s="32">
        <f>Month!L34</f>
        <v>6663.66</v>
      </c>
    </row>
    <row r="15" spans="1:12" ht="12">
      <c r="A15" s="61">
        <v>1997</v>
      </c>
      <c r="B15" s="62" t="s">
        <v>59</v>
      </c>
      <c r="C15" s="32">
        <f>SUM(Month!C35:C37)</f>
        <v>13594</v>
      </c>
      <c r="D15" s="32">
        <f>SUM(Month!D35:D37)</f>
        <v>9943.2</v>
      </c>
      <c r="E15" s="32">
        <f>SUM(Month!E35:E37)</f>
        <v>2184</v>
      </c>
      <c r="F15" s="32">
        <f>SUM(Month!F35:F37)</f>
        <v>220</v>
      </c>
      <c r="G15" s="32">
        <f>SUM(Month!G35:G37)</f>
        <v>563</v>
      </c>
      <c r="H15" s="226">
        <f>SUM(Month!H35:H37)</f>
        <v>683</v>
      </c>
      <c r="I15" s="32">
        <f>Month!I37</f>
        <v>22875.85</v>
      </c>
      <c r="J15" s="32">
        <f>Month!J37</f>
        <v>14575.64</v>
      </c>
      <c r="K15" s="32">
        <f>Month!K37</f>
        <v>1189.32</v>
      </c>
      <c r="L15" s="32">
        <f>Month!L37</f>
        <v>7110.89</v>
      </c>
    </row>
    <row r="16" spans="1:12" ht="12">
      <c r="A16" s="67">
        <v>1997</v>
      </c>
      <c r="B16" s="68" t="s">
        <v>60</v>
      </c>
      <c r="C16" s="227">
        <f>SUM(Month!C38:C40)</f>
        <v>17873</v>
      </c>
      <c r="D16" s="227">
        <f>SUM(Month!D38:D40)</f>
        <v>13819.07</v>
      </c>
      <c r="E16" s="227">
        <f>SUM(Month!E38:E40)</f>
        <v>2172</v>
      </c>
      <c r="F16" s="227">
        <f>SUM(Month!F38:F40)</f>
        <v>197</v>
      </c>
      <c r="G16" s="227">
        <f>SUM(Month!G38:G40)</f>
        <v>790</v>
      </c>
      <c r="H16" s="228">
        <f>SUM(Month!H38:H40)</f>
        <v>896</v>
      </c>
      <c r="I16" s="227">
        <f>Month!I40</f>
        <v>20188.14</v>
      </c>
      <c r="J16" s="227">
        <f>Month!J40</f>
        <v>12618.53</v>
      </c>
      <c r="K16" s="227">
        <f>Month!K40</f>
        <v>1128.07</v>
      </c>
      <c r="L16" s="227">
        <f>Month!L40</f>
        <v>6441.53</v>
      </c>
    </row>
    <row r="17" spans="1:12" ht="12">
      <c r="A17" s="61">
        <v>1998</v>
      </c>
      <c r="B17" s="62" t="s">
        <v>57</v>
      </c>
      <c r="C17" s="32">
        <f>SUM(Month!C41:C43)</f>
        <v>17910</v>
      </c>
      <c r="D17" s="32">
        <f>SUM(Month!D41:D43)</f>
        <v>14085.48</v>
      </c>
      <c r="E17" s="32">
        <f>SUM(Month!E41:E43)</f>
        <v>2150</v>
      </c>
      <c r="F17" s="32">
        <f>SUM(Month!F41:F43)</f>
        <v>128</v>
      </c>
      <c r="G17" s="32">
        <f>SUM(Month!G41:G43)</f>
        <v>772</v>
      </c>
      <c r="H17" s="226">
        <f>SUM(Month!H41:H43)</f>
        <v>775</v>
      </c>
      <c r="I17" s="32">
        <f>Month!I43</f>
        <v>18416.66</v>
      </c>
      <c r="J17" s="32">
        <f>Month!J43</f>
        <v>12240.95</v>
      </c>
      <c r="K17" s="32">
        <f>Month!K43</f>
        <v>1275.91</v>
      </c>
      <c r="L17" s="32">
        <f>Month!L43</f>
        <v>4899.79</v>
      </c>
    </row>
    <row r="18" spans="1:12" ht="12">
      <c r="A18" s="61">
        <v>1998</v>
      </c>
      <c r="B18" s="62" t="s">
        <v>58</v>
      </c>
      <c r="C18" s="32">
        <f>SUM(Month!C44:C46)</f>
        <v>14726</v>
      </c>
      <c r="D18" s="32">
        <f>SUM(Month!D44:D46)</f>
        <v>11176.92</v>
      </c>
      <c r="E18" s="32">
        <f>SUM(Month!E44:E46)</f>
        <v>2204</v>
      </c>
      <c r="F18" s="32">
        <f>SUM(Month!F44:F46)</f>
        <v>150</v>
      </c>
      <c r="G18" s="32">
        <f>SUM(Month!G44:G46)</f>
        <v>590</v>
      </c>
      <c r="H18" s="226">
        <f>SUM(Month!H44:H46)</f>
        <v>605</v>
      </c>
      <c r="I18" s="32">
        <f>Month!I46</f>
        <v>18358.93</v>
      </c>
      <c r="J18" s="32">
        <f>Month!J46</f>
        <v>10954.5</v>
      </c>
      <c r="K18" s="32">
        <f>Month!K46</f>
        <v>1359.25</v>
      </c>
      <c r="L18" s="32">
        <f>Month!L46</f>
        <v>6045.18</v>
      </c>
    </row>
    <row r="19" spans="1:12" ht="12">
      <c r="A19" s="61">
        <v>1998</v>
      </c>
      <c r="B19" s="62" t="s">
        <v>59</v>
      </c>
      <c r="C19" s="32">
        <f>SUM(Month!C47:C49)</f>
        <v>14265</v>
      </c>
      <c r="D19" s="32">
        <f>SUM(Month!D47:D49)</f>
        <v>10813.86</v>
      </c>
      <c r="E19" s="32">
        <f>SUM(Month!E47:E49)</f>
        <v>2218</v>
      </c>
      <c r="F19" s="32">
        <f>SUM(Month!F47:F49)</f>
        <v>178</v>
      </c>
      <c r="G19" s="32">
        <f>SUM(Month!G47:G49)</f>
        <v>526</v>
      </c>
      <c r="H19" s="226">
        <f>SUM(Month!H47:H49)</f>
        <v>529</v>
      </c>
      <c r="I19" s="32">
        <f>Month!I49</f>
        <v>17998.9</v>
      </c>
      <c r="J19" s="32">
        <f>Month!J49</f>
        <v>10909.92</v>
      </c>
      <c r="K19" s="32">
        <f>Month!K49</f>
        <v>1198.11</v>
      </c>
      <c r="L19" s="32">
        <f>Month!L49</f>
        <v>5890.86</v>
      </c>
    </row>
    <row r="20" spans="1:12" ht="12">
      <c r="A20" s="67">
        <v>1998</v>
      </c>
      <c r="B20" s="68" t="s">
        <v>60</v>
      </c>
      <c r="C20" s="227">
        <f>SUM(Month!C50:C52)</f>
        <v>16251</v>
      </c>
      <c r="D20" s="227">
        <f>SUM(Month!D50:D52)</f>
        <v>12511.81</v>
      </c>
      <c r="E20" s="227">
        <f>SUM(Month!E50:E52)</f>
        <v>2156</v>
      </c>
      <c r="F20" s="227">
        <f>SUM(Month!F50:F52)</f>
        <v>179</v>
      </c>
      <c r="G20" s="227">
        <f>SUM(Month!G50:G52)</f>
        <v>526</v>
      </c>
      <c r="H20" s="228">
        <f>SUM(Month!H50:H52)</f>
        <v>878</v>
      </c>
      <c r="I20" s="227">
        <f>Month!I52</f>
        <v>18766.77</v>
      </c>
      <c r="J20" s="227">
        <f>Month!J52</f>
        <v>11269.53</v>
      </c>
      <c r="K20" s="227">
        <f>Month!K52</f>
        <v>1311.94</v>
      </c>
      <c r="L20" s="227">
        <f>Month!L52</f>
        <v>6185.3</v>
      </c>
    </row>
    <row r="21" spans="1:12" ht="12">
      <c r="A21" s="61">
        <v>1999</v>
      </c>
      <c r="B21" s="62" t="s">
        <v>57</v>
      </c>
      <c r="C21" s="32">
        <f>SUM(Month!C53:C55)</f>
        <v>15759</v>
      </c>
      <c r="D21" s="32">
        <f>SUM(Month!D53:D55)</f>
        <v>11907.91</v>
      </c>
      <c r="E21" s="32">
        <f>SUM(Month!E53:E55)</f>
        <v>2115</v>
      </c>
      <c r="F21" s="32">
        <f>SUM(Month!F53:F55)</f>
        <v>170</v>
      </c>
      <c r="G21" s="32">
        <f>SUM(Month!G53:G55)</f>
        <v>546</v>
      </c>
      <c r="H21" s="226">
        <f>SUM(Month!H53:H55)</f>
        <v>1019</v>
      </c>
      <c r="I21" s="32">
        <f>Month!I55</f>
        <v>19101.21</v>
      </c>
      <c r="J21" s="32">
        <f>Month!J55</f>
        <v>11228.76</v>
      </c>
      <c r="K21" s="32">
        <f>Month!K55</f>
        <v>1388.48</v>
      </c>
      <c r="L21" s="32">
        <f>Month!L55</f>
        <v>6483.98</v>
      </c>
    </row>
    <row r="22" spans="1:12" ht="12">
      <c r="A22" s="61">
        <v>1999</v>
      </c>
      <c r="B22" s="62" t="s">
        <v>58</v>
      </c>
      <c r="C22" s="32">
        <f>SUM(Month!C56:C58)</f>
        <v>12453</v>
      </c>
      <c r="D22" s="32">
        <f>SUM(Month!D56:D58)</f>
        <v>8822.99</v>
      </c>
      <c r="E22" s="32">
        <f>SUM(Month!E56:E58)</f>
        <v>2192</v>
      </c>
      <c r="F22" s="32">
        <f>SUM(Month!F56:F58)</f>
        <v>149</v>
      </c>
      <c r="G22" s="32">
        <f>SUM(Month!G56:G58)</f>
        <v>484</v>
      </c>
      <c r="H22" s="226">
        <f>SUM(Month!H56:H58)</f>
        <v>805</v>
      </c>
      <c r="I22" s="32">
        <f>Month!I58</f>
        <v>20473.78</v>
      </c>
      <c r="J22" s="32">
        <f>Month!J58</f>
        <v>12320.2</v>
      </c>
      <c r="K22" s="32">
        <f>Month!K58</f>
        <v>1142.87</v>
      </c>
      <c r="L22" s="32">
        <f>Month!L58</f>
        <v>7010.72</v>
      </c>
    </row>
    <row r="23" spans="1:12" ht="12">
      <c r="A23" s="61">
        <v>1999</v>
      </c>
      <c r="B23" s="62" t="s">
        <v>59</v>
      </c>
      <c r="C23" s="32">
        <f>SUM(Month!C59:C61)</f>
        <v>12307</v>
      </c>
      <c r="D23" s="32">
        <f>SUM(Month!D59:D61)</f>
        <v>8775.29</v>
      </c>
      <c r="E23" s="32">
        <f>SUM(Month!E59:E61)</f>
        <v>2140</v>
      </c>
      <c r="F23" s="32">
        <f>SUM(Month!F59:F61)</f>
        <v>163</v>
      </c>
      <c r="G23" s="32">
        <f>SUM(Month!G59:G61)</f>
        <v>481</v>
      </c>
      <c r="H23" s="226">
        <f>SUM(Month!H59:H61)</f>
        <v>748</v>
      </c>
      <c r="I23" s="32">
        <f>Month!I61</f>
        <v>21751.85</v>
      </c>
      <c r="J23" s="32">
        <f>Month!J61</f>
        <v>13073.35</v>
      </c>
      <c r="K23" s="32">
        <f>Month!K61</f>
        <v>1317.81</v>
      </c>
      <c r="L23" s="32">
        <f>Month!L61</f>
        <v>7360.7</v>
      </c>
    </row>
    <row r="24" spans="1:12" ht="12">
      <c r="A24" s="67">
        <v>1999</v>
      </c>
      <c r="B24" s="68" t="s">
        <v>60</v>
      </c>
      <c r="C24" s="227">
        <f>SUM(Month!C62:C64)</f>
        <v>15205</v>
      </c>
      <c r="D24" s="227">
        <f>SUM(Month!D62:D64)</f>
        <v>11671.69</v>
      </c>
      <c r="E24" s="227">
        <f>SUM(Month!E62:E64)</f>
        <v>1966</v>
      </c>
      <c r="F24" s="227">
        <f>SUM(Month!F62:F64)</f>
        <v>164</v>
      </c>
      <c r="G24" s="227">
        <f>SUM(Month!G62:G64)</f>
        <v>529</v>
      </c>
      <c r="H24" s="228">
        <f>SUM(Month!H62:H64)</f>
        <v>875</v>
      </c>
      <c r="I24" s="227">
        <f>Month!I64</f>
        <v>19931.45</v>
      </c>
      <c r="J24" s="227">
        <f>Month!J64</f>
        <v>12096.66</v>
      </c>
      <c r="K24" s="227">
        <f>Month!K64</f>
        <v>1054.09</v>
      </c>
      <c r="L24" s="227">
        <f>Month!L64</f>
        <v>6780.7</v>
      </c>
    </row>
    <row r="25" spans="1:12" ht="12">
      <c r="A25" s="61">
        <v>2000</v>
      </c>
      <c r="B25" s="62" t="s">
        <v>57</v>
      </c>
      <c r="C25" s="32">
        <f>SUM(Month!C65:C67)</f>
        <v>15992.24</v>
      </c>
      <c r="D25" s="32">
        <f>SUM(Month!D65:D67)</f>
        <v>12373.599999999999</v>
      </c>
      <c r="E25" s="32">
        <f>SUM(Month!E65:E67)</f>
        <v>2169.68</v>
      </c>
      <c r="F25" s="32">
        <f>SUM(Month!F65:F67)</f>
        <v>133.15</v>
      </c>
      <c r="G25" s="32">
        <f>SUM(Month!G65:G67)</f>
        <v>572.31</v>
      </c>
      <c r="H25" s="226">
        <f>SUM(Month!H65:H67)</f>
        <v>743.47</v>
      </c>
      <c r="I25" s="32">
        <f>Month!I67</f>
        <v>17066.39</v>
      </c>
      <c r="J25" s="32">
        <f>Month!J67</f>
        <v>11321.21</v>
      </c>
      <c r="K25" s="32">
        <f>Month!K67</f>
        <v>1145.85</v>
      </c>
      <c r="L25" s="32">
        <f>Month!L67</f>
        <v>4599.33</v>
      </c>
    </row>
    <row r="26" spans="1:12" ht="12">
      <c r="A26" s="61">
        <v>2000</v>
      </c>
      <c r="B26" s="62" t="s">
        <v>58</v>
      </c>
      <c r="C26" s="32">
        <f>SUM(Month!C68:C70)</f>
        <v>13560.779999999999</v>
      </c>
      <c r="D26" s="32">
        <f>SUM(Month!D68:D70)</f>
        <v>10240.6</v>
      </c>
      <c r="E26" s="32">
        <f>SUM(Month!E68:E70)</f>
        <v>2180.17</v>
      </c>
      <c r="F26" s="32">
        <f>SUM(Month!F68:F70)</f>
        <v>132.49</v>
      </c>
      <c r="G26" s="32">
        <f>SUM(Month!G68:G70)</f>
        <v>395.28999999999996</v>
      </c>
      <c r="H26" s="226">
        <f>SUM(Month!H68:H70)</f>
        <v>612.24</v>
      </c>
      <c r="I26" s="32">
        <f>Month!I70</f>
        <v>17024.86</v>
      </c>
      <c r="J26" s="32">
        <f>Month!J70</f>
        <v>11866.71</v>
      </c>
      <c r="K26" s="32">
        <f>Month!K70</f>
        <v>1138.91</v>
      </c>
      <c r="L26" s="32">
        <f>Month!L70</f>
        <v>4019.24</v>
      </c>
    </row>
    <row r="27" spans="1:12" ht="12">
      <c r="A27" s="61">
        <v>2000</v>
      </c>
      <c r="B27" s="62" t="s">
        <v>59</v>
      </c>
      <c r="C27" s="32">
        <f>SUM(Month!C71:C73)</f>
        <v>13389</v>
      </c>
      <c r="D27" s="32">
        <f>SUM(Month!D71:D73)</f>
        <v>10109.880000000001</v>
      </c>
      <c r="E27" s="32">
        <f>SUM(Month!E71:E73)</f>
        <v>2223.77</v>
      </c>
      <c r="F27" s="32">
        <f>SUM(Month!F71:F73)</f>
        <v>136.87</v>
      </c>
      <c r="G27" s="32">
        <f>SUM(Month!G71:G73)</f>
        <v>390.23</v>
      </c>
      <c r="H27" s="226">
        <f>SUM(Month!H71:H73)</f>
        <v>528.24</v>
      </c>
      <c r="I27" s="32">
        <f>Month!I73</f>
        <v>16577.48</v>
      </c>
      <c r="J27" s="32">
        <f>Month!J73</f>
        <v>12797.28</v>
      </c>
      <c r="K27" s="32">
        <f>Month!K73</f>
        <v>958.11</v>
      </c>
      <c r="L27" s="32">
        <f>Month!L73</f>
        <v>2822.08</v>
      </c>
    </row>
    <row r="28" spans="1:12" ht="12">
      <c r="A28" s="67">
        <v>2000</v>
      </c>
      <c r="B28" s="68" t="s">
        <v>60</v>
      </c>
      <c r="C28" s="227">
        <f>SUM(Month!C74:C76)</f>
        <v>16986.61</v>
      </c>
      <c r="D28" s="227">
        <f>SUM(Month!D74:D76)</f>
        <v>13473.420000000002</v>
      </c>
      <c r="E28" s="227">
        <f>SUM(Month!E74:E76)</f>
        <v>2111.64</v>
      </c>
      <c r="F28" s="227">
        <f>SUM(Month!F74:F76)</f>
        <v>137.05</v>
      </c>
      <c r="G28" s="227">
        <f>SUM(Month!G74:G76)</f>
        <v>517.87</v>
      </c>
      <c r="H28" s="228">
        <f>SUM(Month!H74:H76)</f>
        <v>746.6099999999999</v>
      </c>
      <c r="I28" s="227">
        <f>Month!I76</f>
        <v>14076.62</v>
      </c>
      <c r="J28" s="227">
        <f>Month!J76</f>
        <v>11034.12</v>
      </c>
      <c r="K28" s="227">
        <f>Month!K76</f>
        <v>943.35</v>
      </c>
      <c r="L28" s="227">
        <f>Month!L76</f>
        <v>2099.15</v>
      </c>
    </row>
    <row r="29" spans="1:12" ht="12">
      <c r="A29" s="61">
        <v>2001</v>
      </c>
      <c r="B29" s="69" t="s">
        <v>57</v>
      </c>
      <c r="C29" s="32">
        <f>SUM(Month!C77:C79)</f>
        <v>19120.17</v>
      </c>
      <c r="D29" s="32">
        <f>SUM(Month!D77:D79)</f>
        <v>15670.53</v>
      </c>
      <c r="E29" s="32">
        <f>SUM(Month!E77:E79)</f>
        <v>2043.3</v>
      </c>
      <c r="F29" s="32">
        <f>SUM(Month!F77:F79)</f>
        <v>150.93</v>
      </c>
      <c r="G29" s="32">
        <f>SUM(Month!G77:G79)</f>
        <v>418.1</v>
      </c>
      <c r="H29" s="226">
        <f>SUM(Month!H77:H79)</f>
        <v>837.3</v>
      </c>
      <c r="I29" s="32">
        <f>Month!I79</f>
        <v>11355.49</v>
      </c>
      <c r="J29" s="32">
        <f>Month!J79</f>
        <v>9190.44</v>
      </c>
      <c r="K29" s="32">
        <f>Month!K79</f>
        <v>892.97</v>
      </c>
      <c r="L29" s="32">
        <f>Month!L79</f>
        <v>1272.08</v>
      </c>
    </row>
    <row r="30" spans="1:12" ht="12">
      <c r="A30" s="61">
        <v>2001</v>
      </c>
      <c r="B30" s="69" t="s">
        <v>58</v>
      </c>
      <c r="C30" s="32">
        <f>SUM(Month!C80:C82)</f>
        <v>14792.95</v>
      </c>
      <c r="D30" s="32">
        <f>SUM(Month!D80:D82)</f>
        <v>11367.13</v>
      </c>
      <c r="E30" s="32">
        <f>SUM(Month!E80:E82)</f>
        <v>2174.8900000000003</v>
      </c>
      <c r="F30" s="32">
        <f>SUM(Month!F80:F82)</f>
        <v>128.85000000000002</v>
      </c>
      <c r="G30" s="32">
        <f>SUM(Month!G80:G82)</f>
        <v>482.33000000000004</v>
      </c>
      <c r="H30" s="226">
        <f>SUM(Month!H80:H82)</f>
        <v>639.74</v>
      </c>
      <c r="I30" s="32">
        <f>Month!I82</f>
        <v>14071.25</v>
      </c>
      <c r="J30" s="32">
        <f>Month!J82</f>
        <v>11146.59</v>
      </c>
      <c r="K30" s="32">
        <f>Month!K82</f>
        <v>1081.91</v>
      </c>
      <c r="L30" s="32">
        <f>Month!L82</f>
        <v>1842.75</v>
      </c>
    </row>
    <row r="31" spans="1:12" ht="12">
      <c r="A31" s="61">
        <v>2001</v>
      </c>
      <c r="B31" s="69" t="s">
        <v>59</v>
      </c>
      <c r="C31" s="32">
        <f>SUM(Month!C83:C85)</f>
        <v>13168.060000000001</v>
      </c>
      <c r="D31" s="32">
        <f>SUM(Month!D83:D85)</f>
        <v>10281.98</v>
      </c>
      <c r="E31" s="32">
        <f>SUM(Month!E83:E85)</f>
        <v>1876.5100000000002</v>
      </c>
      <c r="F31" s="32">
        <f>SUM(Month!F83:F85)</f>
        <v>108.59</v>
      </c>
      <c r="G31" s="32">
        <f>SUM(Month!G83:G85)</f>
        <v>329.52000000000004</v>
      </c>
      <c r="H31" s="226">
        <f>SUM(Month!H83:H85)</f>
        <v>571.45</v>
      </c>
      <c r="I31" s="32">
        <f>Month!I85</f>
        <v>17149.3</v>
      </c>
      <c r="J31" s="32">
        <f>Month!J85</f>
        <v>13803.18</v>
      </c>
      <c r="K31" s="32">
        <f>Month!K85</f>
        <v>1141.39</v>
      </c>
      <c r="L31" s="32">
        <f>Month!L85</f>
        <v>2204.73</v>
      </c>
    </row>
    <row r="32" spans="1:12" ht="12">
      <c r="A32" s="67">
        <v>2001</v>
      </c>
      <c r="B32" s="70" t="s">
        <v>60</v>
      </c>
      <c r="C32" s="227">
        <f>SUM(Month!C86:C88)</f>
        <v>16771.71</v>
      </c>
      <c r="D32" s="227">
        <f>SUM(Month!D86:D88)</f>
        <v>13611.720000000001</v>
      </c>
      <c r="E32" s="227">
        <f>SUM(Month!E86:E88)</f>
        <v>1801.61</v>
      </c>
      <c r="F32" s="227">
        <f>SUM(Month!F86:F88)</f>
        <v>107.3</v>
      </c>
      <c r="G32" s="227">
        <f>SUM(Month!G86:G88)</f>
        <v>596.42</v>
      </c>
      <c r="H32" s="228">
        <f>SUM(Month!H86:H88)</f>
        <v>654.6700000000001</v>
      </c>
      <c r="I32" s="227">
        <f>Month!I88</f>
        <v>17468.3</v>
      </c>
      <c r="J32" s="227">
        <f>Month!J88</f>
        <v>13619.84</v>
      </c>
      <c r="K32" s="227">
        <f>Month!K88</f>
        <v>1309.44</v>
      </c>
      <c r="L32" s="227">
        <f>Month!L88</f>
        <v>2539.02</v>
      </c>
    </row>
    <row r="33" spans="1:12" ht="12">
      <c r="A33" s="61">
        <v>2002</v>
      </c>
      <c r="B33" s="69" t="s">
        <v>57</v>
      </c>
      <c r="C33" s="32">
        <f>SUM(Month!C89:C91)</f>
        <v>17246.9</v>
      </c>
      <c r="D33" s="32">
        <f>SUM(Month!D89:D91)</f>
        <v>14413.240000000002</v>
      </c>
      <c r="E33" s="32">
        <f>SUM(Month!E89:E91)</f>
        <v>1808.7</v>
      </c>
      <c r="F33" s="32">
        <f>SUM(Month!F89:F91)</f>
        <v>109.53999999999999</v>
      </c>
      <c r="G33" s="32">
        <f>SUM(Month!G89:G91)</f>
        <v>322.82</v>
      </c>
      <c r="H33" s="226">
        <f>SUM(Month!H89:H91)</f>
        <v>592.59</v>
      </c>
      <c r="I33" s="32">
        <f>Month!I91</f>
        <v>15851.08</v>
      </c>
      <c r="J33" s="32">
        <f>Month!J91</f>
        <v>11771.22</v>
      </c>
      <c r="K33" s="32">
        <f>Month!K91</f>
        <v>1086.06</v>
      </c>
      <c r="L33" s="32">
        <f>Month!L91</f>
        <v>2993.79</v>
      </c>
    </row>
    <row r="34" spans="1:12" ht="12">
      <c r="A34" s="61">
        <v>2002</v>
      </c>
      <c r="B34" s="69" t="s">
        <v>58</v>
      </c>
      <c r="C34" s="32">
        <f>SUM(Month!C92:C94)</f>
        <v>11821.130000000001</v>
      </c>
      <c r="D34" s="32">
        <f>SUM(Month!D92:D94)</f>
        <v>9235</v>
      </c>
      <c r="E34" s="32">
        <f>SUM(Month!E92:E94)</f>
        <v>1595.57</v>
      </c>
      <c r="F34" s="32">
        <f>SUM(Month!F92:F94)</f>
        <v>120.12</v>
      </c>
      <c r="G34" s="32">
        <f>SUM(Month!G92:G94)</f>
        <v>394.65000000000003</v>
      </c>
      <c r="H34" s="226">
        <f>SUM(Month!H92:H94)</f>
        <v>475.78999999999996</v>
      </c>
      <c r="I34" s="32">
        <f>Month!I94</f>
        <v>18821.76</v>
      </c>
      <c r="J34" s="32">
        <f>Month!J94</f>
        <v>14024.66</v>
      </c>
      <c r="K34" s="32">
        <f>Month!K94</f>
        <v>1205.09</v>
      </c>
      <c r="L34" s="32">
        <f>Month!L94</f>
        <v>3592.01</v>
      </c>
    </row>
    <row r="35" spans="1:12" ht="12">
      <c r="A35" s="61">
        <v>2002</v>
      </c>
      <c r="B35" s="69" t="s">
        <v>59</v>
      </c>
      <c r="C35" s="32">
        <f>SUM(Month!C95:C97)</f>
        <v>12114.06</v>
      </c>
      <c r="D35" s="32">
        <f>SUM(Month!D95:D97)</f>
        <v>9676.17</v>
      </c>
      <c r="E35" s="32">
        <f>SUM(Month!E95:E97)</f>
        <v>1563.83</v>
      </c>
      <c r="F35" s="32">
        <f>SUM(Month!F95:F97)</f>
        <v>93.42</v>
      </c>
      <c r="G35" s="32">
        <f>SUM(Month!G95:G97)</f>
        <v>338.97999999999996</v>
      </c>
      <c r="H35" s="226">
        <f>SUM(Month!H95:H97)</f>
        <v>441.65</v>
      </c>
      <c r="I35" s="32">
        <f>Month!I97</f>
        <v>20573.92</v>
      </c>
      <c r="J35" s="32">
        <f>Month!J97</f>
        <v>15825.97</v>
      </c>
      <c r="K35" s="32">
        <f>Month!K97</f>
        <v>1074.87</v>
      </c>
      <c r="L35" s="32">
        <f>Month!L97</f>
        <v>3673.08</v>
      </c>
    </row>
    <row r="36" spans="1:12" ht="12">
      <c r="A36" s="67">
        <v>2002</v>
      </c>
      <c r="B36" s="70" t="s">
        <v>60</v>
      </c>
      <c r="C36" s="227">
        <f>SUM(Month!C98:C100)</f>
        <v>17370.4</v>
      </c>
      <c r="D36" s="227">
        <f>SUM(Month!D98:D100)</f>
        <v>14416.690000000002</v>
      </c>
      <c r="E36" s="227">
        <f>SUM(Month!E98:E100)</f>
        <v>1565.27</v>
      </c>
      <c r="F36" s="227">
        <f>SUM(Month!F98:F100)</f>
        <v>112.77000000000001</v>
      </c>
      <c r="G36" s="227">
        <f>SUM(Month!G98:G100)</f>
        <v>752.21</v>
      </c>
      <c r="H36" s="228">
        <f>SUM(Month!H98:H100)</f>
        <v>523.45</v>
      </c>
      <c r="I36" s="227">
        <f>Month!I100</f>
        <v>16967.71</v>
      </c>
      <c r="J36" s="227">
        <f>Month!J100</f>
        <v>12541.98</v>
      </c>
      <c r="K36" s="227">
        <f>Month!K100</f>
        <v>1147.72</v>
      </c>
      <c r="L36" s="227">
        <f>Month!L100</f>
        <v>3278.01</v>
      </c>
    </row>
    <row r="37" spans="1:12" ht="12">
      <c r="A37" s="61">
        <v>2003</v>
      </c>
      <c r="B37" s="69" t="s">
        <v>57</v>
      </c>
      <c r="C37" s="32">
        <f>SUM(Month!C101:C103)</f>
        <v>18167.44</v>
      </c>
      <c r="D37" s="32">
        <f>SUM(Month!D101:D103)</f>
        <v>15475</v>
      </c>
      <c r="E37" s="32">
        <f>SUM(Month!E101:E103)</f>
        <v>1598.33</v>
      </c>
      <c r="F37" s="32">
        <f>SUM(Month!F101:F103)</f>
        <v>113.57</v>
      </c>
      <c r="G37" s="32">
        <f>SUM(Month!G101:G103)</f>
        <v>486.8</v>
      </c>
      <c r="H37" s="226">
        <f>SUM(Month!H101:H103)</f>
        <v>493.76</v>
      </c>
      <c r="I37" s="32">
        <f>Month!I103</f>
        <v>13463.06</v>
      </c>
      <c r="J37" s="32">
        <f>Month!J103</f>
        <v>9883.43</v>
      </c>
      <c r="K37" s="32">
        <f>Month!K103</f>
        <v>1151.08</v>
      </c>
      <c r="L37" s="32">
        <f>Month!L103</f>
        <v>2428.55</v>
      </c>
    </row>
    <row r="38" spans="1:12" ht="12">
      <c r="A38" s="61">
        <v>2003</v>
      </c>
      <c r="B38" s="69" t="s">
        <v>58</v>
      </c>
      <c r="C38" s="32">
        <f>SUM(Month!C104:C106)</f>
        <v>14077.8</v>
      </c>
      <c r="D38" s="32">
        <f>SUM(Month!D104:D106)</f>
        <v>11447.760000000002</v>
      </c>
      <c r="E38" s="32">
        <f>SUM(Month!E104:E106)</f>
        <v>1669.62</v>
      </c>
      <c r="F38" s="32">
        <f>SUM(Month!F104:F106)</f>
        <v>94.04</v>
      </c>
      <c r="G38" s="32">
        <f>SUM(Month!G104:G106)</f>
        <v>454.5</v>
      </c>
      <c r="H38" s="226">
        <f>SUM(Month!H104:H106)</f>
        <v>411.87</v>
      </c>
      <c r="I38" s="32">
        <f>Month!I106</f>
        <v>14634.72</v>
      </c>
      <c r="J38" s="32">
        <f>Month!J106</f>
        <v>10711.37</v>
      </c>
      <c r="K38" s="32">
        <f>Month!K106</f>
        <v>1130.99</v>
      </c>
      <c r="L38" s="32">
        <f>Month!L106</f>
        <v>2792.36</v>
      </c>
    </row>
    <row r="39" spans="1:12" ht="12">
      <c r="A39" s="61">
        <v>2003</v>
      </c>
      <c r="B39" s="69" t="s">
        <v>59</v>
      </c>
      <c r="C39" s="32">
        <f>SUM(Month!C107:C109)</f>
        <v>12876.89</v>
      </c>
      <c r="D39" s="32">
        <f>SUM(Month!D107:D109)</f>
        <v>10430.66</v>
      </c>
      <c r="E39" s="32">
        <f>SUM(Month!E107:E109)</f>
        <v>1608.43</v>
      </c>
      <c r="F39" s="32">
        <f>SUM(Month!F107:F109)</f>
        <v>82.07</v>
      </c>
      <c r="G39" s="32">
        <f>SUM(Month!G107:G109)</f>
        <v>435.76</v>
      </c>
      <c r="H39" s="226">
        <f>SUM(Month!H107:H109)</f>
        <v>319.98</v>
      </c>
      <c r="I39" s="32">
        <f>Month!I109</f>
        <v>15898.05</v>
      </c>
      <c r="J39" s="32">
        <f>Month!J109</f>
        <v>12914.89</v>
      </c>
      <c r="K39" s="32">
        <f>Month!K109</f>
        <v>1146.34</v>
      </c>
      <c r="L39" s="32">
        <f>Month!L109</f>
        <v>1836.82</v>
      </c>
    </row>
    <row r="40" spans="1:12" ht="12">
      <c r="A40" s="67">
        <v>2003</v>
      </c>
      <c r="B40" s="70" t="s">
        <v>60</v>
      </c>
      <c r="C40" s="227">
        <f>SUM(Month!C110:C112)</f>
        <v>17899.31</v>
      </c>
      <c r="D40" s="227">
        <f>SUM(Month!D110:D112)</f>
        <v>15109.25</v>
      </c>
      <c r="E40" s="227">
        <f>SUM(Month!E110:E112)</f>
        <v>1735.82</v>
      </c>
      <c r="F40" s="227">
        <f>SUM(Month!F110:F112)</f>
        <v>106.74</v>
      </c>
      <c r="G40" s="227">
        <f>SUM(Month!G110:G112)</f>
        <v>478.84000000000003</v>
      </c>
      <c r="H40" s="228">
        <f>SUM(Month!H110:H112)</f>
        <v>468.65</v>
      </c>
      <c r="I40" s="227">
        <f>Month!I112</f>
        <v>13730.68</v>
      </c>
      <c r="J40" s="227">
        <f>Month!J112</f>
        <v>10970.75</v>
      </c>
      <c r="K40" s="227">
        <f>Month!K112</f>
        <v>1085.8</v>
      </c>
      <c r="L40" s="227">
        <f>Month!L112</f>
        <v>1674.12</v>
      </c>
    </row>
    <row r="41" spans="1:12" ht="12">
      <c r="A41" s="61">
        <v>2004</v>
      </c>
      <c r="B41" s="69" t="s">
        <v>57</v>
      </c>
      <c r="C41" s="32">
        <f>SUM(Month!C113:C115)</f>
        <v>18202.339999999997</v>
      </c>
      <c r="D41" s="32">
        <f>SUM(Month!D113:D115)</f>
        <v>15690.25</v>
      </c>
      <c r="E41" s="32">
        <f>SUM(Month!E113:E115)</f>
        <v>1596.63</v>
      </c>
      <c r="F41" s="32">
        <f>SUM(Month!F113:F115)</f>
        <v>91.37</v>
      </c>
      <c r="G41" s="32">
        <f>SUM(Month!G113:G115)</f>
        <v>396.79999999999995</v>
      </c>
      <c r="H41" s="226">
        <f>SUM(Month!H113:H115)</f>
        <v>427.27</v>
      </c>
      <c r="I41" s="32">
        <f>Month!I115</f>
        <v>11173.24</v>
      </c>
      <c r="J41" s="32">
        <f>Month!J115</f>
        <v>8279.11</v>
      </c>
      <c r="K41" s="32">
        <f>Month!K115</f>
        <v>967.47</v>
      </c>
      <c r="L41" s="32">
        <f>Month!L115</f>
        <v>1926.65</v>
      </c>
    </row>
    <row r="42" spans="1:12" ht="12">
      <c r="A42" s="61">
        <v>2004</v>
      </c>
      <c r="B42" s="69" t="s">
        <v>58</v>
      </c>
      <c r="C42" s="32">
        <f>SUM(Month!C116:C118)</f>
        <v>12523.68</v>
      </c>
      <c r="D42" s="32">
        <f>SUM(Month!D116:D118)</f>
        <v>10005.8</v>
      </c>
      <c r="E42" s="32">
        <f>SUM(Month!E116:E118)</f>
        <v>1626.49</v>
      </c>
      <c r="F42" s="32">
        <f>SUM(Month!F116:F118)</f>
        <v>87.58</v>
      </c>
      <c r="G42" s="32">
        <f>SUM(Month!G116:G118)</f>
        <v>494.39</v>
      </c>
      <c r="H42" s="226">
        <f>SUM(Month!H116:H118)</f>
        <v>309.43</v>
      </c>
      <c r="I42" s="32">
        <f>Month!I118</f>
        <v>13423.45</v>
      </c>
      <c r="J42" s="32">
        <f>Month!J118</f>
        <v>10677.49</v>
      </c>
      <c r="K42" s="32">
        <f>Month!K118</f>
        <v>1119.24</v>
      </c>
      <c r="L42" s="32">
        <f>Month!L118</f>
        <v>1626.72</v>
      </c>
    </row>
    <row r="43" spans="1:12" ht="12">
      <c r="A43" s="61">
        <v>2004</v>
      </c>
      <c r="B43" s="69" t="s">
        <v>59</v>
      </c>
      <c r="C43" s="32">
        <f>SUM(Month!C119:C121)</f>
        <v>12498.17</v>
      </c>
      <c r="D43" s="32">
        <f>SUM(Month!D119:D121)</f>
        <v>10154.05</v>
      </c>
      <c r="E43" s="32">
        <f>SUM(Month!E119:E121)</f>
        <v>1584.96</v>
      </c>
      <c r="F43" s="32">
        <f>SUM(Month!F119:F121)</f>
        <v>74.24000000000001</v>
      </c>
      <c r="G43" s="32">
        <f>SUM(Month!G119:G121)</f>
        <v>399.48</v>
      </c>
      <c r="H43" s="226">
        <f>SUM(Month!H119:H121)</f>
        <v>285.46</v>
      </c>
      <c r="I43" s="32">
        <f>Month!I121</f>
        <v>16009.89</v>
      </c>
      <c r="J43" s="32">
        <f>Month!J121</f>
        <v>12991.4</v>
      </c>
      <c r="K43" s="32">
        <f>Month!K121</f>
        <v>1305.72</v>
      </c>
      <c r="L43" s="32">
        <f>Month!L121</f>
        <v>1712.77</v>
      </c>
    </row>
    <row r="44" spans="1:12" ht="12">
      <c r="A44" s="67">
        <v>2004</v>
      </c>
      <c r="B44" s="70" t="s">
        <v>60</v>
      </c>
      <c r="C44" s="227">
        <f>SUM(Month!C122:C124)</f>
        <v>17226.73</v>
      </c>
      <c r="D44" s="227">
        <f>SUM(Month!D122:D124)</f>
        <v>14605.49</v>
      </c>
      <c r="E44" s="227">
        <f>SUM(Month!E122:E124)</f>
        <v>1573.52</v>
      </c>
      <c r="F44" s="227">
        <f>SUM(Month!F122:F124)</f>
        <v>74.25</v>
      </c>
      <c r="G44" s="227">
        <f>SUM(Month!G122:G124)</f>
        <v>545.9</v>
      </c>
      <c r="H44" s="228">
        <f>SUM(Month!H122:H124)</f>
        <v>427.57</v>
      </c>
      <c r="I44" s="227">
        <f>Month!I124</f>
        <v>13790.73</v>
      </c>
      <c r="J44" s="227">
        <f>Month!J124</f>
        <v>11018.67</v>
      </c>
      <c r="K44" s="227">
        <f>Month!K124</f>
        <v>1291.47</v>
      </c>
      <c r="L44" s="227">
        <f>Month!L124</f>
        <v>1480.59</v>
      </c>
    </row>
    <row r="45" spans="1:14" ht="12">
      <c r="A45" s="61">
        <v>2005</v>
      </c>
      <c r="B45" s="69" t="s">
        <v>57</v>
      </c>
      <c r="C45" s="32">
        <f>SUM(Month!C125:C127)</f>
        <v>18612.329999999998</v>
      </c>
      <c r="D45" s="32">
        <f>SUM(Month!D125:D127)</f>
        <v>16290.449999999999</v>
      </c>
      <c r="E45" s="32">
        <f>SUM(Month!E125:E127)</f>
        <v>1509.67</v>
      </c>
      <c r="F45" s="32">
        <f>SUM(Month!F125:F127)</f>
        <v>65.11</v>
      </c>
      <c r="G45" s="32">
        <f>SUM(Month!G125:G127)</f>
        <v>419.71000000000004</v>
      </c>
      <c r="H45" s="226">
        <f>SUM(Month!H125:H127)</f>
        <v>327.37</v>
      </c>
      <c r="I45" s="32">
        <f>Month!I127</f>
        <v>10180.81</v>
      </c>
      <c r="J45" s="32">
        <f>Month!J127</f>
        <v>7199.48</v>
      </c>
      <c r="K45" s="32">
        <f>Month!K127</f>
        <v>1489.16</v>
      </c>
      <c r="L45" s="32">
        <f>Month!L127</f>
        <v>1492.17</v>
      </c>
      <c r="M45" s="60"/>
      <c r="N45" s="60"/>
    </row>
    <row r="46" spans="1:14" ht="12">
      <c r="A46" s="61">
        <v>2005</v>
      </c>
      <c r="B46" s="69" t="s">
        <v>58</v>
      </c>
      <c r="C46" s="32">
        <f>SUM(Month!C128:C130)</f>
        <v>12972.369999999999</v>
      </c>
      <c r="D46" s="32">
        <f>SUM(Month!D128:D130)</f>
        <v>10619.880000000001</v>
      </c>
      <c r="E46" s="32">
        <f>SUM(Month!E128:E130)</f>
        <v>1612.49</v>
      </c>
      <c r="F46" s="32">
        <f>SUM(Month!F128:F130)</f>
        <v>66.86</v>
      </c>
      <c r="G46" s="32">
        <f>SUM(Month!G128:G130)</f>
        <v>411.97</v>
      </c>
      <c r="H46" s="226">
        <f>SUM(Month!H128:H130)</f>
        <v>261.17</v>
      </c>
      <c r="I46" s="32">
        <f>Month!I130</f>
        <v>12820.7</v>
      </c>
      <c r="J46" s="32">
        <f>Month!J130</f>
        <v>9839.64</v>
      </c>
      <c r="K46" s="32">
        <f>Month!K130</f>
        <v>1650.61</v>
      </c>
      <c r="L46" s="32">
        <f>Month!L130</f>
        <v>1330.45</v>
      </c>
      <c r="M46" s="60"/>
      <c r="N46" s="60"/>
    </row>
    <row r="47" spans="1:14" ht="12">
      <c r="A47" s="61">
        <v>2005</v>
      </c>
      <c r="B47" s="69" t="s">
        <v>59</v>
      </c>
      <c r="C47" s="32">
        <f>SUM(Month!C131:C133)</f>
        <v>11407.41</v>
      </c>
      <c r="D47" s="32">
        <f>SUM(Month!D131:D133)</f>
        <v>8876.8</v>
      </c>
      <c r="E47" s="32">
        <f>SUM(Month!E131:E133)</f>
        <v>1748.71</v>
      </c>
      <c r="F47" s="32">
        <f>SUM(Month!F131:F133)</f>
        <v>68.2</v>
      </c>
      <c r="G47" s="32">
        <f>SUM(Month!G131:G133)</f>
        <v>451.78</v>
      </c>
      <c r="H47" s="226">
        <f>SUM(Month!H131:H133)</f>
        <v>261.90999999999997</v>
      </c>
      <c r="I47" s="32">
        <f>Month!I133</f>
        <v>17064.08</v>
      </c>
      <c r="J47" s="32">
        <f>Month!J133</f>
        <v>14200.95</v>
      </c>
      <c r="K47" s="32">
        <f>Month!K133</f>
        <v>1486.76</v>
      </c>
      <c r="L47" s="32">
        <f>Month!L133</f>
        <v>1376.38</v>
      </c>
      <c r="M47" s="60"/>
      <c r="N47" s="60"/>
    </row>
    <row r="48" spans="1:14" ht="12">
      <c r="A48" s="67">
        <v>2005</v>
      </c>
      <c r="B48" s="70" t="s">
        <v>60</v>
      </c>
      <c r="C48" s="227">
        <f>SUM(Month!C134:C136)</f>
        <v>18859.6</v>
      </c>
      <c r="D48" s="227">
        <f>SUM(Month!D134:D136)</f>
        <v>16271.11</v>
      </c>
      <c r="E48" s="227">
        <f>SUM(Month!E134:E136)</f>
        <v>1738.06</v>
      </c>
      <c r="F48" s="227">
        <f>SUM(Month!F134:F136)</f>
        <v>66.03</v>
      </c>
      <c r="G48" s="227">
        <f>SUM(Month!G134:G136)</f>
        <v>497.88</v>
      </c>
      <c r="H48" s="228">
        <f>SUM(Month!H134:H136)</f>
        <v>286.55</v>
      </c>
      <c r="I48" s="227">
        <f>Month!I136</f>
        <v>15628.13</v>
      </c>
      <c r="J48" s="227">
        <f>Month!J136</f>
        <v>12696.09</v>
      </c>
      <c r="K48" s="227">
        <f>Month!K136</f>
        <v>1317.24</v>
      </c>
      <c r="L48" s="227">
        <f>Month!L136</f>
        <v>1614.8</v>
      </c>
      <c r="M48" s="60"/>
      <c r="N48" s="60"/>
    </row>
    <row r="49" spans="1:14" ht="12">
      <c r="A49" s="61">
        <v>2006</v>
      </c>
      <c r="B49" s="69" t="s">
        <v>57</v>
      </c>
      <c r="C49" s="32">
        <f>SUM(Month!C137:C139)</f>
        <v>21599.16</v>
      </c>
      <c r="D49" s="32">
        <f>SUM(Month!D137:D139)</f>
        <v>18977.25</v>
      </c>
      <c r="E49" s="32">
        <f>SUM(Month!E137:E139)</f>
        <v>1724.7999999999997</v>
      </c>
      <c r="F49" s="32">
        <f>SUM(Month!F137:F139)</f>
        <v>77.77000000000001</v>
      </c>
      <c r="G49" s="32">
        <f>SUM(Month!G137:G139)</f>
        <v>481.43999999999994</v>
      </c>
      <c r="H49" s="226">
        <f>SUM(Month!H137:H139)</f>
        <v>337.88</v>
      </c>
      <c r="I49" s="32">
        <f>Month!I139</f>
        <v>12401.15</v>
      </c>
      <c r="J49" s="32">
        <f>Month!J139</f>
        <v>9300.69</v>
      </c>
      <c r="K49" s="32">
        <f>Month!K139</f>
        <v>1492.46</v>
      </c>
      <c r="L49" s="32">
        <f>Month!L139</f>
        <v>1608</v>
      </c>
      <c r="M49" s="60"/>
      <c r="N49" s="60"/>
    </row>
    <row r="50" spans="1:14" ht="12">
      <c r="A50" s="61">
        <v>2006</v>
      </c>
      <c r="B50" s="69" t="s">
        <v>58</v>
      </c>
      <c r="C50" s="32">
        <f>SUM(Month!C140:C142)</f>
        <v>14219.789999999999</v>
      </c>
      <c r="D50" s="32">
        <f>SUM(Month!D140:D142)</f>
        <v>11714.419999999998</v>
      </c>
      <c r="E50" s="32">
        <f>SUM(Month!E140:E142)</f>
        <v>1762.19</v>
      </c>
      <c r="F50" s="32">
        <f>SUM(Month!F140:F142)</f>
        <v>73.16</v>
      </c>
      <c r="G50" s="32">
        <f>SUM(Month!G140:G142)</f>
        <v>429.31000000000006</v>
      </c>
      <c r="H50" s="226">
        <f>SUM(Month!H140:H142)</f>
        <v>240.68</v>
      </c>
      <c r="I50" s="32">
        <f>Month!I142</f>
        <v>15251.36</v>
      </c>
      <c r="J50" s="32">
        <f>Month!J142</f>
        <v>12145.43</v>
      </c>
      <c r="K50" s="32">
        <f>Month!K142</f>
        <v>1348.9</v>
      </c>
      <c r="L50" s="32">
        <f>Month!L142</f>
        <v>1757.02</v>
      </c>
      <c r="M50" s="60"/>
      <c r="N50" s="60"/>
    </row>
    <row r="51" spans="1:14" ht="12">
      <c r="A51" s="61">
        <v>2006</v>
      </c>
      <c r="B51" s="69" t="s">
        <v>59</v>
      </c>
      <c r="C51" s="32">
        <f>SUM(Month!C143:C145)</f>
        <v>13365.34</v>
      </c>
      <c r="D51" s="32">
        <f>SUM(Month!D143:D145)</f>
        <v>10882.44</v>
      </c>
      <c r="E51" s="32">
        <f>SUM(Month!E143:E145)</f>
        <v>1786.28</v>
      </c>
      <c r="F51" s="32">
        <f>SUM(Month!F143:F145)</f>
        <v>71.92</v>
      </c>
      <c r="G51" s="32">
        <f>SUM(Month!G143:G145)</f>
        <v>398.90999999999997</v>
      </c>
      <c r="H51" s="226">
        <f>SUM(Month!H143:H145)</f>
        <v>225.8</v>
      </c>
      <c r="I51" s="32">
        <f>Month!I145</f>
        <v>18136.87</v>
      </c>
      <c r="J51" s="32">
        <f>Month!J145</f>
        <v>15438.5</v>
      </c>
      <c r="K51" s="32">
        <f>Month!K145</f>
        <v>1072.5</v>
      </c>
      <c r="L51" s="32">
        <f>Month!L145</f>
        <v>1625.87</v>
      </c>
      <c r="M51" s="60"/>
      <c r="N51" s="60"/>
    </row>
    <row r="52" spans="1:14" ht="12">
      <c r="A52" s="67">
        <v>2006</v>
      </c>
      <c r="B52" s="70" t="s">
        <v>60</v>
      </c>
      <c r="C52" s="227">
        <f>SUM(Month!C146:C148)</f>
        <v>18409.84</v>
      </c>
      <c r="D52" s="227">
        <f>SUM(Month!D146:D148)</f>
        <v>15863.669999999998</v>
      </c>
      <c r="E52" s="227">
        <f>SUM(Month!E146:E148)</f>
        <v>1776.08</v>
      </c>
      <c r="F52" s="227">
        <f>SUM(Month!F146:F148)</f>
        <v>52.98</v>
      </c>
      <c r="G52" s="227">
        <f>SUM(Month!G146:G148)</f>
        <v>445.86</v>
      </c>
      <c r="H52" s="228">
        <f>SUM(Month!H146:H148)</f>
        <v>271.25</v>
      </c>
      <c r="I52" s="227">
        <f>Month!I148</f>
        <v>17210.26</v>
      </c>
      <c r="J52" s="227">
        <f>Month!J148</f>
        <v>14812.72</v>
      </c>
      <c r="K52" s="227">
        <f>Month!K148</f>
        <v>946.3</v>
      </c>
      <c r="L52" s="227">
        <f>Month!L148</f>
        <v>1451.23</v>
      </c>
      <c r="M52" s="60"/>
      <c r="N52" s="60"/>
    </row>
    <row r="53" spans="1:14" ht="12">
      <c r="A53" s="61">
        <v>2007</v>
      </c>
      <c r="B53" s="69" t="s">
        <v>57</v>
      </c>
      <c r="C53" s="32">
        <f>SUM(Month!C149:C151)</f>
        <v>17644.59</v>
      </c>
      <c r="D53" s="32">
        <f>SUM(Month!D149:D151)</f>
        <v>14957.86</v>
      </c>
      <c r="E53" s="32">
        <f>SUM(Month!E149:E151)</f>
        <v>1793.9499999999998</v>
      </c>
      <c r="F53" s="32">
        <f>SUM(Month!F149:F151)</f>
        <v>63.72</v>
      </c>
      <c r="G53" s="32">
        <f>SUM(Month!G149:G151)</f>
        <v>492.01</v>
      </c>
      <c r="H53" s="226">
        <f>SUM(Month!H149:H151)</f>
        <v>337.03</v>
      </c>
      <c r="I53" s="32">
        <f>Month!I151</f>
        <v>15502.08</v>
      </c>
      <c r="J53" s="32">
        <f>Month!J151</f>
        <v>13185.16</v>
      </c>
      <c r="K53" s="32">
        <f>Month!K151</f>
        <v>1214.25</v>
      </c>
      <c r="L53" s="32">
        <f>Month!L151</f>
        <v>1102.67</v>
      </c>
      <c r="M53" s="60"/>
      <c r="N53" s="60"/>
    </row>
    <row r="54" spans="1:14" ht="12">
      <c r="A54" s="61">
        <v>2007</v>
      </c>
      <c r="B54" s="69" t="s">
        <v>58</v>
      </c>
      <c r="C54" s="32">
        <f>SUM(Month!C152:C154)</f>
        <v>12574.99</v>
      </c>
      <c r="D54" s="32">
        <f>SUM(Month!D152:D154)</f>
        <v>9936.44</v>
      </c>
      <c r="E54" s="32">
        <f>SUM(Month!E152:E154)</f>
        <v>1817.6399999999999</v>
      </c>
      <c r="F54" s="32">
        <f>SUM(Month!F152:F154)</f>
        <v>65.97999999999999</v>
      </c>
      <c r="G54" s="32">
        <f>SUM(Month!G152:G154)</f>
        <v>484.87</v>
      </c>
      <c r="H54" s="226">
        <f>SUM(Month!H152:H154)</f>
        <v>270.05</v>
      </c>
      <c r="I54" s="32">
        <f>Month!I154</f>
        <v>17661.38</v>
      </c>
      <c r="J54" s="32">
        <f>Month!J154</f>
        <v>14819.26</v>
      </c>
      <c r="K54" s="32">
        <f>Month!K154</f>
        <v>1039.19</v>
      </c>
      <c r="L54" s="32">
        <f>Month!L154</f>
        <v>1802.93</v>
      </c>
      <c r="M54" s="60"/>
      <c r="N54" s="60"/>
    </row>
    <row r="55" spans="1:14" ht="12">
      <c r="A55" s="61">
        <v>2007</v>
      </c>
      <c r="B55" s="69" t="s">
        <v>59</v>
      </c>
      <c r="C55" s="32">
        <f>SUM(Month!C155:C157)</f>
        <v>13141.16</v>
      </c>
      <c r="D55" s="32">
        <f>SUM(Month!D155:D157)</f>
        <v>10586.25</v>
      </c>
      <c r="E55" s="32">
        <f>SUM(Month!E155:E157)</f>
        <v>1777.77</v>
      </c>
      <c r="F55" s="32">
        <f>SUM(Month!F155:F157)</f>
        <v>64.2</v>
      </c>
      <c r="G55" s="32">
        <f>SUM(Month!G155:G157)</f>
        <v>456.42</v>
      </c>
      <c r="H55" s="226">
        <f>SUM(Month!H155:H157)</f>
        <v>256.51</v>
      </c>
      <c r="I55" s="32">
        <f>Month!I157</f>
        <v>18588.69</v>
      </c>
      <c r="J55" s="32">
        <f>Month!J157</f>
        <v>15664.89</v>
      </c>
      <c r="K55" s="32">
        <f>Month!K157</f>
        <v>1342.01</v>
      </c>
      <c r="L55" s="32">
        <f>Month!L157</f>
        <v>1581.79</v>
      </c>
      <c r="M55" s="60"/>
      <c r="N55" s="60"/>
    </row>
    <row r="56" spans="1:14" ht="12">
      <c r="A56" s="67">
        <v>2007</v>
      </c>
      <c r="B56" s="70" t="s">
        <v>60</v>
      </c>
      <c r="C56" s="227">
        <f>SUM(Month!C158:C160)</f>
        <v>19668.17</v>
      </c>
      <c r="D56" s="227">
        <f>SUM(Month!D158:D160)</f>
        <v>17030.11</v>
      </c>
      <c r="E56" s="227">
        <f>SUM(Month!E158:E160)</f>
        <v>1784.9499999999998</v>
      </c>
      <c r="F56" s="227">
        <f>SUM(Month!F158:F160)</f>
        <v>70.95</v>
      </c>
      <c r="G56" s="227">
        <f>SUM(Month!G158:G160)</f>
        <v>463.04999999999995</v>
      </c>
      <c r="H56" s="228">
        <f>SUM(Month!H158:H160)</f>
        <v>319.11</v>
      </c>
      <c r="I56" s="227">
        <f>Month!I160</f>
        <v>14154.72</v>
      </c>
      <c r="J56" s="227">
        <f>Month!J160</f>
        <v>11179.32</v>
      </c>
      <c r="K56" s="227">
        <f>Month!K160</f>
        <v>1479.02</v>
      </c>
      <c r="L56" s="227">
        <f>Month!L160</f>
        <v>1496.38</v>
      </c>
      <c r="M56" s="60"/>
      <c r="N56" s="60"/>
    </row>
    <row r="57" spans="1:14" ht="12">
      <c r="A57" s="61">
        <v>2008</v>
      </c>
      <c r="B57" s="69" t="s">
        <v>57</v>
      </c>
      <c r="C57" s="32">
        <f>SUM(Month!C161:C163)</f>
        <v>16502.02</v>
      </c>
      <c r="D57" s="32">
        <f>SUM(Month!D161:D163)</f>
        <v>13748.19</v>
      </c>
      <c r="E57" s="32">
        <f>SUM(Month!E161:E163)</f>
        <v>1771.8200000000002</v>
      </c>
      <c r="F57" s="32">
        <f>SUM(Month!F161:F163)</f>
        <v>92.57</v>
      </c>
      <c r="G57" s="32">
        <f>SUM(Month!G161:G163)</f>
        <v>535.13</v>
      </c>
      <c r="H57" s="226">
        <f>SUM(Month!H161:H163)</f>
        <v>354.31</v>
      </c>
      <c r="I57" s="32">
        <f>Month!I163</f>
        <v>12392.71</v>
      </c>
      <c r="J57" s="32">
        <f>Month!J163</f>
        <v>10073.44</v>
      </c>
      <c r="K57" s="32">
        <f>Month!K163</f>
        <v>1033.35</v>
      </c>
      <c r="L57" s="32">
        <f>Month!L163</f>
        <v>1285.92</v>
      </c>
      <c r="M57" s="60"/>
      <c r="N57" s="60"/>
    </row>
    <row r="58" spans="1:14" ht="12">
      <c r="A58" s="61">
        <v>2008</v>
      </c>
      <c r="B58" s="69" t="s">
        <v>58</v>
      </c>
      <c r="C58" s="32">
        <f>SUM(Month!C164:C166)</f>
        <v>13334.15</v>
      </c>
      <c r="D58" s="32">
        <f>SUM(Month!D164:D166)</f>
        <v>10609.34</v>
      </c>
      <c r="E58" s="32">
        <f>SUM(Month!E164:E166)</f>
        <v>1873.2199999999998</v>
      </c>
      <c r="F58" s="32">
        <f>SUM(Month!F164:F166)</f>
        <v>88.43</v>
      </c>
      <c r="G58" s="32">
        <f>SUM(Month!G164:G166)</f>
        <v>481.07</v>
      </c>
      <c r="H58" s="226">
        <f>SUM(Month!H164:H166)</f>
        <v>282.07</v>
      </c>
      <c r="I58" s="32">
        <f>Month!I166</f>
        <v>13529.31</v>
      </c>
      <c r="J58" s="32">
        <f>Month!J166</f>
        <v>11193.27</v>
      </c>
      <c r="K58" s="32">
        <f>Month!K166</f>
        <v>1086.86</v>
      </c>
      <c r="L58" s="32">
        <f>Month!L166</f>
        <v>1249.18</v>
      </c>
      <c r="M58" s="60"/>
      <c r="N58" s="60"/>
    </row>
    <row r="59" spans="1:14" ht="12">
      <c r="A59" s="61">
        <v>2008</v>
      </c>
      <c r="B59" s="69" t="s">
        <v>59</v>
      </c>
      <c r="C59" s="32">
        <f>SUM(Month!C167:C169)</f>
        <v>11467.240000000002</v>
      </c>
      <c r="D59" s="32">
        <f>SUM(Month!D167:D169)</f>
        <v>8912.22</v>
      </c>
      <c r="E59" s="32">
        <f>SUM(Month!E167:E169)</f>
        <v>1773.8000000000002</v>
      </c>
      <c r="F59" s="32">
        <f>SUM(Month!F167:F169)</f>
        <v>81.71000000000001</v>
      </c>
      <c r="G59" s="32">
        <f>SUM(Month!G167:G169)</f>
        <v>443.65</v>
      </c>
      <c r="H59" s="226">
        <f>SUM(Month!H167:H169)</f>
        <v>255.89000000000001</v>
      </c>
      <c r="I59" s="32">
        <f>Month!I169</f>
        <v>17016.36</v>
      </c>
      <c r="J59" s="32">
        <f>Month!J169</f>
        <v>15024.78</v>
      </c>
      <c r="K59" s="32">
        <f>Month!K169</f>
        <v>1085.26</v>
      </c>
      <c r="L59" s="32">
        <f>Month!L169</f>
        <v>906.32</v>
      </c>
      <c r="M59" s="60"/>
      <c r="N59" s="60"/>
    </row>
    <row r="60" spans="1:14" ht="12">
      <c r="A60" s="67">
        <v>2008</v>
      </c>
      <c r="B60" s="70" t="s">
        <v>60</v>
      </c>
      <c r="C60" s="227">
        <f>SUM(Month!C170:C172)</f>
        <v>17081.620000000003</v>
      </c>
      <c r="D60" s="227">
        <f>SUM(Month!D170:D172)</f>
        <v>14537.880000000001</v>
      </c>
      <c r="E60" s="227">
        <f>SUM(Month!E170:E172)</f>
        <v>1626</v>
      </c>
      <c r="F60" s="227">
        <f>SUM(Month!F170:F172)</f>
        <v>89.33</v>
      </c>
      <c r="G60" s="227">
        <f>SUM(Month!G170:G172)</f>
        <v>480.59</v>
      </c>
      <c r="H60" s="228">
        <f>SUM(Month!H170:H172)</f>
        <v>347.8</v>
      </c>
      <c r="I60" s="227">
        <f>Month!I172</f>
        <v>17245.81</v>
      </c>
      <c r="J60" s="227">
        <f>Month!J172</f>
        <v>14863.41</v>
      </c>
      <c r="K60" s="227">
        <f>Month!K172</f>
        <v>1064.99</v>
      </c>
      <c r="L60" s="227">
        <f>Month!L172</f>
        <v>1317.4</v>
      </c>
      <c r="M60" s="60"/>
      <c r="N60" s="60"/>
    </row>
    <row r="61" spans="1:14" ht="12">
      <c r="A61" s="61">
        <v>2009</v>
      </c>
      <c r="B61" s="69" t="s">
        <v>57</v>
      </c>
      <c r="C61" s="32">
        <f>SUM(Month!C173:C175)</f>
        <v>17427.87</v>
      </c>
      <c r="D61" s="32">
        <f>SUM(Month!D173:D175)</f>
        <v>15125.39</v>
      </c>
      <c r="E61" s="32">
        <f>SUM(Month!E173:E175)</f>
        <v>1368.82</v>
      </c>
      <c r="F61" s="32">
        <f>SUM(Month!F173:F175)</f>
        <v>61.92</v>
      </c>
      <c r="G61" s="32">
        <f>SUM(Month!G173:G175)</f>
        <v>491.95000000000005</v>
      </c>
      <c r="H61" s="226">
        <f>SUM(Month!H173:H175)</f>
        <v>379.78999999999996</v>
      </c>
      <c r="I61" s="32">
        <f>Month!I175</f>
        <v>16465.48</v>
      </c>
      <c r="J61" s="32">
        <f>Month!J175</f>
        <v>13844.96</v>
      </c>
      <c r="K61" s="32">
        <f>Month!K175</f>
        <v>1321.92</v>
      </c>
      <c r="L61" s="32">
        <f>Month!L175</f>
        <v>1298.59</v>
      </c>
      <c r="M61" s="60"/>
      <c r="N61" s="60"/>
    </row>
    <row r="62" spans="1:14" ht="12">
      <c r="A62" s="61">
        <v>2009</v>
      </c>
      <c r="B62" s="69" t="s">
        <v>58</v>
      </c>
      <c r="C62" s="32">
        <f>SUM(Month!C176:C178)</f>
        <v>10033.18</v>
      </c>
      <c r="D62" s="32">
        <f>SUM(Month!D176:D178)</f>
        <v>7836.68</v>
      </c>
      <c r="E62" s="32">
        <f>SUM(Month!E176:E178)</f>
        <v>1418.83</v>
      </c>
      <c r="F62" s="32">
        <f>SUM(Month!F176:F178)</f>
        <v>63.32000000000001</v>
      </c>
      <c r="G62" s="32">
        <f>SUM(Month!G176:G178)</f>
        <v>426.22999999999996</v>
      </c>
      <c r="H62" s="226">
        <f>SUM(Month!H176:H178)</f>
        <v>288.13</v>
      </c>
      <c r="I62" s="32">
        <f>Month!I178</f>
        <v>20845.74</v>
      </c>
      <c r="J62" s="32">
        <f>Month!J178</f>
        <v>18360.15</v>
      </c>
      <c r="K62" s="32">
        <f>Month!K178</f>
        <v>870.19</v>
      </c>
      <c r="L62" s="32">
        <f>Month!L178</f>
        <v>1615.41</v>
      </c>
      <c r="M62" s="60"/>
      <c r="N62" s="60"/>
    </row>
    <row r="63" spans="1:14" ht="12">
      <c r="A63" s="61">
        <v>2009</v>
      </c>
      <c r="B63" s="69" t="s">
        <v>59</v>
      </c>
      <c r="C63" s="32">
        <f>SUM(Month!C179:C181)</f>
        <v>8545.36</v>
      </c>
      <c r="D63" s="32">
        <f>SUM(Month!D179:D181)</f>
        <v>6372.21</v>
      </c>
      <c r="E63" s="32">
        <f>SUM(Month!E179:E181)</f>
        <v>1447.8</v>
      </c>
      <c r="F63" s="32">
        <f>SUM(Month!F179:F181)</f>
        <v>57.69</v>
      </c>
      <c r="G63" s="32">
        <f>SUM(Month!G179:G181)</f>
        <v>403.25</v>
      </c>
      <c r="H63" s="226">
        <f>SUM(Month!H179:H181)</f>
        <v>264.42</v>
      </c>
      <c r="I63" s="32">
        <f>Month!I181</f>
        <v>24725.06</v>
      </c>
      <c r="J63" s="32">
        <f>Month!J181</f>
        <v>22863.31</v>
      </c>
      <c r="K63" s="32">
        <f>Month!K181</f>
        <v>612.83</v>
      </c>
      <c r="L63" s="32">
        <f>Month!L181</f>
        <v>1248.92</v>
      </c>
      <c r="M63" s="60"/>
      <c r="N63" s="60"/>
    </row>
    <row r="64" spans="1:14" ht="12">
      <c r="A64" s="67">
        <v>2009</v>
      </c>
      <c r="B64" s="70" t="s">
        <v>60</v>
      </c>
      <c r="C64" s="227">
        <f>SUM(Month!C182:C184)</f>
        <v>12712</v>
      </c>
      <c r="D64" s="227">
        <f>SUM(Month!D182:D184)</f>
        <v>10346.53</v>
      </c>
      <c r="E64" s="227">
        <f>SUM(Month!E182:E184)</f>
        <v>1551.67</v>
      </c>
      <c r="F64" s="227">
        <f>SUM(Month!F182:F184)</f>
        <v>55.11</v>
      </c>
      <c r="G64" s="227">
        <f>SUM(Month!G182:G184)</f>
        <v>420.88</v>
      </c>
      <c r="H64" s="228">
        <f>SUM(Month!H182:H184)</f>
        <v>337.81</v>
      </c>
      <c r="I64" s="227">
        <f>Month!I184</f>
        <v>24091.05</v>
      </c>
      <c r="J64" s="227">
        <f>Month!J184</f>
        <v>21769.89</v>
      </c>
      <c r="K64" s="227">
        <f>Month!K184</f>
        <v>806.34</v>
      </c>
      <c r="L64" s="227">
        <f>Month!L184</f>
        <v>1514.82</v>
      </c>
      <c r="M64" s="60"/>
      <c r="N64" s="60"/>
    </row>
    <row r="65" spans="1:14" ht="12">
      <c r="A65" s="61">
        <v>2010</v>
      </c>
      <c r="B65" s="69" t="s">
        <v>57</v>
      </c>
      <c r="C65" s="32">
        <f>SUM(Month!C185:C187)</f>
        <v>14973.280000000002</v>
      </c>
      <c r="D65" s="32">
        <f>SUM(Month!D185:D187)</f>
        <v>12400.28</v>
      </c>
      <c r="E65" s="32">
        <f>SUM(Month!E185:E187)</f>
        <v>1596.61</v>
      </c>
      <c r="F65" s="32">
        <f>SUM(Month!F185:F187)</f>
        <v>37.19</v>
      </c>
      <c r="G65" s="32">
        <f>SUM(Month!G185:G187)</f>
        <v>545.8299999999999</v>
      </c>
      <c r="H65" s="226">
        <f>SUM(Month!H185:H187)</f>
        <v>393.38</v>
      </c>
      <c r="I65" s="32">
        <f>Month!I187</f>
        <v>20266.49</v>
      </c>
      <c r="J65" s="32">
        <f>Month!J187</f>
        <v>17543.99</v>
      </c>
      <c r="K65" s="32">
        <f>Month!K187</f>
        <v>830.66</v>
      </c>
      <c r="L65" s="32">
        <f>Month!L187</f>
        <v>1891.84</v>
      </c>
      <c r="M65" s="60"/>
      <c r="N65" s="60"/>
    </row>
    <row r="66" spans="1:14" ht="12">
      <c r="A66" s="61">
        <v>2010</v>
      </c>
      <c r="B66" s="69" t="s">
        <v>58</v>
      </c>
      <c r="C66" s="32">
        <f>SUM(Month!C188:C190)</f>
        <v>9985.43</v>
      </c>
      <c r="D66" s="32">
        <f>SUM(Month!D188:D190)</f>
        <v>7568.34</v>
      </c>
      <c r="E66" s="32">
        <f>SUM(Month!E188:E190)</f>
        <v>1659.1</v>
      </c>
      <c r="F66" s="32">
        <f>SUM(Month!F188:F190)</f>
        <v>51.239999999999995</v>
      </c>
      <c r="G66" s="32">
        <f>SUM(Month!G188:G190)</f>
        <v>434.05999999999995</v>
      </c>
      <c r="H66" s="226">
        <f>SUM(Month!H188:H190)</f>
        <v>272.67</v>
      </c>
      <c r="I66" s="32">
        <f>Month!I190</f>
        <v>20140</v>
      </c>
      <c r="J66" s="32">
        <f>Month!J190</f>
        <v>16728.1</v>
      </c>
      <c r="K66" s="32">
        <f>Month!K190</f>
        <v>1189.34</v>
      </c>
      <c r="L66" s="32">
        <f>Month!L190</f>
        <v>2222.55</v>
      </c>
      <c r="M66" s="58"/>
      <c r="N66" s="60"/>
    </row>
    <row r="67" spans="1:14" ht="12">
      <c r="A67" s="61">
        <v>2010</v>
      </c>
      <c r="B67" s="69" t="s">
        <v>59</v>
      </c>
      <c r="C67" s="32">
        <f>SUM(Month!C191:C193)</f>
        <v>10220.04</v>
      </c>
      <c r="D67" s="32">
        <f>SUM(Month!D191:D193)</f>
        <v>7833.860000000001</v>
      </c>
      <c r="E67" s="32">
        <f>SUM(Month!E191:E193)</f>
        <v>1578.13</v>
      </c>
      <c r="F67" s="32">
        <f>SUM(Month!F191:F193)</f>
        <v>78.17</v>
      </c>
      <c r="G67" s="32">
        <f>SUM(Month!G191:G193)</f>
        <v>476.77</v>
      </c>
      <c r="H67" s="226">
        <f>SUM(Month!H191:H193)</f>
        <v>253.11</v>
      </c>
      <c r="I67" s="32">
        <f>Month!I193</f>
        <v>20695.37</v>
      </c>
      <c r="J67" s="32">
        <f>Month!J193</f>
        <v>17612.98</v>
      </c>
      <c r="K67" s="32">
        <f>Month!K193</f>
        <v>1199.34</v>
      </c>
      <c r="L67" s="32">
        <f>Month!L193</f>
        <v>1883.05</v>
      </c>
      <c r="N67" s="60"/>
    </row>
    <row r="68" spans="1:14" ht="12">
      <c r="A68" s="67">
        <v>2010</v>
      </c>
      <c r="B68" s="70" t="s">
        <v>60</v>
      </c>
      <c r="C68" s="227">
        <f>SUM(Month!C194:C196)</f>
        <v>16145.400000000001</v>
      </c>
      <c r="D68" s="227">
        <f>SUM(Month!D194:D196)</f>
        <v>13695.04</v>
      </c>
      <c r="E68" s="227">
        <f>SUM(Month!E194:E196)</f>
        <v>1543.8700000000001</v>
      </c>
      <c r="F68" s="227">
        <f>SUM(Month!F194:F196)</f>
        <v>64.53</v>
      </c>
      <c r="G68" s="227">
        <f>SUM(Month!G194:G196)</f>
        <v>501.94999999999993</v>
      </c>
      <c r="H68" s="228">
        <f>SUM(Month!H194:H196)</f>
        <v>340.01</v>
      </c>
      <c r="I68" s="227">
        <f>Month!I196</f>
        <v>16884.75</v>
      </c>
      <c r="J68" s="227">
        <f>Month!J196</f>
        <v>13369.63</v>
      </c>
      <c r="K68" s="227">
        <f>Month!K196</f>
        <v>1337.76</v>
      </c>
      <c r="L68" s="227">
        <f>Month!L196</f>
        <v>2177.36</v>
      </c>
      <c r="N68" s="60"/>
    </row>
    <row r="69" spans="1:14" ht="12">
      <c r="A69" s="61">
        <v>2011</v>
      </c>
      <c r="B69" s="69" t="s">
        <v>57</v>
      </c>
      <c r="C69" s="32">
        <f>SUM(Month!C197:C199)</f>
        <v>15875.8</v>
      </c>
      <c r="D69" s="32">
        <f>SUM(Month!D197:D199)</f>
        <v>13437.59</v>
      </c>
      <c r="E69" s="32">
        <f>SUM(Month!E197:E199)</f>
        <v>1519.7600000000002</v>
      </c>
      <c r="F69" s="32">
        <f>SUM(Month!F197:F199)</f>
        <v>69.54</v>
      </c>
      <c r="G69" s="32">
        <f>SUM(Month!G197:G199)</f>
        <v>465.11</v>
      </c>
      <c r="H69" s="226">
        <f>SUM(Month!H197:H199)</f>
        <v>383.81</v>
      </c>
      <c r="I69" s="32">
        <f>Month!I199</f>
        <v>13251.49</v>
      </c>
      <c r="J69" s="32">
        <f>Month!J199</f>
        <v>9645.79</v>
      </c>
      <c r="K69" s="32">
        <f>Month!K199</f>
        <v>1186.92</v>
      </c>
      <c r="L69" s="32">
        <f>Month!L199</f>
        <v>2418.78</v>
      </c>
      <c r="N69" s="60"/>
    </row>
    <row r="70" spans="1:14" ht="12">
      <c r="A70" s="61">
        <v>2011</v>
      </c>
      <c r="B70" s="69" t="s">
        <v>58</v>
      </c>
      <c r="C70" s="32">
        <f>SUM(Month!C200:C202)</f>
        <v>9775.41</v>
      </c>
      <c r="D70" s="32">
        <f>SUM(Month!D200:D202)</f>
        <v>7409.74</v>
      </c>
      <c r="E70" s="32">
        <f>SUM(Month!E200:E202)</f>
        <v>1559.5800000000002</v>
      </c>
      <c r="F70" s="32">
        <f>SUM(Month!F200:F202)</f>
        <v>61.809999999999995</v>
      </c>
      <c r="G70" s="32">
        <f>SUM(Month!G200:G202)</f>
        <v>449.76</v>
      </c>
      <c r="H70" s="226">
        <f>SUM(Month!H200:H202)</f>
        <v>294.51</v>
      </c>
      <c r="I70" s="32">
        <f>Month!I202</f>
        <v>15431.26</v>
      </c>
      <c r="J70" s="32">
        <f>Month!J202</f>
        <v>12483.55</v>
      </c>
      <c r="K70" s="32">
        <f>Month!K202</f>
        <v>1112.05</v>
      </c>
      <c r="L70" s="32">
        <f>Month!L202</f>
        <v>1835.67</v>
      </c>
      <c r="M70" s="32"/>
      <c r="N70" s="60"/>
    </row>
    <row r="71" spans="1:14" ht="12">
      <c r="A71" s="61">
        <v>2011</v>
      </c>
      <c r="B71" s="69" t="s">
        <v>59</v>
      </c>
      <c r="C71" s="32">
        <f>SUM(Month!C203:C205)</f>
        <v>9913.65</v>
      </c>
      <c r="D71" s="32">
        <f>SUM(Month!D203:D205)</f>
        <v>7479.5199999999995</v>
      </c>
      <c r="E71" s="32">
        <f>SUM(Month!E203:E205)</f>
        <v>1636.2000000000003</v>
      </c>
      <c r="F71" s="32">
        <f>SUM(Month!F203:F205)</f>
        <v>61.82000000000001</v>
      </c>
      <c r="G71" s="237">
        <f>SUM(Month!G203:G205)</f>
        <v>442.71</v>
      </c>
      <c r="H71" s="226">
        <f>SUM(Month!H203:H205)</f>
        <v>293.4</v>
      </c>
      <c r="I71" s="32">
        <f>Month!I205</f>
        <v>18320.46</v>
      </c>
      <c r="J71" s="32">
        <f>Month!J205</f>
        <v>15776.22</v>
      </c>
      <c r="K71" s="32">
        <f>Month!K205</f>
        <v>1324.23</v>
      </c>
      <c r="L71" s="32">
        <f>Month!L205</f>
        <v>1220.01</v>
      </c>
      <c r="N71" s="60"/>
    </row>
    <row r="72" spans="1:14" ht="12">
      <c r="A72" s="67">
        <v>2011</v>
      </c>
      <c r="B72" s="70" t="s">
        <v>60</v>
      </c>
      <c r="C72" s="227">
        <f>SUM(Month!C206:C208)</f>
        <v>15942.4</v>
      </c>
      <c r="D72" s="227">
        <f>SUM(Month!D206:D208)</f>
        <v>13522.8</v>
      </c>
      <c r="E72" s="227">
        <f>SUM(Month!E206:E208)</f>
        <v>1561.1</v>
      </c>
      <c r="F72" s="227">
        <f>SUM(Month!F206:F208)</f>
        <v>64.87</v>
      </c>
      <c r="G72" s="227">
        <f>SUM(Month!G206:G208)</f>
        <v>439.99</v>
      </c>
      <c r="H72" s="228">
        <f>SUM(Month!H206:H208)</f>
        <v>353.64</v>
      </c>
      <c r="I72" s="227">
        <f>Month!I208</f>
        <v>16041.05</v>
      </c>
      <c r="J72" s="227">
        <f>Month!J208</f>
        <v>13495.5</v>
      </c>
      <c r="K72" s="227">
        <f>Month!K208</f>
        <v>1355.13</v>
      </c>
      <c r="L72" s="227">
        <f>Month!L208</f>
        <v>1190.42</v>
      </c>
      <c r="N72" s="60"/>
    </row>
    <row r="73" spans="1:14" ht="12">
      <c r="A73" s="61">
        <v>2012</v>
      </c>
      <c r="B73" s="69" t="s">
        <v>57</v>
      </c>
      <c r="C73" s="32">
        <f>SUM(Month!C209:C211)</f>
        <v>18381.99</v>
      </c>
      <c r="D73" s="32">
        <f>SUM(Month!D209:D211)</f>
        <v>16055.650000000001</v>
      </c>
      <c r="E73" s="32">
        <f>SUM(Month!E209:E211)</f>
        <v>1499.12</v>
      </c>
      <c r="F73" s="32">
        <f>SUM(Month!F209:F211)</f>
        <v>36.24</v>
      </c>
      <c r="G73" s="32">
        <f>SUM(Month!G209:G211)</f>
        <v>479.88</v>
      </c>
      <c r="H73" s="226">
        <f>SUM(Month!H209:H211)</f>
        <v>311.1</v>
      </c>
      <c r="I73" s="32">
        <f>Month!I211</f>
        <v>12010.5</v>
      </c>
      <c r="J73" s="32">
        <f>Month!J211</f>
        <v>8676.26</v>
      </c>
      <c r="K73" s="32">
        <f>Month!K211</f>
        <v>1127.49</v>
      </c>
      <c r="L73" s="32">
        <f>Month!L211</f>
        <v>2206.75</v>
      </c>
      <c r="N73" s="60"/>
    </row>
    <row r="74" spans="1:14" ht="12">
      <c r="A74" s="61">
        <v>2012</v>
      </c>
      <c r="B74" s="69" t="s">
        <v>58</v>
      </c>
      <c r="C74" s="32">
        <f>SUM(Month!C212:C214)</f>
        <v>14265.869999999999</v>
      </c>
      <c r="D74" s="32">
        <f>SUM(Month!D212:D214)</f>
        <v>11913.27</v>
      </c>
      <c r="E74" s="32">
        <f>SUM(Month!E212:E214)</f>
        <v>1554.24</v>
      </c>
      <c r="F74" s="32">
        <f>SUM(Month!F212:F214)</f>
        <v>41.45</v>
      </c>
      <c r="G74" s="32">
        <f>SUM(Month!G212:G214)</f>
        <v>465.05000000000007</v>
      </c>
      <c r="H74" s="226">
        <f>SUM(Month!H212:H214)</f>
        <v>291.84000000000003</v>
      </c>
      <c r="I74" s="32">
        <f>Month!I214</f>
        <v>14263.65</v>
      </c>
      <c r="J74" s="32">
        <f>Month!J214</f>
        <v>11348.34</v>
      </c>
      <c r="K74" s="32">
        <f>Month!K214</f>
        <v>1017.82</v>
      </c>
      <c r="L74" s="32">
        <f>Month!L214</f>
        <v>1897.49</v>
      </c>
      <c r="M74" s="32"/>
      <c r="N74" s="60"/>
    </row>
    <row r="75" spans="1:14" ht="12">
      <c r="A75" s="61">
        <v>2012</v>
      </c>
      <c r="B75" s="69" t="s">
        <v>59</v>
      </c>
      <c r="C75" s="32">
        <f>SUM(Month!C215:C217)</f>
        <v>13438.119999999999</v>
      </c>
      <c r="D75" s="32">
        <f>SUM(Month!D215:D217)</f>
        <v>11217.15</v>
      </c>
      <c r="E75" s="32">
        <f>SUM(Month!E215:E217)</f>
        <v>1470.78</v>
      </c>
      <c r="F75" s="32">
        <f>SUM(Month!F215:F217)</f>
        <v>55.5</v>
      </c>
      <c r="G75" s="32">
        <f>SUM(Month!G215:G217)</f>
        <v>441.38</v>
      </c>
      <c r="H75" s="226">
        <f>SUM(Month!H215:H217)</f>
        <v>253.31</v>
      </c>
      <c r="I75" s="32">
        <f>Month!I217</f>
        <v>16060.61</v>
      </c>
      <c r="J75" s="32">
        <f>Month!J217</f>
        <v>12117.73</v>
      </c>
      <c r="K75" s="32">
        <f>Month!K217</f>
        <v>941.22</v>
      </c>
      <c r="L75" s="32">
        <f>Month!L217</f>
        <v>3001.67</v>
      </c>
      <c r="N75" s="124"/>
    </row>
    <row r="76" spans="1:14" ht="12">
      <c r="A76" s="67">
        <v>2012</v>
      </c>
      <c r="B76" s="70" t="s">
        <v>60</v>
      </c>
      <c r="C76" s="227">
        <f>SUM(Month!C218:C220)</f>
        <v>17956.47</v>
      </c>
      <c r="D76" s="227">
        <f>SUM(Month!D218:D220)</f>
        <v>15715.36</v>
      </c>
      <c r="E76" s="227">
        <f>SUM(Month!E218:E220)</f>
        <v>1427.75</v>
      </c>
      <c r="F76" s="227">
        <f>SUM(Month!F218:F220)</f>
        <v>50.82</v>
      </c>
      <c r="G76" s="227">
        <f>SUM(Month!G218:G220)</f>
        <v>440.16</v>
      </c>
      <c r="H76" s="228">
        <f>SUM(Month!H218:H220)</f>
        <v>322.37</v>
      </c>
      <c r="I76" s="227">
        <f>Month!I220</f>
        <v>13003.08</v>
      </c>
      <c r="J76" s="227">
        <f>Month!J220</f>
        <v>9560.99</v>
      </c>
      <c r="K76" s="227">
        <f>Month!K220</f>
        <v>830.61</v>
      </c>
      <c r="L76" s="227">
        <f>Month!L220</f>
        <v>2611.48</v>
      </c>
      <c r="N76" s="124"/>
    </row>
    <row r="77" spans="1:14" ht="12">
      <c r="A77" s="61">
        <v>2013</v>
      </c>
      <c r="B77" s="69" t="s">
        <v>57</v>
      </c>
      <c r="C77" s="32">
        <f>SUM(Month!C221:C223)</f>
        <v>18210.79</v>
      </c>
      <c r="D77" s="32">
        <f>SUM(Month!D221:D223)</f>
        <v>15742.510000000002</v>
      </c>
      <c r="E77" s="32">
        <f>SUM(Month!E221:E223)</f>
        <v>1536.4299999999998</v>
      </c>
      <c r="F77" s="32">
        <f>SUM(Month!F221:F223)</f>
        <v>60.67</v>
      </c>
      <c r="G77" s="32">
        <f>SUM(Month!G221:G223)</f>
        <v>562.4</v>
      </c>
      <c r="H77" s="226">
        <f>SUM(Month!H221:H223)</f>
        <v>308.77</v>
      </c>
      <c r="I77" s="32">
        <f>Month!I223</f>
        <v>10415.21</v>
      </c>
      <c r="J77" s="32">
        <f>Month!J223</f>
        <v>8150.97</v>
      </c>
      <c r="K77" s="32">
        <f>Month!K223</f>
        <v>557.68</v>
      </c>
      <c r="L77" s="32">
        <f>Month!L223</f>
        <v>1706.56</v>
      </c>
      <c r="N77" s="124"/>
    </row>
    <row r="78" spans="1:12" ht="12">
      <c r="A78" s="61">
        <v>2013</v>
      </c>
      <c r="B78" s="69" t="s">
        <v>58</v>
      </c>
      <c r="C78" s="32">
        <f>SUM(Month!C224:C226)</f>
        <v>13450.300000000001</v>
      </c>
      <c r="D78" s="32">
        <f>SUM(Month!D224:D226)</f>
        <v>10931.86</v>
      </c>
      <c r="E78" s="32">
        <f>SUM(Month!E224:E226)</f>
        <v>1634.9099999999999</v>
      </c>
      <c r="F78" s="32">
        <f>SUM(Month!F224:F226)</f>
        <v>69.16999999999999</v>
      </c>
      <c r="G78" s="32">
        <f>SUM(Month!G224:G226)</f>
        <v>565.82</v>
      </c>
      <c r="H78" s="226">
        <f>SUM(Month!H224:H226)</f>
        <v>248.53000000000003</v>
      </c>
      <c r="I78" s="32">
        <f>Month!I226</f>
        <v>13661.76</v>
      </c>
      <c r="J78" s="32">
        <f>Month!J226</f>
        <v>10093.42</v>
      </c>
      <c r="K78" s="32">
        <f>Month!K226</f>
        <v>1170.01</v>
      </c>
      <c r="L78" s="32">
        <f>Month!L226</f>
        <v>2398.33</v>
      </c>
    </row>
    <row r="79" spans="1:13" ht="12">
      <c r="A79" s="61">
        <v>2013</v>
      </c>
      <c r="B79" s="69" t="s">
        <v>59</v>
      </c>
      <c r="C79" s="32">
        <f>SUM(Month!C227:C229)</f>
        <v>12932.71</v>
      </c>
      <c r="D79" s="32">
        <f>SUM(Month!D227:D229)</f>
        <v>10303.25</v>
      </c>
      <c r="E79" s="32">
        <f>SUM(Month!E227:E229)</f>
        <v>1797.15</v>
      </c>
      <c r="F79" s="32">
        <f>SUM(Month!F227:F229)</f>
        <v>60.31</v>
      </c>
      <c r="G79" s="32">
        <f>SUM(Month!G227:G229)</f>
        <v>555.54</v>
      </c>
      <c r="H79" s="226">
        <f>SUM(Month!H227:H229)</f>
        <v>216.45</v>
      </c>
      <c r="I79" s="32">
        <f>Month!I229</f>
        <v>16702.77</v>
      </c>
      <c r="J79" s="32">
        <f>Month!J229</f>
        <v>12336.23</v>
      </c>
      <c r="K79" s="32">
        <f>Month!K229</f>
        <v>952.04</v>
      </c>
      <c r="L79" s="32">
        <f>Month!L229</f>
        <v>3414.5</v>
      </c>
      <c r="M79" s="32"/>
    </row>
    <row r="80" spans="1:12" ht="12">
      <c r="A80" s="67">
        <v>2013</v>
      </c>
      <c r="B80" s="70" t="s">
        <v>60</v>
      </c>
      <c r="C80" s="227">
        <f>SUM(Month!C230:C232)</f>
        <v>15612.2</v>
      </c>
      <c r="D80" s="227">
        <f>SUM(Month!D230:D232)</f>
        <v>12895.23</v>
      </c>
      <c r="E80" s="227">
        <f>SUM(Month!E230:E232)</f>
        <v>1729.83</v>
      </c>
      <c r="F80" s="227">
        <f>SUM(Month!F230:F232)</f>
        <v>68.63</v>
      </c>
      <c r="G80" s="227">
        <f>SUM(Month!G230:G232)</f>
        <v>638.76</v>
      </c>
      <c r="H80" s="228">
        <f>SUM(Month!H230:H232)</f>
        <v>279.74</v>
      </c>
      <c r="I80" s="227">
        <f>Month!I232</f>
        <v>15643.58</v>
      </c>
      <c r="J80" s="227">
        <f>Month!J232</f>
        <v>11870.8</v>
      </c>
      <c r="K80" s="227">
        <f>Month!K232</f>
        <v>518.33</v>
      </c>
      <c r="L80" s="227">
        <f>Month!L232</f>
        <v>3254.45</v>
      </c>
    </row>
    <row r="81" spans="1:12" ht="12">
      <c r="A81" s="61">
        <v>2014</v>
      </c>
      <c r="B81" s="69" t="s">
        <v>57</v>
      </c>
      <c r="C81" s="32">
        <f>SUM(Month!C233:C235)</f>
        <v>15826.679999999998</v>
      </c>
      <c r="D81" s="32">
        <f>SUM(Month!D233:D235)</f>
        <v>13198.8</v>
      </c>
      <c r="E81" s="32">
        <f>SUM(Month!E233:E235)</f>
        <v>1680.31</v>
      </c>
      <c r="F81" s="32">
        <f>SUM(Month!F233:F235)</f>
        <v>57.769999999999996</v>
      </c>
      <c r="G81" s="32">
        <f>SUM(Month!G233:G235)</f>
        <v>647.5699999999999</v>
      </c>
      <c r="H81" s="32">
        <f>SUM(Month!H233:H235)</f>
        <v>242.23000000000002</v>
      </c>
      <c r="I81" s="236">
        <f>Month!I235</f>
        <v>15113.87</v>
      </c>
      <c r="J81" s="235">
        <f>Month!J235</f>
        <v>11349.72</v>
      </c>
      <c r="K81" s="235">
        <f>Month!K235</f>
        <v>322.99</v>
      </c>
      <c r="L81" s="235">
        <f>Month!L235</f>
        <v>3441.15</v>
      </c>
    </row>
    <row r="82" spans="1:13" ht="12">
      <c r="A82" s="61">
        <v>2014</v>
      </c>
      <c r="B82" s="69" t="s">
        <v>58</v>
      </c>
      <c r="C82" s="32">
        <f>SUM(Month!C236:C238)</f>
        <v>10898.84</v>
      </c>
      <c r="D82" s="32">
        <f>SUM(Month!D236:D238)</f>
        <v>8401.24</v>
      </c>
      <c r="E82" s="32">
        <f>SUM(Month!E236:E238)</f>
        <v>1663.5299999999997</v>
      </c>
      <c r="F82" s="32">
        <f>SUM(Month!F236:F238)</f>
        <v>72.41</v>
      </c>
      <c r="G82" s="32">
        <f>SUM(Month!G236:G238)</f>
        <v>565.8</v>
      </c>
      <c r="H82" s="226">
        <f>SUM(Month!H236:H238)</f>
        <v>195.85999999999999</v>
      </c>
      <c r="I82" s="234">
        <f>Month!I238</f>
        <v>17757.03</v>
      </c>
      <c r="J82" s="32">
        <f>Month!J238</f>
        <v>13857.83</v>
      </c>
      <c r="K82" s="32">
        <f>Month!K238</f>
        <v>473.45</v>
      </c>
      <c r="L82" s="32">
        <f>Month!L238</f>
        <v>3425.75</v>
      </c>
      <c r="M82" s="32"/>
    </row>
    <row r="83" spans="1:12" ht="12">
      <c r="A83" s="61">
        <v>2014</v>
      </c>
      <c r="B83" s="69" t="s">
        <v>59</v>
      </c>
      <c r="C83" s="32">
        <f>SUM(Month!C239:C241)</f>
        <v>8704.14</v>
      </c>
      <c r="D83" s="32">
        <f>SUM(Month!D239:D241)</f>
        <v>6183.45</v>
      </c>
      <c r="E83" s="32">
        <f>SUM(Month!E239:E241)</f>
        <v>1680.78</v>
      </c>
      <c r="F83" s="32">
        <f>SUM(Month!F239:F241)</f>
        <v>72.13</v>
      </c>
      <c r="G83" s="32">
        <f>SUM(Month!G239:G241)</f>
        <v>589.25</v>
      </c>
      <c r="H83" s="226">
        <f>SUM(Month!H239:H241)</f>
        <v>178.53</v>
      </c>
      <c r="I83" s="234">
        <f>Month!I241</f>
        <v>20815.09</v>
      </c>
      <c r="J83" s="32">
        <f>Month!J241</f>
        <v>16275.05</v>
      </c>
      <c r="K83" s="32">
        <f>Month!K241</f>
        <v>739.17</v>
      </c>
      <c r="L83" s="32">
        <f>Month!L241</f>
        <v>3800.88</v>
      </c>
    </row>
    <row r="84" spans="1:12" ht="12">
      <c r="A84" s="67">
        <v>2014</v>
      </c>
      <c r="B84" s="70" t="s">
        <v>60</v>
      </c>
      <c r="C84" s="227">
        <f>SUM(Month!C242:C244)</f>
        <v>12865.11</v>
      </c>
      <c r="D84" s="227">
        <f>SUM(Month!D242:D244)</f>
        <v>10450.529999999999</v>
      </c>
      <c r="E84" s="227">
        <f>SUM(Month!E242:E244)</f>
        <v>1465.43</v>
      </c>
      <c r="F84" s="227">
        <f>SUM(Month!F242:F244)</f>
        <v>56.62</v>
      </c>
      <c r="G84" s="227">
        <f>SUM(Month!G242:G244)</f>
        <v>639.18</v>
      </c>
      <c r="H84" s="227">
        <f>SUM(Month!H242:H244)</f>
        <v>253.38</v>
      </c>
      <c r="I84" s="238">
        <f>Month!I244</f>
        <v>20775.01</v>
      </c>
      <c r="J84" s="227">
        <f>Month!J244</f>
        <v>17090.66</v>
      </c>
      <c r="K84" s="227">
        <f>Month!K244</f>
        <v>794.65</v>
      </c>
      <c r="L84" s="227">
        <f>Month!L244</f>
        <v>2889.7</v>
      </c>
    </row>
    <row r="85" spans="1:12" ht="12">
      <c r="A85" s="61">
        <v>2015</v>
      </c>
      <c r="B85" s="69" t="s">
        <v>57</v>
      </c>
      <c r="C85" s="32">
        <f>SUM(Month!C245:C247)</f>
        <v>13602.21</v>
      </c>
      <c r="D85" s="32">
        <f>SUM(Month!D245:D247)</f>
        <v>11282.97</v>
      </c>
      <c r="E85" s="32">
        <f>SUM(Month!E245:E247)</f>
        <v>1587.47</v>
      </c>
      <c r="F85" s="32">
        <f>SUM(Month!F245:F247)</f>
        <v>32.36</v>
      </c>
      <c r="G85" s="32">
        <f>SUM(Month!G245:G247)</f>
        <v>525.99</v>
      </c>
      <c r="H85" s="32">
        <f>SUM(Month!H245:H247)</f>
        <v>173.42000000000002</v>
      </c>
      <c r="I85" s="236">
        <f>Month!I247</f>
        <v>19938.83</v>
      </c>
      <c r="J85" s="235">
        <f>Month!J247</f>
        <v>17218.19</v>
      </c>
      <c r="K85" s="235">
        <f>Month!K247</f>
        <v>836.47</v>
      </c>
      <c r="L85" s="235">
        <f>Month!L247</f>
        <v>1884.17</v>
      </c>
    </row>
    <row r="86" spans="1:12" ht="12">
      <c r="A86" s="61">
        <v>2015</v>
      </c>
      <c r="B86" s="69" t="s">
        <v>58</v>
      </c>
      <c r="C86" s="32">
        <f>SUM(Month!C248:C250)</f>
        <v>8417.39</v>
      </c>
      <c r="D86" s="32">
        <f>SUM(Month!D248:D250)</f>
        <v>6154.27</v>
      </c>
      <c r="E86" s="32">
        <f>SUM(Month!E248:E250)</f>
        <v>1529.72</v>
      </c>
      <c r="F86" s="32">
        <f>SUM(Month!F248:F250)</f>
        <v>64.42</v>
      </c>
      <c r="G86" s="32">
        <f>SUM(Month!G248:G250)</f>
        <v>529</v>
      </c>
      <c r="H86" s="226">
        <f>SUM(Month!H248:H250)</f>
        <v>139.98</v>
      </c>
      <c r="I86" s="234">
        <f>Month!I250</f>
        <v>18564.6</v>
      </c>
      <c r="J86" s="32">
        <f>Month!J250</f>
        <v>15885.09</v>
      </c>
      <c r="K86" s="32">
        <f>Month!K250</f>
        <v>955.14</v>
      </c>
      <c r="L86" s="32">
        <f>Month!L250</f>
        <v>1724.37</v>
      </c>
    </row>
    <row r="87" spans="1:12" ht="12">
      <c r="A87" s="61">
        <v>2015</v>
      </c>
      <c r="B87" s="69" t="s">
        <v>59</v>
      </c>
      <c r="C87" s="32">
        <f>SUM(Month!C251:C253)</f>
        <v>6942.4</v>
      </c>
      <c r="D87" s="32">
        <f>SUM(Month!D251:D253)</f>
        <v>5041.46</v>
      </c>
      <c r="E87" s="32">
        <f>SUM(Month!E251:E253)</f>
        <v>1204.5</v>
      </c>
      <c r="F87" s="32">
        <f>SUM(Month!F251:F253)</f>
        <v>65.5</v>
      </c>
      <c r="G87" s="32">
        <f>SUM(Month!G251:G253)</f>
        <v>505.75</v>
      </c>
      <c r="H87" s="226">
        <f>SUM(Month!H251:H253)</f>
        <v>125.18</v>
      </c>
      <c r="I87" s="234">
        <f>Month!I253</f>
        <v>16809.37</v>
      </c>
      <c r="J87" s="32">
        <f>Month!J253</f>
        <v>14732.94</v>
      </c>
      <c r="K87" s="32">
        <f>Month!K253</f>
        <v>747.95</v>
      </c>
      <c r="L87" s="32">
        <f>Month!L253</f>
        <v>1328.48</v>
      </c>
    </row>
    <row r="88" spans="1:12" ht="12">
      <c r="A88" s="61">
        <v>2015</v>
      </c>
      <c r="B88" s="70" t="s">
        <v>60</v>
      </c>
      <c r="C88" s="32">
        <f>SUM(Month!C254:C256)</f>
        <v>8488.92</v>
      </c>
      <c r="D88" s="32">
        <f>SUM(Month!D254:D256)</f>
        <v>6850.99</v>
      </c>
      <c r="E88" s="32">
        <f>SUM(Month!E254:E256)</f>
        <v>889.1200000000001</v>
      </c>
      <c r="F88" s="32">
        <f>SUM(Month!F254:F256)</f>
        <v>66.2</v>
      </c>
      <c r="G88" s="32">
        <f>SUM(Month!G254:G256)</f>
        <v>512.71</v>
      </c>
      <c r="H88" s="226">
        <f>SUM(Month!H254:H256)</f>
        <v>169.87</v>
      </c>
      <c r="I88" s="234">
        <f>Month!I256</f>
        <v>13905.66</v>
      </c>
      <c r="J88" s="32">
        <f>Month!J256</f>
        <v>12594.74</v>
      </c>
      <c r="K88" s="32">
        <f>Month!K256</f>
        <v>552.8</v>
      </c>
      <c r="L88" s="32">
        <f>Month!L256</f>
        <v>758.12</v>
      </c>
    </row>
    <row r="89" spans="1:12" ht="12">
      <c r="A89" s="65">
        <v>2016</v>
      </c>
      <c r="B89" s="69" t="s">
        <v>57</v>
      </c>
      <c r="C89" s="235">
        <f>SUM(Month!C257:C259)</f>
        <v>7225.07</v>
      </c>
      <c r="D89" s="235">
        <f>SUM(Month!D257:D259)</f>
        <v>5720.9</v>
      </c>
      <c r="E89" s="235">
        <f>SUM(Month!E257:E259)</f>
        <v>758.95</v>
      </c>
      <c r="F89" s="235">
        <f>SUM(Month!F257:F259)</f>
        <v>55.17</v>
      </c>
      <c r="G89" s="235">
        <f>SUM(Month!G257:G259)</f>
        <v>516.52</v>
      </c>
      <c r="H89" s="235">
        <f>SUM(Month!H257:H259)</f>
        <v>173.54</v>
      </c>
      <c r="I89" s="236">
        <f>Month!I259</f>
        <v>10504.48</v>
      </c>
      <c r="J89" s="235">
        <f>Month!J259</f>
        <v>8932.7</v>
      </c>
      <c r="K89" s="235">
        <f>Month!K259</f>
        <v>446.15</v>
      </c>
      <c r="L89" s="235">
        <f>Month!L259</f>
        <v>1125.63</v>
      </c>
    </row>
    <row r="90" spans="1:12" ht="12">
      <c r="A90" s="61">
        <v>2016</v>
      </c>
      <c r="B90" s="69" t="s">
        <v>58</v>
      </c>
      <c r="C90" s="32">
        <f>SUM(Month!C260:C262)</f>
        <v>3266.99</v>
      </c>
      <c r="D90" s="32">
        <f>SUM(Month!D260:D262)</f>
        <v>1807.48</v>
      </c>
      <c r="E90" s="32">
        <f>SUM(Month!E260:E262)</f>
        <v>782.99</v>
      </c>
      <c r="F90" s="32">
        <f>SUM(Month!F260:F262)</f>
        <v>50.76</v>
      </c>
      <c r="G90" s="32">
        <f>SUM(Month!G260:G262)</f>
        <v>486.64</v>
      </c>
      <c r="H90" s="32">
        <f>SUM(Month!H260:H262)</f>
        <v>139.12</v>
      </c>
      <c r="I90" s="234">
        <f>Month!I262</f>
        <v>9674.54</v>
      </c>
      <c r="J90" s="32">
        <f>Month!J262</f>
        <v>8163.28</v>
      </c>
      <c r="K90" s="32">
        <f>Month!K262</f>
        <v>476.78</v>
      </c>
      <c r="L90" s="32">
        <f>Month!L262</f>
        <v>1034.47</v>
      </c>
    </row>
    <row r="91" spans="1:12" ht="12">
      <c r="A91" s="61">
        <v>2016</v>
      </c>
      <c r="B91" s="69" t="s">
        <v>59</v>
      </c>
      <c r="C91" s="32">
        <f>SUM(Month!C263:C265)</f>
        <v>2645.73</v>
      </c>
      <c r="D91" s="32">
        <f>SUM(Month!D263:D265)</f>
        <v>1186.21</v>
      </c>
      <c r="E91" s="32">
        <f>SUM(Month!E263:E265)</f>
        <v>810.3199999999999</v>
      </c>
      <c r="F91" s="32">
        <f>SUM(Month!F263:F265)</f>
        <v>54.53</v>
      </c>
      <c r="G91" s="32">
        <f>SUM(Month!G263:G265)</f>
        <v>481.1</v>
      </c>
      <c r="H91" s="32">
        <f>SUM(Month!H263:H265)</f>
        <v>113.59</v>
      </c>
      <c r="I91" s="234">
        <f>Month!I265</f>
        <v>9610.14</v>
      </c>
      <c r="J91" s="32">
        <f>Month!J265</f>
        <v>8124.6</v>
      </c>
      <c r="K91" s="32">
        <f>Month!K265</f>
        <v>310.64</v>
      </c>
      <c r="L91" s="32">
        <f>Month!L265</f>
        <v>1174.9</v>
      </c>
    </row>
    <row r="92" spans="1:12" ht="12">
      <c r="A92" s="61">
        <v>2016</v>
      </c>
      <c r="B92" s="70" t="s">
        <v>60</v>
      </c>
      <c r="C92" s="32">
        <f>SUM(Month!C266:C268)</f>
        <v>4897.51</v>
      </c>
      <c r="D92" s="32">
        <f>SUM(Month!D266:D268)</f>
        <v>3340.5600000000004</v>
      </c>
      <c r="E92" s="32">
        <f>SUM(Month!E266:E268)</f>
        <v>832.0600000000001</v>
      </c>
      <c r="F92" s="32">
        <f>SUM(Month!F266:F268)</f>
        <v>62.16</v>
      </c>
      <c r="G92" s="32">
        <f>SUM(Month!G266:G268)</f>
        <v>478.34000000000003</v>
      </c>
      <c r="H92" s="32">
        <f>SUM(Month!H266:H268)</f>
        <v>184.42</v>
      </c>
      <c r="I92" s="234">
        <f>Month!I268</f>
        <v>8531.49</v>
      </c>
      <c r="J92" s="32">
        <f>Month!J268</f>
        <v>6961.74</v>
      </c>
      <c r="K92" s="32">
        <f>Month!K268</f>
        <v>593.77</v>
      </c>
      <c r="L92" s="32">
        <f>Month!L268</f>
        <v>975.98</v>
      </c>
    </row>
    <row r="93" spans="1:12" ht="12">
      <c r="A93" s="65">
        <v>2017</v>
      </c>
      <c r="B93" s="69" t="s">
        <v>57</v>
      </c>
      <c r="C93" s="235">
        <f>SUM(Month!C269:C271)</f>
        <v>5402.660000000001</v>
      </c>
      <c r="D93" s="235">
        <f>SUM(Month!D269:D271)</f>
        <v>3905.37</v>
      </c>
      <c r="E93" s="235">
        <f>SUM(Month!E269:E271)</f>
        <v>832.69</v>
      </c>
      <c r="F93" s="235">
        <f>SUM(Month!F269:F271)</f>
        <v>59.43000000000001</v>
      </c>
      <c r="G93" s="235">
        <f>SUM(Month!G269:G271)</f>
        <v>433.04999999999995</v>
      </c>
      <c r="H93" s="235">
        <f>SUM(Month!H269:H271)</f>
        <v>172.13</v>
      </c>
      <c r="I93" s="236">
        <f>Month!I271</f>
        <v>6317.67</v>
      </c>
      <c r="J93" s="235">
        <f>Month!J271</f>
        <v>4837.65</v>
      </c>
      <c r="K93" s="235">
        <f>Month!K271</f>
        <v>434.01</v>
      </c>
      <c r="L93" s="235">
        <f>Month!L271</f>
        <v>1046.02</v>
      </c>
    </row>
    <row r="94" spans="1:12" ht="12">
      <c r="A94" s="61">
        <v>2017</v>
      </c>
      <c r="B94" s="69" t="s">
        <v>58</v>
      </c>
      <c r="C94" s="32">
        <f>SUM(Month!C272:C274)</f>
        <v>2070.68</v>
      </c>
      <c r="D94" s="32">
        <f>SUM(Month!D272:D274)</f>
        <v>636.13</v>
      </c>
      <c r="E94" s="32">
        <f>SUM(Month!E272:E274)</f>
        <v>823.8299999999999</v>
      </c>
      <c r="F94" s="32">
        <f>SUM(Month!F272:F274)</f>
        <v>48.42</v>
      </c>
      <c r="G94" s="32">
        <f>SUM(Month!G272:G274)</f>
        <v>436.38</v>
      </c>
      <c r="H94" s="32">
        <f>SUM(Month!H272:H274)</f>
        <v>125.92000000000002</v>
      </c>
      <c r="I94" s="234">
        <f>Month!I274</f>
        <v>6537.54</v>
      </c>
      <c r="J94" s="32">
        <f>Month!J274</f>
        <v>5588.98</v>
      </c>
      <c r="K94" s="32">
        <f>Month!K274</f>
        <v>452.54</v>
      </c>
      <c r="L94" s="32">
        <f>Month!L274</f>
        <v>496.02</v>
      </c>
    </row>
    <row r="95" spans="1:12" ht="12">
      <c r="A95" s="61">
        <v>2017</v>
      </c>
      <c r="B95" s="69" t="s">
        <v>59</v>
      </c>
      <c r="C95" s="32">
        <f>SUM(Month!C275:C277)</f>
        <v>2182.3</v>
      </c>
      <c r="D95" s="32">
        <f>SUM(Month!D275:D277)</f>
        <v>862.0799999999999</v>
      </c>
      <c r="E95" s="32">
        <f>SUM(Month!E275:E277)</f>
        <v>744.29</v>
      </c>
      <c r="F95" s="32">
        <f>SUM(Month!F275:F277)</f>
        <v>35.88</v>
      </c>
      <c r="G95" s="32">
        <f>SUM(Month!G275:G277)</f>
        <v>423.66</v>
      </c>
      <c r="H95" s="32">
        <f>SUM(Month!H275:H277)</f>
        <v>116.38999999999999</v>
      </c>
      <c r="I95" s="234">
        <f>Month!I277</f>
        <v>6797.97</v>
      </c>
      <c r="J95" s="32">
        <f>Month!J277</f>
        <v>5834.08</v>
      </c>
      <c r="K95" s="32">
        <f>Month!K277</f>
        <v>442.51</v>
      </c>
      <c r="L95" s="32">
        <f>Month!L277</f>
        <v>521.38</v>
      </c>
    </row>
    <row r="96" spans="1:12" ht="12">
      <c r="A96" s="61">
        <v>2017</v>
      </c>
      <c r="B96" s="69" t="s">
        <v>60</v>
      </c>
      <c r="C96" s="32">
        <f>SUM(Month!C278:C280)</f>
        <v>4783.4400000000005</v>
      </c>
      <c r="D96" s="32">
        <f>SUM(Month!D278:D280)</f>
        <v>3312.89</v>
      </c>
      <c r="E96" s="32">
        <f>SUM(Month!E278:E280)</f>
        <v>788.3299999999999</v>
      </c>
      <c r="F96" s="32">
        <f>SUM(Month!F278:F280)</f>
        <v>63.14</v>
      </c>
      <c r="G96" s="32">
        <f>SUM(Month!G278:G280)</f>
        <v>438.84</v>
      </c>
      <c r="H96" s="32">
        <f>SUM(Month!H278:H280)</f>
        <v>180.25</v>
      </c>
      <c r="I96" s="234">
        <f>Month!I280</f>
        <v>5153.85</v>
      </c>
      <c r="J96" s="32">
        <f>Month!J280</f>
        <v>4257.36</v>
      </c>
      <c r="K96" s="32">
        <f>Month!K280</f>
        <v>313.27</v>
      </c>
      <c r="L96" s="32">
        <f>Month!L280</f>
        <v>583.22</v>
      </c>
    </row>
    <row r="97" spans="1:12" ht="12">
      <c r="A97" s="65">
        <v>2018</v>
      </c>
      <c r="B97" s="125" t="s">
        <v>57</v>
      </c>
      <c r="C97" s="235">
        <f>SUM(Month!C281:C283)</f>
        <v>4740.530000000001</v>
      </c>
      <c r="D97" s="235">
        <f>SUM(Month!D281:D283)</f>
        <v>3372.7799999999997</v>
      </c>
      <c r="E97" s="235">
        <f>SUM(Month!E281:E283)</f>
        <v>713.9100000000001</v>
      </c>
      <c r="F97" s="235">
        <f>SUM(Month!F281:F283)</f>
        <v>66.99</v>
      </c>
      <c r="G97" s="235">
        <f>SUM(Month!G281:G283)</f>
        <v>412.6</v>
      </c>
      <c r="H97" s="235">
        <f>SUM(Month!H281:H283)</f>
        <v>174.26</v>
      </c>
      <c r="I97" s="236">
        <f>Month!I283</f>
        <v>4089.56</v>
      </c>
      <c r="J97" s="235">
        <f>Month!J283</f>
        <v>2693.27</v>
      </c>
      <c r="K97" s="235">
        <f>Month!K283</f>
        <v>525.43</v>
      </c>
      <c r="L97" s="235">
        <f>Month!L283</f>
        <v>870.87</v>
      </c>
    </row>
    <row r="98" spans="1:12" ht="12">
      <c r="A98" s="61">
        <v>2018</v>
      </c>
      <c r="B98" s="69" t="s">
        <v>58</v>
      </c>
      <c r="C98" s="32">
        <f>SUM(Month!C284:C286)</f>
        <v>1904.1100000000001</v>
      </c>
      <c r="D98" s="32">
        <f>SUM(Month!D284:D286)</f>
        <v>527.8299999999999</v>
      </c>
      <c r="E98" s="32">
        <f>SUM(Month!E284:E286)</f>
        <v>814.8499999999999</v>
      </c>
      <c r="F98" s="32">
        <f>SUM(Month!F284:F286)</f>
        <v>46.23</v>
      </c>
      <c r="G98" s="32">
        <f>SUM(Month!G284:G286)</f>
        <v>397.11</v>
      </c>
      <c r="H98" s="32">
        <f>SUM(Month!H284:H286)</f>
        <v>118.09</v>
      </c>
      <c r="I98" s="234">
        <f>Month!I286</f>
        <v>4437.89</v>
      </c>
      <c r="J98" s="32">
        <f>Month!J286</f>
        <v>3196.88</v>
      </c>
      <c r="K98" s="32">
        <f>Month!K286</f>
        <v>395.88</v>
      </c>
      <c r="L98" s="32">
        <f>Month!L286</f>
        <v>845.14</v>
      </c>
    </row>
    <row r="99" spans="1:12" ht="12">
      <c r="A99" s="61">
        <v>2018</v>
      </c>
      <c r="B99" s="69" t="s">
        <v>59</v>
      </c>
      <c r="C99" s="32">
        <f>SUM(Month!C287:C289)</f>
        <v>2065.13</v>
      </c>
      <c r="D99" s="32">
        <f>SUM(Month!D287:D289)</f>
        <v>759.69</v>
      </c>
      <c r="E99" s="32">
        <f>SUM(Month!E287:E289)</f>
        <v>753.8499999999999</v>
      </c>
      <c r="F99" s="32">
        <f>SUM(Month!F287:F289)</f>
        <v>40.980000000000004</v>
      </c>
      <c r="G99" s="32">
        <f>SUM(Month!G287:G289)</f>
        <v>397.38</v>
      </c>
      <c r="H99" s="32">
        <f>SUM(Month!H287:H289)</f>
        <v>113.23</v>
      </c>
      <c r="I99" s="234">
        <f>Month!I289</f>
        <v>5101.79</v>
      </c>
      <c r="J99" s="32">
        <f>Month!J289</f>
        <v>3581.09</v>
      </c>
      <c r="K99" s="32">
        <f>Month!K289</f>
        <v>509.91</v>
      </c>
      <c r="L99" s="32">
        <f>Month!L289</f>
        <v>1010.79</v>
      </c>
    </row>
    <row r="100" spans="1:12" ht="12">
      <c r="A100" s="67">
        <v>2018</v>
      </c>
      <c r="B100" s="70" t="s">
        <v>60</v>
      </c>
      <c r="C100" s="227">
        <f>SUM(Month!C290:C292)</f>
        <v>3225.5200000000004</v>
      </c>
      <c r="D100" s="227">
        <f>SUM(Month!D290:D292)</f>
        <v>1995</v>
      </c>
      <c r="E100" s="227">
        <f>SUM(Month!E290:E292)</f>
        <v>639.94</v>
      </c>
      <c r="F100" s="227">
        <f>SUM(Month!F290:F292)</f>
        <v>42.879999999999995</v>
      </c>
      <c r="G100" s="227">
        <f>SUM(Month!G290:G292)</f>
        <v>376.45</v>
      </c>
      <c r="H100" s="227">
        <f>SUM(Month!H290:H292)</f>
        <v>171.24</v>
      </c>
      <c r="I100" s="238">
        <f>Month!I292</f>
        <v>5409.45</v>
      </c>
      <c r="J100" s="227">
        <f>Month!J292</f>
        <v>3889.21</v>
      </c>
      <c r="K100" s="227">
        <f>Month!K292</f>
        <v>446.54</v>
      </c>
      <c r="L100" s="227">
        <f>Month!L292</f>
        <v>1073.7</v>
      </c>
    </row>
    <row r="101" spans="1:12" ht="12">
      <c r="A101" s="65">
        <v>2019</v>
      </c>
      <c r="B101" s="125" t="s">
        <v>57</v>
      </c>
      <c r="C101" s="32">
        <f>SUM(Month!C293:C295)</f>
        <v>2506.26</v>
      </c>
      <c r="D101" s="32">
        <f>SUM(Month!D293:D295)</f>
        <v>1246.7700000000002</v>
      </c>
      <c r="E101" s="32">
        <f>SUM(Month!E293:E295)</f>
        <v>697.48</v>
      </c>
      <c r="F101" s="32">
        <f>SUM(Month!F293:F295)</f>
        <v>35.199999999999996</v>
      </c>
      <c r="G101" s="32">
        <f>SUM(Month!G293:G295)</f>
        <v>363.51</v>
      </c>
      <c r="H101" s="32">
        <f>SUM(Month!H293:H295)</f>
        <v>163.3</v>
      </c>
      <c r="I101" s="234">
        <f>Month!I295</f>
        <v>5994.68</v>
      </c>
      <c r="J101" s="32">
        <f>Month!J295</f>
        <v>4451.7</v>
      </c>
      <c r="K101" s="32">
        <f>Month!K295</f>
        <v>496.73</v>
      </c>
      <c r="L101" s="32">
        <f>Month!L295</f>
        <v>1046.25</v>
      </c>
    </row>
    <row r="102" spans="1:12" ht="12">
      <c r="A102" s="196">
        <v>2019</v>
      </c>
      <c r="B102" s="69" t="s">
        <v>58</v>
      </c>
      <c r="C102" s="32">
        <f>SUM(Month!C296:C298)</f>
        <v>1478.49</v>
      </c>
      <c r="D102" s="32">
        <f>SUM(Month!D296:D298)</f>
        <v>203.82000000000002</v>
      </c>
      <c r="E102" s="32">
        <f>SUM(Month!E296:E298)</f>
        <v>763.67</v>
      </c>
      <c r="F102" s="32">
        <f>SUM(Month!F296:F298)</f>
        <v>30.009999999999998</v>
      </c>
      <c r="G102" s="32">
        <f>SUM(Month!G296:G298)</f>
        <v>368.75</v>
      </c>
      <c r="H102" s="32">
        <f>SUM(Month!H296:H298)</f>
        <v>112.25999999999999</v>
      </c>
      <c r="I102" s="234">
        <f>Month!I298</f>
        <v>6153.33</v>
      </c>
      <c r="J102" s="32">
        <f>Month!J298</f>
        <v>4645.11</v>
      </c>
      <c r="K102" s="32">
        <f>Month!K298</f>
        <v>478.76</v>
      </c>
      <c r="L102" s="32">
        <f>Month!L298</f>
        <v>1029.46</v>
      </c>
    </row>
    <row r="103" spans="1:12" ht="12">
      <c r="A103" s="196">
        <v>2019</v>
      </c>
      <c r="B103" s="69" t="s">
        <v>59</v>
      </c>
      <c r="C103" s="32">
        <f>SUM(Month!C299:C301)</f>
        <v>1599.84</v>
      </c>
      <c r="D103" s="32">
        <f>SUM(Month!D299:D301)</f>
        <v>317.09000000000003</v>
      </c>
      <c r="E103" s="32">
        <f>SUM(Month!E299:E301)</f>
        <v>769.8199999999999</v>
      </c>
      <c r="F103" s="32">
        <f>SUM(Month!F299:F301)</f>
        <v>39.230000000000004</v>
      </c>
      <c r="G103" s="32">
        <f>SUM(Month!G299:G301)</f>
        <v>372.48</v>
      </c>
      <c r="H103" s="32">
        <f>SUM(Month!H299:H301)</f>
        <v>101.22</v>
      </c>
      <c r="I103" s="234">
        <f>Month!I301</f>
        <v>6284.05</v>
      </c>
      <c r="J103" s="32">
        <f>Month!J301</f>
        <v>4588.21</v>
      </c>
      <c r="K103" s="32">
        <f>Month!K301</f>
        <v>435.4</v>
      </c>
      <c r="L103" s="32">
        <f>Month!L301</f>
        <v>1260.44</v>
      </c>
    </row>
    <row r="104" spans="1:12" ht="12">
      <c r="A104" s="196">
        <v>2019</v>
      </c>
      <c r="B104" s="70" t="s">
        <v>60</v>
      </c>
      <c r="C104" s="32">
        <f>SUM(Month!C302:C304)</f>
        <v>2395.77</v>
      </c>
      <c r="D104" s="32">
        <f>SUM(Month!D302:D304)</f>
        <v>1138.48</v>
      </c>
      <c r="E104" s="32">
        <f>SUM(Month!E302:E304)</f>
        <v>712.52</v>
      </c>
      <c r="F104" s="32">
        <f>SUM(Month!F302:F304)</f>
        <v>47.87</v>
      </c>
      <c r="G104" s="32">
        <f>SUM(Month!G302:G304)</f>
        <v>331.45</v>
      </c>
      <c r="H104" s="32">
        <f>SUM(Month!H302:H304)</f>
        <v>165.45</v>
      </c>
      <c r="I104" s="234">
        <f>Month!I304</f>
        <v>5500.4</v>
      </c>
      <c r="J104" s="32">
        <f>Month!J304</f>
        <v>3689.08</v>
      </c>
      <c r="K104" s="32">
        <f>Month!K304</f>
        <v>438.61</v>
      </c>
      <c r="L104" s="32">
        <f>Month!L304</f>
        <v>1372.71</v>
      </c>
    </row>
    <row r="105" spans="1:12" ht="12">
      <c r="A105" s="65">
        <v>2020</v>
      </c>
      <c r="B105" s="125" t="s">
        <v>57</v>
      </c>
      <c r="C105" s="235">
        <f>SUM(Month!C305:C307)</f>
        <v>2574.58</v>
      </c>
      <c r="D105" s="235">
        <f>SUM(Month!D305:D307)</f>
        <v>1366.1000000000001</v>
      </c>
      <c r="E105" s="235">
        <f>SUM(Month!E305:E307)</f>
        <v>677.2</v>
      </c>
      <c r="F105" s="235">
        <f>SUM(Month!F305:F307)</f>
        <v>36.7</v>
      </c>
      <c r="G105" s="235">
        <f>SUM(Month!G305:G307)</f>
        <v>334.32</v>
      </c>
      <c r="H105" s="235">
        <f>SUM(Month!H305:H307)</f>
        <v>160.25</v>
      </c>
      <c r="I105" s="236">
        <f>Month!I307</f>
        <v>4308.35</v>
      </c>
      <c r="J105" s="235">
        <f>Month!J307</f>
        <v>2385.83</v>
      </c>
      <c r="K105" s="235">
        <f>Month!K307</f>
        <v>454.46</v>
      </c>
      <c r="L105" s="235">
        <f>Month!L307</f>
        <v>1468.06</v>
      </c>
    </row>
    <row r="106" spans="1:13" ht="12">
      <c r="A106" s="196">
        <v>2020</v>
      </c>
      <c r="B106" s="69" t="s">
        <v>58</v>
      </c>
      <c r="C106" s="32">
        <f>SUM(Month!C308:C310)</f>
        <v>1295.74</v>
      </c>
      <c r="D106" s="32">
        <f>SUM(Month!D308:D310)</f>
        <v>165.64</v>
      </c>
      <c r="E106" s="32">
        <f>SUM(Month!E308:E310)</f>
        <v>693.03</v>
      </c>
      <c r="F106" s="32">
        <f>SUM(Month!F308:F310)</f>
        <v>39.7</v>
      </c>
      <c r="G106" s="32">
        <f>SUM(Month!G308:G310)</f>
        <v>287.91</v>
      </c>
      <c r="H106" s="32">
        <f>SUM(Month!H308:H310)</f>
        <v>109.43</v>
      </c>
      <c r="I106" s="234">
        <f>Month!I310</f>
        <v>3904.36</v>
      </c>
      <c r="J106" s="32">
        <f>Month!J310</f>
        <v>2232.45</v>
      </c>
      <c r="K106" s="32">
        <f>Month!K310</f>
        <v>337.2</v>
      </c>
      <c r="L106" s="32">
        <f>Month!L310</f>
        <v>1334.71</v>
      </c>
      <c r="M106" s="32"/>
    </row>
    <row r="107" spans="1:12" ht="12">
      <c r="A107" s="196">
        <v>2020</v>
      </c>
      <c r="B107" s="69" t="s">
        <v>59</v>
      </c>
      <c r="C107" s="32">
        <f>SUM(Month!C311:C313)</f>
        <v>1430.92</v>
      </c>
      <c r="D107" s="32">
        <f>SUM(Month!D311:D313)</f>
        <v>239.10000000000002</v>
      </c>
      <c r="E107" s="32">
        <f>SUM(Month!E311:E313)</f>
        <v>686.86</v>
      </c>
      <c r="F107" s="32">
        <f>SUM(Month!F311:F313)</f>
        <v>55.73</v>
      </c>
      <c r="G107" s="32">
        <f>SUM(Month!G311:G313)</f>
        <v>350.48</v>
      </c>
      <c r="H107" s="32">
        <f>SUM(Month!H311:H313)</f>
        <v>98.76000000000002</v>
      </c>
      <c r="I107" s="234">
        <f>Month!I313</f>
        <v>3619.87</v>
      </c>
      <c r="J107" s="32">
        <f>Month!J313</f>
        <v>2129.64</v>
      </c>
      <c r="K107" s="32">
        <f>Month!K313</f>
        <v>326.3</v>
      </c>
      <c r="L107" s="32">
        <f>Month!L313</f>
        <v>1163.93</v>
      </c>
    </row>
    <row r="108" spans="1:13" ht="12">
      <c r="A108" s="196">
        <v>2020</v>
      </c>
      <c r="B108" s="194" t="s">
        <v>60</v>
      </c>
      <c r="C108" s="32">
        <f>SUM(Month!C314:C316)</f>
        <v>1799.61</v>
      </c>
      <c r="D108" s="32">
        <f>SUM(Month!D314:D316)</f>
        <v>553.75</v>
      </c>
      <c r="E108" s="32">
        <f>SUM(Month!E314:E316)</f>
        <v>719.56</v>
      </c>
      <c r="F108" s="32">
        <f>SUM(Month!F314:F316)</f>
        <v>61.11</v>
      </c>
      <c r="G108" s="32">
        <f>SUM(Month!G314:G316)</f>
        <v>314.51</v>
      </c>
      <c r="H108" s="32">
        <f>SUM(Month!H314:H316)</f>
        <v>150.67</v>
      </c>
      <c r="I108" s="234">
        <f>Month!I316</f>
        <v>3279.03</v>
      </c>
      <c r="J108" s="32">
        <f>Month!J316</f>
        <v>1875.32</v>
      </c>
      <c r="K108" s="32">
        <f>Month!K316</f>
        <v>320.83</v>
      </c>
      <c r="L108" s="32">
        <f>Month!L316</f>
        <v>1082.88</v>
      </c>
      <c r="M108" s="32"/>
    </row>
    <row r="109" ht="12">
      <c r="A109" s="140"/>
    </row>
    <row r="110" ht="12">
      <c r="A110" s="140" t="s">
        <v>112</v>
      </c>
    </row>
  </sheetData>
  <sheetProtection/>
  <conditionalFormatting sqref="M45:M65 N45:N74">
    <cfRule type="cellIs" priority="2" dxfId="1" operator="notEqual" stopIfTrue="1">
      <formula>0</formula>
    </cfRule>
  </conditionalFormatting>
  <hyperlinks>
    <hyperlink ref="A110" location="Contents!A1" display="Return to contents page"/>
  </hyperlinks>
  <printOptions/>
  <pageMargins left="0.75" right="0.43" top="1" bottom="1" header="0.5" footer="0.5"/>
  <pageSetup horizontalDpi="600" verticalDpi="600" orientation="landscape" paperSize="9" scale="81" r:id="rId3"/>
  <rowBreaks count="1" manualBreakCount="1">
    <brk id="32" max="12" man="1"/>
  </rowBreaks>
  <ignoredErrors>
    <ignoredError sqref="C60:D60 C62:D62 A61:D61 C5:D5 C6:D6 C7:D7 C8:D8 C9:D9 C10:D10 C11:D11 C12:D12 C13:D13 C14:D14 C15:D15 C16:D16 C17:D17 C18:D18 C19:D19 C20:D20 C21:D21 C22:D22 C23:D23 C24:D24 C25:D25 C26:D26 C27:D27 C28:D28 C29:D29 C30:D30 C31:D31 C32:D32 C33:D33 C34:D34 C35:D35 C36:D36 C37:D37 C38:D38 C39:D39 C40:D40 C41:D41 C42:D42 C43:D43 C44:D44 C45:D45 C46:D46 C47:D47 C48:D48 C49:D49 C50:D50 C51:D51 C52:D52 C53:D53 C54:D54 C55:D55 C56:D56 C57:D57 C58:D58 C59:D59 E5:E63 F5:F53 G5:H63 C63:D63 C64:H64 C65:H65 F54:F57 C66:H66 C67:H67 C68:H68 C69:H69 F58:F63 C70:H74 C75:H75 C76:H76 C77:H78 C79:H79 C80:H80 C81:H81 C82:H82 C83:H83 C84:H84 C85:H85 C86:H86 C87:H87 C88:H88 C89:L89 D90 C90 E90:H90 C91:L91 C92:H92 C93:H93 C94:H94 C95:L95 C96:L96 C97:L97 C98:H98 C99:H99 C100:I100 C101:H101 D102:H102 C103:H103 C102 C104:H104 C105:H105 C106 D106:H106 C107:H107 C108:I108" formulaRange="1"/>
  </ignoredErrors>
  <legacyDrawing r:id="rId2"/>
</worksheet>
</file>

<file path=xl/worksheets/sheet6.xml><?xml version="1.0" encoding="utf-8"?>
<worksheet xmlns="http://schemas.openxmlformats.org/spreadsheetml/2006/main" xmlns:r="http://schemas.openxmlformats.org/officeDocument/2006/relationships">
  <sheetPr codeName="Sheet9"/>
  <dimension ref="A1:V322"/>
  <sheetViews>
    <sheetView zoomScalePageLayoutView="0" workbookViewId="0" topLeftCell="A2">
      <pane ySplit="3" topLeftCell="A305" activePane="bottomLeft" state="frozen"/>
      <selection pane="topLeft" activeCell="E2" sqref="E2"/>
      <selection pane="bottomLeft" activeCell="A2" sqref="A2"/>
    </sheetView>
  </sheetViews>
  <sheetFormatPr defaultColWidth="9.140625" defaultRowHeight="12.75"/>
  <cols>
    <col min="1" max="1" width="9.140625" style="31" customWidth="1"/>
    <col min="2" max="2" width="14.140625" style="0" customWidth="1"/>
    <col min="3" max="3" width="13.140625" style="0" customWidth="1"/>
    <col min="4" max="12" width="11.140625" style="0" customWidth="1"/>
  </cols>
  <sheetData>
    <row r="1" spans="1:3" ht="34.5">
      <c r="A1" s="46" t="s">
        <v>61</v>
      </c>
      <c r="B1" s="4"/>
      <c r="C1" s="9"/>
    </row>
    <row r="2" spans="1:11" ht="12">
      <c r="A2" s="55" t="s">
        <v>86</v>
      </c>
      <c r="C2" s="9"/>
      <c r="J2" s="56"/>
      <c r="K2" s="56"/>
    </row>
    <row r="3" spans="1:12" ht="12">
      <c r="A3" s="48"/>
      <c r="J3" s="6"/>
      <c r="K3" s="6"/>
      <c r="L3" s="82" t="s">
        <v>46</v>
      </c>
    </row>
    <row r="4" spans="1:12" ht="40.5" customHeight="1">
      <c r="A4" s="61" t="s">
        <v>6</v>
      </c>
      <c r="B4" s="62" t="s">
        <v>7</v>
      </c>
      <c r="C4" s="122" t="s">
        <v>75</v>
      </c>
      <c r="D4" s="110" t="s">
        <v>1</v>
      </c>
      <c r="E4" s="111" t="s">
        <v>138</v>
      </c>
      <c r="F4" s="110" t="s">
        <v>3</v>
      </c>
      <c r="G4" s="110" t="s">
        <v>4</v>
      </c>
      <c r="H4" s="121" t="s">
        <v>5</v>
      </c>
      <c r="I4" s="122" t="s">
        <v>74</v>
      </c>
      <c r="J4" s="110" t="s">
        <v>1</v>
      </c>
      <c r="K4" s="110" t="s">
        <v>80</v>
      </c>
      <c r="L4" s="110" t="s">
        <v>76</v>
      </c>
    </row>
    <row r="5" spans="1:12" ht="12">
      <c r="A5" s="75">
        <v>1995</v>
      </c>
      <c r="B5" s="76" t="s">
        <v>31</v>
      </c>
      <c r="C5" s="32">
        <v>7394</v>
      </c>
      <c r="D5" s="32">
        <v>6032.86</v>
      </c>
      <c r="E5" s="32">
        <v>679</v>
      </c>
      <c r="F5" s="32">
        <v>81</v>
      </c>
      <c r="G5" s="32">
        <v>286</v>
      </c>
      <c r="H5" s="226">
        <v>314</v>
      </c>
      <c r="I5" s="32">
        <v>24259.11</v>
      </c>
      <c r="J5" s="32">
        <v>12332.45</v>
      </c>
      <c r="K5" s="32">
        <v>1112.27</v>
      </c>
      <c r="L5" s="32">
        <v>10814.38</v>
      </c>
    </row>
    <row r="6" spans="1:12" ht="12">
      <c r="A6" s="77">
        <v>1995</v>
      </c>
      <c r="B6" s="78" t="s">
        <v>32</v>
      </c>
      <c r="C6" s="32">
        <v>7179</v>
      </c>
      <c r="D6" s="32">
        <v>5868.86</v>
      </c>
      <c r="E6" s="32">
        <v>657</v>
      </c>
      <c r="F6" s="32">
        <v>50</v>
      </c>
      <c r="G6" s="32">
        <v>311</v>
      </c>
      <c r="H6" s="226">
        <v>293</v>
      </c>
      <c r="I6" s="32">
        <v>22433.19</v>
      </c>
      <c r="J6" s="32">
        <v>11128.72</v>
      </c>
      <c r="K6" s="32">
        <v>1040.36</v>
      </c>
      <c r="L6" s="32">
        <v>10264.1</v>
      </c>
    </row>
    <row r="7" spans="1:12" ht="12">
      <c r="A7" s="77">
        <v>1995</v>
      </c>
      <c r="B7" s="78" t="s">
        <v>33</v>
      </c>
      <c r="C7" s="32">
        <v>8832</v>
      </c>
      <c r="D7" s="32">
        <v>7071.82</v>
      </c>
      <c r="E7" s="32">
        <v>842</v>
      </c>
      <c r="F7" s="32">
        <v>90</v>
      </c>
      <c r="G7" s="32">
        <v>463</v>
      </c>
      <c r="H7" s="226">
        <v>365</v>
      </c>
      <c r="I7" s="32">
        <v>20975.08</v>
      </c>
      <c r="J7" s="32">
        <v>10224.37</v>
      </c>
      <c r="K7" s="32">
        <v>1171.96</v>
      </c>
      <c r="L7" s="32">
        <v>9578.75</v>
      </c>
    </row>
    <row r="8" spans="1:12" ht="12">
      <c r="A8" s="77">
        <v>1995</v>
      </c>
      <c r="B8" s="78" t="s">
        <v>34</v>
      </c>
      <c r="C8" s="32">
        <v>5728</v>
      </c>
      <c r="D8" s="32">
        <v>4404.05</v>
      </c>
      <c r="E8" s="32">
        <v>670</v>
      </c>
      <c r="F8" s="32">
        <v>83</v>
      </c>
      <c r="G8" s="32">
        <v>356</v>
      </c>
      <c r="H8" s="226">
        <v>215</v>
      </c>
      <c r="I8" s="32">
        <v>20095.48</v>
      </c>
      <c r="J8" s="32">
        <v>9826.63</v>
      </c>
      <c r="K8" s="32">
        <v>987.61</v>
      </c>
      <c r="L8" s="32">
        <v>9281.24</v>
      </c>
    </row>
    <row r="9" spans="1:12" ht="12">
      <c r="A9" s="77">
        <v>1995</v>
      </c>
      <c r="B9" s="78" t="s">
        <v>23</v>
      </c>
      <c r="C9" s="32">
        <v>5504</v>
      </c>
      <c r="D9" s="32">
        <v>4222.04</v>
      </c>
      <c r="E9" s="32">
        <v>668</v>
      </c>
      <c r="F9" s="32">
        <v>80</v>
      </c>
      <c r="G9" s="32">
        <v>328</v>
      </c>
      <c r="H9" s="226">
        <v>205</v>
      </c>
      <c r="I9" s="32">
        <v>20255.75</v>
      </c>
      <c r="J9" s="32">
        <v>9687.07</v>
      </c>
      <c r="K9" s="32">
        <v>1100.58</v>
      </c>
      <c r="L9" s="32">
        <v>9468.1</v>
      </c>
    </row>
    <row r="10" spans="1:12" ht="12">
      <c r="A10" s="77">
        <v>1995</v>
      </c>
      <c r="B10" s="78" t="s">
        <v>35</v>
      </c>
      <c r="C10" s="32">
        <v>6305</v>
      </c>
      <c r="D10" s="32">
        <v>4671.92</v>
      </c>
      <c r="E10" s="32">
        <v>838</v>
      </c>
      <c r="F10" s="32">
        <v>89</v>
      </c>
      <c r="G10" s="32">
        <v>432</v>
      </c>
      <c r="H10" s="226">
        <v>273</v>
      </c>
      <c r="I10" s="32">
        <v>20861.76</v>
      </c>
      <c r="J10" s="32">
        <v>10638.08</v>
      </c>
      <c r="K10" s="32">
        <v>1076.71</v>
      </c>
      <c r="L10" s="32">
        <v>9146.97</v>
      </c>
    </row>
    <row r="11" spans="1:12" ht="12">
      <c r="A11" s="77">
        <v>1995</v>
      </c>
      <c r="B11" s="78" t="s">
        <v>36</v>
      </c>
      <c r="C11" s="32">
        <v>5024</v>
      </c>
      <c r="D11" s="32">
        <v>3592.35</v>
      </c>
      <c r="E11" s="32">
        <v>666</v>
      </c>
      <c r="F11" s="32">
        <v>76</v>
      </c>
      <c r="G11" s="32">
        <v>438</v>
      </c>
      <c r="H11" s="226">
        <v>251</v>
      </c>
      <c r="I11" s="32">
        <v>21675.26</v>
      </c>
      <c r="J11" s="32">
        <v>11402.52</v>
      </c>
      <c r="K11" s="32">
        <v>1235.61</v>
      </c>
      <c r="L11" s="32">
        <v>9037.13</v>
      </c>
    </row>
    <row r="12" spans="1:12" ht="12">
      <c r="A12" s="77">
        <v>1995</v>
      </c>
      <c r="B12" s="78" t="s">
        <v>37</v>
      </c>
      <c r="C12" s="32">
        <v>4966</v>
      </c>
      <c r="D12" s="32">
        <v>3828.54</v>
      </c>
      <c r="E12" s="32">
        <v>669</v>
      </c>
      <c r="F12" s="32">
        <v>70</v>
      </c>
      <c r="G12" s="32">
        <v>189</v>
      </c>
      <c r="H12" s="226">
        <v>209</v>
      </c>
      <c r="I12" s="32">
        <v>22035.75</v>
      </c>
      <c r="J12" s="32">
        <v>12006.54</v>
      </c>
      <c r="K12" s="32">
        <v>1156.12</v>
      </c>
      <c r="L12" s="32">
        <v>8873.09</v>
      </c>
    </row>
    <row r="13" spans="1:12" ht="12">
      <c r="A13" s="77">
        <v>1995</v>
      </c>
      <c r="B13" s="78" t="s">
        <v>38</v>
      </c>
      <c r="C13" s="32">
        <v>6228</v>
      </c>
      <c r="D13" s="32">
        <v>4774.15</v>
      </c>
      <c r="E13" s="32">
        <v>838</v>
      </c>
      <c r="F13" s="32">
        <v>72</v>
      </c>
      <c r="G13" s="32">
        <v>288</v>
      </c>
      <c r="H13" s="226">
        <v>256</v>
      </c>
      <c r="I13" s="32">
        <v>22821.04</v>
      </c>
      <c r="J13" s="32">
        <v>12464.56</v>
      </c>
      <c r="K13" s="32">
        <v>1201.59</v>
      </c>
      <c r="L13" s="32">
        <v>9154.89</v>
      </c>
    </row>
    <row r="14" spans="1:12" ht="12">
      <c r="A14" s="77">
        <v>1995</v>
      </c>
      <c r="B14" s="78" t="s">
        <v>39</v>
      </c>
      <c r="C14" s="32">
        <v>5345</v>
      </c>
      <c r="D14" s="32">
        <v>4153.07</v>
      </c>
      <c r="E14" s="32">
        <v>672</v>
      </c>
      <c r="F14" s="32">
        <v>92</v>
      </c>
      <c r="G14" s="32">
        <v>229</v>
      </c>
      <c r="H14" s="226">
        <v>199</v>
      </c>
      <c r="I14" s="32">
        <v>23110.09</v>
      </c>
      <c r="J14" s="32">
        <v>12791.87</v>
      </c>
      <c r="K14" s="32">
        <v>1313.76</v>
      </c>
      <c r="L14" s="32">
        <v>9004.47</v>
      </c>
    </row>
    <row r="15" spans="1:12" ht="12">
      <c r="A15" s="77">
        <v>1995</v>
      </c>
      <c r="B15" s="78" t="s">
        <v>40</v>
      </c>
      <c r="C15" s="32">
        <v>6053</v>
      </c>
      <c r="D15" s="32">
        <v>4805.64</v>
      </c>
      <c r="E15" s="32">
        <v>661</v>
      </c>
      <c r="F15" s="32">
        <v>98</v>
      </c>
      <c r="G15" s="32">
        <v>259</v>
      </c>
      <c r="H15" s="226">
        <v>230</v>
      </c>
      <c r="I15" s="32">
        <v>22719.09</v>
      </c>
      <c r="J15" s="32">
        <v>12608.94</v>
      </c>
      <c r="K15" s="32">
        <v>1093.48</v>
      </c>
      <c r="L15" s="32">
        <v>9016.68</v>
      </c>
    </row>
    <row r="16" spans="1:12" ht="12">
      <c r="A16" s="79">
        <v>1995</v>
      </c>
      <c r="B16" s="80" t="s">
        <v>41</v>
      </c>
      <c r="C16" s="227">
        <v>8391</v>
      </c>
      <c r="D16" s="227">
        <v>6609.91</v>
      </c>
      <c r="E16" s="227">
        <v>802</v>
      </c>
      <c r="F16" s="227">
        <v>103</v>
      </c>
      <c r="G16" s="227">
        <v>465</v>
      </c>
      <c r="H16" s="228">
        <v>411</v>
      </c>
      <c r="I16" s="227">
        <v>20330.31</v>
      </c>
      <c r="J16" s="227">
        <v>10587.48</v>
      </c>
      <c r="K16" s="227">
        <v>961.25</v>
      </c>
      <c r="L16" s="227">
        <v>8781.59</v>
      </c>
    </row>
    <row r="17" spans="1:12" ht="12">
      <c r="A17" s="77">
        <v>1996</v>
      </c>
      <c r="B17" s="78" t="s">
        <v>31</v>
      </c>
      <c r="C17" s="32">
        <v>6484</v>
      </c>
      <c r="D17" s="32">
        <v>5161.25</v>
      </c>
      <c r="E17" s="32">
        <v>641</v>
      </c>
      <c r="F17" s="32">
        <v>50</v>
      </c>
      <c r="G17" s="32">
        <v>304</v>
      </c>
      <c r="H17" s="226">
        <v>328</v>
      </c>
      <c r="I17" s="32">
        <v>18021.41</v>
      </c>
      <c r="J17" s="32">
        <v>8828.35</v>
      </c>
      <c r="K17" s="32">
        <v>910.62</v>
      </c>
      <c r="L17" s="32">
        <v>8282.43</v>
      </c>
    </row>
    <row r="18" spans="1:12" ht="12">
      <c r="A18" s="77">
        <v>1996</v>
      </c>
      <c r="B18" s="78" t="s">
        <v>32</v>
      </c>
      <c r="C18" s="32">
        <v>7338</v>
      </c>
      <c r="D18" s="32">
        <v>5948.74</v>
      </c>
      <c r="E18" s="32">
        <v>652</v>
      </c>
      <c r="F18" s="32">
        <v>59</v>
      </c>
      <c r="G18" s="32">
        <v>287</v>
      </c>
      <c r="H18" s="226">
        <v>391</v>
      </c>
      <c r="I18" s="32">
        <v>16480.89</v>
      </c>
      <c r="J18" s="32">
        <v>7635.96</v>
      </c>
      <c r="K18" s="32">
        <v>1157.58</v>
      </c>
      <c r="L18" s="32">
        <v>7687.36</v>
      </c>
    </row>
    <row r="19" spans="1:12" ht="12">
      <c r="A19" s="77">
        <v>1996</v>
      </c>
      <c r="B19" s="78" t="s">
        <v>33</v>
      </c>
      <c r="C19" s="32">
        <v>8550</v>
      </c>
      <c r="D19" s="32">
        <v>6921.79</v>
      </c>
      <c r="E19" s="32">
        <v>839</v>
      </c>
      <c r="F19" s="32">
        <v>108</v>
      </c>
      <c r="G19" s="32">
        <v>335</v>
      </c>
      <c r="H19" s="226">
        <v>346</v>
      </c>
      <c r="I19" s="32">
        <v>14931.74</v>
      </c>
      <c r="J19" s="32">
        <v>6710.91</v>
      </c>
      <c r="K19" s="32">
        <v>1052.24</v>
      </c>
      <c r="L19" s="32">
        <v>7168.59</v>
      </c>
    </row>
    <row r="20" spans="1:12" ht="12">
      <c r="A20" s="77">
        <v>1996</v>
      </c>
      <c r="B20" s="78" t="s">
        <v>34</v>
      </c>
      <c r="C20" s="32">
        <v>5596</v>
      </c>
      <c r="D20" s="32">
        <v>4297.54</v>
      </c>
      <c r="E20" s="32">
        <v>673</v>
      </c>
      <c r="F20" s="32">
        <v>80</v>
      </c>
      <c r="G20" s="32">
        <v>279</v>
      </c>
      <c r="H20" s="226">
        <v>267</v>
      </c>
      <c r="I20" s="32">
        <v>14338.49</v>
      </c>
      <c r="J20" s="32">
        <v>6226.46</v>
      </c>
      <c r="K20" s="32">
        <v>1170.87</v>
      </c>
      <c r="L20" s="32">
        <v>6941.15</v>
      </c>
    </row>
    <row r="21" spans="1:12" ht="12">
      <c r="A21" s="77">
        <v>1996</v>
      </c>
      <c r="B21" s="78" t="s">
        <v>23</v>
      </c>
      <c r="C21" s="32">
        <v>5127</v>
      </c>
      <c r="D21" s="32">
        <v>3787.66</v>
      </c>
      <c r="E21" s="32">
        <v>669</v>
      </c>
      <c r="F21" s="32">
        <v>82</v>
      </c>
      <c r="G21" s="32">
        <v>313</v>
      </c>
      <c r="H21" s="226">
        <v>275</v>
      </c>
      <c r="I21" s="32">
        <v>14636.51</v>
      </c>
      <c r="J21" s="32">
        <v>6633.11</v>
      </c>
      <c r="K21" s="32">
        <v>991.27</v>
      </c>
      <c r="L21" s="32">
        <v>7012.13</v>
      </c>
    </row>
    <row r="22" spans="1:12" ht="12">
      <c r="A22" s="77">
        <v>1996</v>
      </c>
      <c r="B22" s="78" t="s">
        <v>35</v>
      </c>
      <c r="C22" s="32">
        <v>5523</v>
      </c>
      <c r="D22" s="32">
        <v>4052</v>
      </c>
      <c r="E22" s="32">
        <v>835</v>
      </c>
      <c r="F22" s="32">
        <v>94</v>
      </c>
      <c r="G22" s="32">
        <v>319</v>
      </c>
      <c r="H22" s="226">
        <v>223</v>
      </c>
      <c r="I22" s="32">
        <v>15657.43</v>
      </c>
      <c r="J22" s="32">
        <v>7500.78</v>
      </c>
      <c r="K22" s="32">
        <v>1280.32</v>
      </c>
      <c r="L22" s="32">
        <v>6876.33</v>
      </c>
    </row>
    <row r="23" spans="1:12" ht="12">
      <c r="A23" s="77">
        <v>1996</v>
      </c>
      <c r="B23" s="78" t="s">
        <v>36</v>
      </c>
      <c r="C23" s="32">
        <v>4694</v>
      </c>
      <c r="D23" s="32">
        <v>3530.82</v>
      </c>
      <c r="E23" s="32">
        <v>656</v>
      </c>
      <c r="F23" s="32">
        <v>84</v>
      </c>
      <c r="G23" s="32">
        <v>274</v>
      </c>
      <c r="H23" s="226">
        <v>149</v>
      </c>
      <c r="I23" s="32">
        <v>15993.29</v>
      </c>
      <c r="J23" s="32">
        <v>7767.86</v>
      </c>
      <c r="K23" s="32">
        <v>1347.19</v>
      </c>
      <c r="L23" s="32">
        <v>6878.25</v>
      </c>
    </row>
    <row r="24" spans="1:12" ht="12">
      <c r="A24" s="77">
        <v>1996</v>
      </c>
      <c r="B24" s="78" t="s">
        <v>37</v>
      </c>
      <c r="C24" s="32">
        <v>4556</v>
      </c>
      <c r="D24" s="32">
        <v>3430.31</v>
      </c>
      <c r="E24" s="32">
        <v>669</v>
      </c>
      <c r="F24" s="32">
        <v>73</v>
      </c>
      <c r="G24" s="32">
        <v>208</v>
      </c>
      <c r="H24" s="226">
        <v>176</v>
      </c>
      <c r="I24" s="32">
        <v>15930.17</v>
      </c>
      <c r="J24" s="32">
        <v>8032.73</v>
      </c>
      <c r="K24" s="32">
        <v>1110.77</v>
      </c>
      <c r="L24" s="32">
        <v>6786.67</v>
      </c>
    </row>
    <row r="25" spans="1:12" ht="12">
      <c r="A25" s="77">
        <v>1996</v>
      </c>
      <c r="B25" s="78" t="s">
        <v>38</v>
      </c>
      <c r="C25" s="32">
        <v>5477</v>
      </c>
      <c r="D25" s="32">
        <v>4110.97</v>
      </c>
      <c r="E25" s="32">
        <v>829</v>
      </c>
      <c r="F25" s="32">
        <v>78</v>
      </c>
      <c r="G25" s="32">
        <v>255</v>
      </c>
      <c r="H25" s="226">
        <v>204</v>
      </c>
      <c r="I25" s="32">
        <v>16818.16</v>
      </c>
      <c r="J25" s="32">
        <v>8736.11</v>
      </c>
      <c r="K25" s="32">
        <v>1183.1</v>
      </c>
      <c r="L25" s="32">
        <v>6898.95</v>
      </c>
    </row>
    <row r="26" spans="1:12" ht="12">
      <c r="A26" s="77">
        <v>1996</v>
      </c>
      <c r="B26" s="78" t="s">
        <v>39</v>
      </c>
      <c r="C26" s="32">
        <v>4950</v>
      </c>
      <c r="D26" s="32">
        <v>3604.14</v>
      </c>
      <c r="E26" s="32">
        <v>665</v>
      </c>
      <c r="F26" s="32">
        <v>77</v>
      </c>
      <c r="G26" s="32">
        <v>331</v>
      </c>
      <c r="H26" s="226">
        <v>273</v>
      </c>
      <c r="I26" s="32">
        <v>17090.22</v>
      </c>
      <c r="J26" s="32">
        <v>9467.49</v>
      </c>
      <c r="K26" s="32">
        <v>1101.68</v>
      </c>
      <c r="L26" s="32">
        <v>6521.04</v>
      </c>
    </row>
    <row r="27" spans="1:12" ht="12">
      <c r="A27" s="77">
        <v>1996</v>
      </c>
      <c r="B27" s="78" t="s">
        <v>40</v>
      </c>
      <c r="C27" s="32">
        <v>5615</v>
      </c>
      <c r="D27" s="32">
        <v>4226.91</v>
      </c>
      <c r="E27" s="32">
        <v>668</v>
      </c>
      <c r="F27" s="32">
        <v>67</v>
      </c>
      <c r="G27" s="32">
        <v>359</v>
      </c>
      <c r="H27" s="226">
        <v>294</v>
      </c>
      <c r="I27" s="32">
        <v>17390.23</v>
      </c>
      <c r="J27" s="32">
        <v>10180.72</v>
      </c>
      <c r="K27" s="32">
        <v>995.2</v>
      </c>
      <c r="L27" s="32">
        <v>6214.31</v>
      </c>
    </row>
    <row r="28" spans="1:12" ht="12">
      <c r="A28" s="79">
        <v>1996</v>
      </c>
      <c r="B28" s="80" t="s">
        <v>41</v>
      </c>
      <c r="C28" s="227">
        <v>7490</v>
      </c>
      <c r="D28" s="227">
        <v>5820.57</v>
      </c>
      <c r="E28" s="227">
        <v>836</v>
      </c>
      <c r="F28" s="227">
        <v>95</v>
      </c>
      <c r="G28" s="227">
        <v>376</v>
      </c>
      <c r="H28" s="228">
        <v>362</v>
      </c>
      <c r="I28" s="227">
        <v>16505.21</v>
      </c>
      <c r="J28" s="227">
        <v>9495.3</v>
      </c>
      <c r="K28" s="227">
        <v>1227.97</v>
      </c>
      <c r="L28" s="227">
        <v>5781.95</v>
      </c>
    </row>
    <row r="29" spans="1:12" ht="12">
      <c r="A29" s="77">
        <v>1997</v>
      </c>
      <c r="B29" s="78" t="s">
        <v>31</v>
      </c>
      <c r="C29" s="32">
        <v>6395</v>
      </c>
      <c r="D29" s="32">
        <v>5110.2</v>
      </c>
      <c r="E29" s="32">
        <v>669</v>
      </c>
      <c r="F29" s="32">
        <v>87</v>
      </c>
      <c r="G29" s="32">
        <v>218</v>
      </c>
      <c r="H29" s="226">
        <v>311</v>
      </c>
      <c r="I29" s="32">
        <v>14380.43</v>
      </c>
      <c r="J29" s="32">
        <v>7746.76</v>
      </c>
      <c r="K29" s="32">
        <v>1084.14</v>
      </c>
      <c r="L29" s="32">
        <v>5549.53</v>
      </c>
    </row>
    <row r="30" spans="1:12" ht="12">
      <c r="A30" s="77">
        <v>1997</v>
      </c>
      <c r="B30" s="78" t="s">
        <v>32</v>
      </c>
      <c r="C30" s="32">
        <v>5747</v>
      </c>
      <c r="D30" s="32">
        <v>4397.43</v>
      </c>
      <c r="E30" s="32">
        <v>668</v>
      </c>
      <c r="F30" s="32">
        <v>64</v>
      </c>
      <c r="G30" s="32">
        <v>294</v>
      </c>
      <c r="H30" s="226">
        <v>323</v>
      </c>
      <c r="I30" s="32">
        <v>15570.1</v>
      </c>
      <c r="J30" s="32">
        <v>8900.26</v>
      </c>
      <c r="K30" s="32">
        <v>1010.49</v>
      </c>
      <c r="L30" s="32">
        <v>5659.35</v>
      </c>
    </row>
    <row r="31" spans="1:12" ht="12">
      <c r="A31" s="77">
        <v>1997</v>
      </c>
      <c r="B31" s="78" t="s">
        <v>33</v>
      </c>
      <c r="C31" s="32">
        <v>6333</v>
      </c>
      <c r="D31" s="32">
        <v>4762.62</v>
      </c>
      <c r="E31" s="32">
        <v>852</v>
      </c>
      <c r="F31" s="32">
        <v>83</v>
      </c>
      <c r="G31" s="32">
        <v>314</v>
      </c>
      <c r="H31" s="226">
        <v>322</v>
      </c>
      <c r="I31" s="32">
        <v>17263.05</v>
      </c>
      <c r="J31" s="32">
        <v>10539.1</v>
      </c>
      <c r="K31" s="32">
        <v>1052.52</v>
      </c>
      <c r="L31" s="32">
        <v>5671.43</v>
      </c>
    </row>
    <row r="32" spans="1:12" ht="12">
      <c r="A32" s="77">
        <v>1997</v>
      </c>
      <c r="B32" s="78" t="s">
        <v>34</v>
      </c>
      <c r="C32" s="32">
        <v>4309</v>
      </c>
      <c r="D32" s="32">
        <v>3113.02</v>
      </c>
      <c r="E32" s="32">
        <v>678</v>
      </c>
      <c r="F32" s="32">
        <v>67</v>
      </c>
      <c r="G32" s="32">
        <v>243</v>
      </c>
      <c r="H32" s="226">
        <v>209</v>
      </c>
      <c r="I32" s="32">
        <v>17800.33</v>
      </c>
      <c r="J32" s="32">
        <v>10539.5</v>
      </c>
      <c r="K32" s="32">
        <v>1127.86</v>
      </c>
      <c r="L32" s="32">
        <v>6132.97</v>
      </c>
    </row>
    <row r="33" spans="1:12" ht="12">
      <c r="A33" s="77">
        <v>1997</v>
      </c>
      <c r="B33" s="78" t="s">
        <v>23</v>
      </c>
      <c r="C33" s="32">
        <v>3916</v>
      </c>
      <c r="D33" s="32">
        <v>2734.45</v>
      </c>
      <c r="E33" s="32">
        <v>678</v>
      </c>
      <c r="F33" s="32">
        <v>68</v>
      </c>
      <c r="G33" s="32">
        <v>205</v>
      </c>
      <c r="H33" s="226">
        <v>230</v>
      </c>
      <c r="I33" s="32">
        <v>19716.23</v>
      </c>
      <c r="J33" s="32">
        <v>11990.54</v>
      </c>
      <c r="K33" s="32">
        <v>1253.35</v>
      </c>
      <c r="L33" s="32">
        <v>6472.34</v>
      </c>
    </row>
    <row r="34" spans="1:12" ht="12">
      <c r="A34" s="77">
        <v>1997</v>
      </c>
      <c r="B34" s="78" t="s">
        <v>35</v>
      </c>
      <c r="C34" s="32">
        <v>4913</v>
      </c>
      <c r="D34" s="32">
        <v>3453.25</v>
      </c>
      <c r="E34" s="32">
        <v>849</v>
      </c>
      <c r="F34" s="32">
        <v>78</v>
      </c>
      <c r="G34" s="32">
        <v>261</v>
      </c>
      <c r="H34" s="226">
        <v>272</v>
      </c>
      <c r="I34" s="32">
        <v>21130.14</v>
      </c>
      <c r="J34" s="32">
        <v>13332.93</v>
      </c>
      <c r="K34" s="32">
        <v>1133.54</v>
      </c>
      <c r="L34" s="32">
        <v>6663.66</v>
      </c>
    </row>
    <row r="35" spans="1:12" ht="12">
      <c r="A35" s="77">
        <v>1997</v>
      </c>
      <c r="B35" s="78" t="s">
        <v>36</v>
      </c>
      <c r="C35" s="32">
        <v>3884</v>
      </c>
      <c r="D35" s="32">
        <v>2708.76</v>
      </c>
      <c r="E35" s="32">
        <v>688</v>
      </c>
      <c r="F35" s="32">
        <v>74</v>
      </c>
      <c r="G35" s="32">
        <v>210</v>
      </c>
      <c r="H35" s="226">
        <v>203</v>
      </c>
      <c r="I35" s="32">
        <v>21416.24</v>
      </c>
      <c r="J35" s="32">
        <v>13023.9</v>
      </c>
      <c r="K35" s="32">
        <v>1261.2</v>
      </c>
      <c r="L35" s="32">
        <v>7131.14</v>
      </c>
    </row>
    <row r="36" spans="1:12" ht="12">
      <c r="A36" s="77">
        <v>1997</v>
      </c>
      <c r="B36" s="78" t="s">
        <v>37</v>
      </c>
      <c r="C36" s="32">
        <v>3939</v>
      </c>
      <c r="D36" s="32">
        <v>2866.36</v>
      </c>
      <c r="E36" s="32">
        <v>668</v>
      </c>
      <c r="F36" s="32">
        <v>74</v>
      </c>
      <c r="G36" s="32">
        <v>114</v>
      </c>
      <c r="H36" s="226">
        <v>217</v>
      </c>
      <c r="I36" s="32">
        <v>22165.07</v>
      </c>
      <c r="J36" s="32">
        <v>13951.93</v>
      </c>
      <c r="K36" s="32">
        <v>1215.77</v>
      </c>
      <c r="L36" s="32">
        <v>6997.38</v>
      </c>
    </row>
    <row r="37" spans="1:12" ht="12">
      <c r="A37" s="77">
        <v>1997</v>
      </c>
      <c r="B37" s="78" t="s">
        <v>38</v>
      </c>
      <c r="C37" s="32">
        <v>5771</v>
      </c>
      <c r="D37" s="32">
        <v>4368.08</v>
      </c>
      <c r="E37" s="32">
        <v>828</v>
      </c>
      <c r="F37" s="32">
        <v>72</v>
      </c>
      <c r="G37" s="32">
        <v>239</v>
      </c>
      <c r="H37" s="226">
        <v>263</v>
      </c>
      <c r="I37" s="32">
        <v>22875.85</v>
      </c>
      <c r="J37" s="32">
        <v>14575.64</v>
      </c>
      <c r="K37" s="32">
        <v>1189.32</v>
      </c>
      <c r="L37" s="32">
        <v>7110.89</v>
      </c>
    </row>
    <row r="38" spans="1:12" ht="12">
      <c r="A38" s="77">
        <v>1997</v>
      </c>
      <c r="B38" s="78" t="s">
        <v>39</v>
      </c>
      <c r="C38" s="32">
        <v>5125</v>
      </c>
      <c r="D38" s="32">
        <v>3889.45</v>
      </c>
      <c r="E38" s="32">
        <v>667</v>
      </c>
      <c r="F38" s="32">
        <v>52</v>
      </c>
      <c r="G38" s="32">
        <v>264</v>
      </c>
      <c r="H38" s="226">
        <v>254</v>
      </c>
      <c r="I38" s="32">
        <v>22008.34</v>
      </c>
      <c r="J38" s="32">
        <v>13684.17</v>
      </c>
      <c r="K38" s="32">
        <v>1358.57</v>
      </c>
      <c r="L38" s="32">
        <v>6965.6</v>
      </c>
    </row>
    <row r="39" spans="1:12" ht="12">
      <c r="A39" s="77">
        <v>1997</v>
      </c>
      <c r="B39" s="78" t="s">
        <v>40</v>
      </c>
      <c r="C39" s="32">
        <v>5467</v>
      </c>
      <c r="D39" s="32">
        <v>4207.18</v>
      </c>
      <c r="E39" s="32">
        <v>671</v>
      </c>
      <c r="F39" s="32">
        <v>64</v>
      </c>
      <c r="G39" s="32">
        <v>226</v>
      </c>
      <c r="H39" s="226">
        <v>298</v>
      </c>
      <c r="I39" s="32">
        <v>22000.26</v>
      </c>
      <c r="J39" s="32">
        <v>13708.06</v>
      </c>
      <c r="K39" s="32">
        <v>1331.85</v>
      </c>
      <c r="L39" s="32">
        <v>6960.34</v>
      </c>
    </row>
    <row r="40" spans="1:12" ht="12">
      <c r="A40" s="79">
        <v>1997</v>
      </c>
      <c r="B40" s="80" t="s">
        <v>41</v>
      </c>
      <c r="C40" s="227">
        <v>7281</v>
      </c>
      <c r="D40" s="227">
        <v>5722.44</v>
      </c>
      <c r="E40" s="227">
        <v>834</v>
      </c>
      <c r="F40" s="227">
        <v>81</v>
      </c>
      <c r="G40" s="227">
        <v>300</v>
      </c>
      <c r="H40" s="228">
        <v>344</v>
      </c>
      <c r="I40" s="227">
        <v>20188.14</v>
      </c>
      <c r="J40" s="227">
        <v>12618.53</v>
      </c>
      <c r="K40" s="227">
        <v>1128.07</v>
      </c>
      <c r="L40" s="227">
        <v>6441.53</v>
      </c>
    </row>
    <row r="41" spans="1:12" ht="12">
      <c r="A41" s="77">
        <v>1998</v>
      </c>
      <c r="B41" s="78" t="s">
        <v>31</v>
      </c>
      <c r="C41" s="32">
        <v>5518</v>
      </c>
      <c r="D41" s="32">
        <v>4325.44</v>
      </c>
      <c r="E41" s="32">
        <v>652</v>
      </c>
      <c r="F41" s="32">
        <v>39</v>
      </c>
      <c r="G41" s="32">
        <v>244</v>
      </c>
      <c r="H41" s="226">
        <v>258</v>
      </c>
      <c r="I41" s="32">
        <v>19120.03</v>
      </c>
      <c r="J41" s="32">
        <v>12068.18</v>
      </c>
      <c r="K41" s="32">
        <v>1294.37</v>
      </c>
      <c r="L41" s="32">
        <v>5757.48</v>
      </c>
    </row>
    <row r="42" spans="1:12" ht="12">
      <c r="A42" s="77">
        <v>1998</v>
      </c>
      <c r="B42" s="78" t="s">
        <v>32</v>
      </c>
      <c r="C42" s="32">
        <v>5741</v>
      </c>
      <c r="D42" s="32">
        <v>4534.08</v>
      </c>
      <c r="E42" s="32">
        <v>664</v>
      </c>
      <c r="F42" s="32">
        <v>29</v>
      </c>
      <c r="G42" s="32">
        <v>277</v>
      </c>
      <c r="H42" s="226">
        <v>237</v>
      </c>
      <c r="I42" s="32">
        <v>17960.46</v>
      </c>
      <c r="J42" s="32">
        <v>11613.07</v>
      </c>
      <c r="K42" s="32">
        <v>1110.85</v>
      </c>
      <c r="L42" s="32">
        <v>5236.55</v>
      </c>
    </row>
    <row r="43" spans="1:12" ht="12">
      <c r="A43" s="77">
        <v>1998</v>
      </c>
      <c r="B43" s="78" t="s">
        <v>33</v>
      </c>
      <c r="C43" s="32">
        <v>6651</v>
      </c>
      <c r="D43" s="32">
        <v>5225.96</v>
      </c>
      <c r="E43" s="32">
        <v>834</v>
      </c>
      <c r="F43" s="32">
        <v>60</v>
      </c>
      <c r="G43" s="32">
        <v>251</v>
      </c>
      <c r="H43" s="226">
        <v>280</v>
      </c>
      <c r="I43" s="32">
        <v>18416.66</v>
      </c>
      <c r="J43" s="32">
        <v>12240.95</v>
      </c>
      <c r="K43" s="32">
        <v>1275.91</v>
      </c>
      <c r="L43" s="32">
        <v>4899.79</v>
      </c>
    </row>
    <row r="44" spans="1:12" ht="12">
      <c r="A44" s="77">
        <v>1998</v>
      </c>
      <c r="B44" s="78" t="s">
        <v>34</v>
      </c>
      <c r="C44" s="32">
        <v>5102</v>
      </c>
      <c r="D44" s="32">
        <v>3999.15</v>
      </c>
      <c r="E44" s="32">
        <v>666</v>
      </c>
      <c r="F44" s="32">
        <v>57</v>
      </c>
      <c r="G44" s="32">
        <v>201</v>
      </c>
      <c r="H44" s="226">
        <v>180</v>
      </c>
      <c r="I44" s="32">
        <v>17471.89</v>
      </c>
      <c r="J44" s="32">
        <v>10887.21</v>
      </c>
      <c r="K44" s="32">
        <v>1344.39</v>
      </c>
      <c r="L44" s="32">
        <v>5240.29</v>
      </c>
    </row>
    <row r="45" spans="1:12" ht="12">
      <c r="A45" s="77">
        <v>1998</v>
      </c>
      <c r="B45" s="78" t="s">
        <v>23</v>
      </c>
      <c r="C45" s="32">
        <v>4549</v>
      </c>
      <c r="D45" s="32">
        <v>3465.65</v>
      </c>
      <c r="E45" s="32">
        <v>678</v>
      </c>
      <c r="F45" s="32">
        <v>48</v>
      </c>
      <c r="G45" s="32">
        <v>159</v>
      </c>
      <c r="H45" s="226">
        <v>198</v>
      </c>
      <c r="I45" s="32">
        <v>17615.91</v>
      </c>
      <c r="J45" s="32">
        <v>10644.99</v>
      </c>
      <c r="K45" s="32">
        <v>1199.64</v>
      </c>
      <c r="L45" s="32">
        <v>5771.29</v>
      </c>
    </row>
    <row r="46" spans="1:12" ht="12">
      <c r="A46" s="77">
        <v>1998</v>
      </c>
      <c r="B46" s="78" t="s">
        <v>35</v>
      </c>
      <c r="C46" s="32">
        <v>5075</v>
      </c>
      <c r="D46" s="32">
        <v>3712.12</v>
      </c>
      <c r="E46" s="32">
        <v>860</v>
      </c>
      <c r="F46" s="32">
        <v>45</v>
      </c>
      <c r="G46" s="32">
        <v>230</v>
      </c>
      <c r="H46" s="226">
        <v>227</v>
      </c>
      <c r="I46" s="32">
        <v>18358.93</v>
      </c>
      <c r="J46" s="32">
        <v>10954.5</v>
      </c>
      <c r="K46" s="32">
        <v>1359.25</v>
      </c>
      <c r="L46" s="32">
        <v>6045.18</v>
      </c>
    </row>
    <row r="47" spans="1:12" ht="12">
      <c r="A47" s="77">
        <v>1998</v>
      </c>
      <c r="B47" s="78" t="s">
        <v>36</v>
      </c>
      <c r="C47" s="32">
        <v>4594</v>
      </c>
      <c r="D47" s="32">
        <v>3469.62</v>
      </c>
      <c r="E47" s="32">
        <v>670</v>
      </c>
      <c r="F47" s="32">
        <v>56</v>
      </c>
      <c r="G47" s="32">
        <v>237</v>
      </c>
      <c r="H47" s="226">
        <v>161</v>
      </c>
      <c r="I47" s="32">
        <v>18601.45</v>
      </c>
      <c r="J47" s="32">
        <v>10948.88</v>
      </c>
      <c r="K47" s="32">
        <v>1480.98</v>
      </c>
      <c r="L47" s="32">
        <v>6171.59</v>
      </c>
    </row>
    <row r="48" spans="1:12" ht="12">
      <c r="A48" s="77">
        <v>1998</v>
      </c>
      <c r="B48" s="78" t="s">
        <v>37</v>
      </c>
      <c r="C48" s="32">
        <v>4114</v>
      </c>
      <c r="D48" s="32">
        <v>3077.56</v>
      </c>
      <c r="E48" s="32">
        <v>684</v>
      </c>
      <c r="F48" s="32">
        <v>55</v>
      </c>
      <c r="G48" s="32">
        <v>151</v>
      </c>
      <c r="H48" s="226">
        <v>148</v>
      </c>
      <c r="I48" s="32">
        <v>18070.12</v>
      </c>
      <c r="J48" s="32">
        <v>10925.94</v>
      </c>
      <c r="K48" s="32">
        <v>1310.24</v>
      </c>
      <c r="L48" s="32">
        <v>5833.95</v>
      </c>
    </row>
    <row r="49" spans="1:12" ht="12">
      <c r="A49" s="77">
        <v>1998</v>
      </c>
      <c r="B49" s="78" t="s">
        <v>38</v>
      </c>
      <c r="C49" s="32">
        <v>5557</v>
      </c>
      <c r="D49" s="32">
        <v>4266.68</v>
      </c>
      <c r="E49" s="32">
        <v>864</v>
      </c>
      <c r="F49" s="32">
        <v>67</v>
      </c>
      <c r="G49" s="32">
        <v>138</v>
      </c>
      <c r="H49" s="226">
        <v>220</v>
      </c>
      <c r="I49" s="32">
        <v>17998.9</v>
      </c>
      <c r="J49" s="32">
        <v>10909.92</v>
      </c>
      <c r="K49" s="32">
        <v>1198.11</v>
      </c>
      <c r="L49" s="32">
        <v>5890.86</v>
      </c>
    </row>
    <row r="50" spans="1:12" ht="12">
      <c r="A50" s="77">
        <v>1998</v>
      </c>
      <c r="B50" s="78" t="s">
        <v>39</v>
      </c>
      <c r="C50" s="32">
        <v>5069</v>
      </c>
      <c r="D50" s="32">
        <v>3962.99</v>
      </c>
      <c r="E50" s="32">
        <v>677</v>
      </c>
      <c r="F50" s="32">
        <v>50</v>
      </c>
      <c r="G50" s="32">
        <v>164</v>
      </c>
      <c r="H50" s="226">
        <v>214</v>
      </c>
      <c r="I50" s="32">
        <v>19148.84</v>
      </c>
      <c r="J50" s="32">
        <v>11666.59</v>
      </c>
      <c r="K50" s="32">
        <v>1464.4</v>
      </c>
      <c r="L50" s="32">
        <v>6017.84</v>
      </c>
    </row>
    <row r="51" spans="1:12" ht="12">
      <c r="A51" s="77">
        <v>1998</v>
      </c>
      <c r="B51" s="78" t="s">
        <v>40</v>
      </c>
      <c r="C51" s="32">
        <v>5066</v>
      </c>
      <c r="D51" s="32">
        <v>3913.4</v>
      </c>
      <c r="E51" s="32">
        <v>681</v>
      </c>
      <c r="F51" s="32">
        <v>56</v>
      </c>
      <c r="G51" s="32">
        <v>163</v>
      </c>
      <c r="H51" s="226">
        <v>253</v>
      </c>
      <c r="I51" s="32">
        <v>19497.67</v>
      </c>
      <c r="J51" s="32">
        <v>12127.32</v>
      </c>
      <c r="K51" s="32">
        <v>1237.26</v>
      </c>
      <c r="L51" s="32">
        <v>6133.09</v>
      </c>
    </row>
    <row r="52" spans="1:12" ht="12">
      <c r="A52" s="79">
        <v>1998</v>
      </c>
      <c r="B52" s="80" t="s">
        <v>41</v>
      </c>
      <c r="C52" s="227">
        <v>6116</v>
      </c>
      <c r="D52" s="227">
        <v>4635.42</v>
      </c>
      <c r="E52" s="227">
        <v>798</v>
      </c>
      <c r="F52" s="227">
        <v>73</v>
      </c>
      <c r="G52" s="227">
        <v>199</v>
      </c>
      <c r="H52" s="228">
        <v>411</v>
      </c>
      <c r="I52" s="227">
        <v>18766.77</v>
      </c>
      <c r="J52" s="227">
        <v>11269.53</v>
      </c>
      <c r="K52" s="227">
        <v>1311.94</v>
      </c>
      <c r="L52" s="227">
        <v>6185.3</v>
      </c>
    </row>
    <row r="53" spans="1:12" ht="12">
      <c r="A53" s="77">
        <v>1999</v>
      </c>
      <c r="B53" s="78" t="s">
        <v>31</v>
      </c>
      <c r="C53" s="32">
        <v>5002</v>
      </c>
      <c r="D53" s="32">
        <v>3841.16</v>
      </c>
      <c r="E53" s="32">
        <v>638</v>
      </c>
      <c r="F53" s="32">
        <v>55</v>
      </c>
      <c r="G53" s="32">
        <v>163</v>
      </c>
      <c r="H53" s="226">
        <v>305</v>
      </c>
      <c r="I53" s="32">
        <v>18401.39</v>
      </c>
      <c r="J53" s="32">
        <v>10922.63</v>
      </c>
      <c r="K53" s="32">
        <v>1253.1</v>
      </c>
      <c r="L53" s="32">
        <v>6225.65</v>
      </c>
    </row>
    <row r="54" spans="1:12" ht="12">
      <c r="A54" s="77">
        <v>1999</v>
      </c>
      <c r="B54" s="78" t="s">
        <v>32</v>
      </c>
      <c r="C54" s="32">
        <v>4936</v>
      </c>
      <c r="D54" s="32">
        <v>3691.74</v>
      </c>
      <c r="E54" s="32">
        <v>648</v>
      </c>
      <c r="F54" s="32">
        <v>62</v>
      </c>
      <c r="G54" s="32">
        <v>189</v>
      </c>
      <c r="H54" s="226">
        <v>345</v>
      </c>
      <c r="I54" s="32">
        <v>19090.91</v>
      </c>
      <c r="J54" s="32">
        <v>11365.09</v>
      </c>
      <c r="K54" s="32">
        <v>1341.56</v>
      </c>
      <c r="L54" s="32">
        <v>6384.26</v>
      </c>
    </row>
    <row r="55" spans="1:12" ht="12">
      <c r="A55" s="77">
        <v>1999</v>
      </c>
      <c r="B55" s="78" t="s">
        <v>33</v>
      </c>
      <c r="C55" s="32">
        <v>5821</v>
      </c>
      <c r="D55" s="32">
        <v>4375.01</v>
      </c>
      <c r="E55" s="32">
        <v>829</v>
      </c>
      <c r="F55" s="32">
        <v>53</v>
      </c>
      <c r="G55" s="32">
        <v>194</v>
      </c>
      <c r="H55" s="226">
        <v>369</v>
      </c>
      <c r="I55" s="32">
        <v>19101.21</v>
      </c>
      <c r="J55" s="32">
        <v>11228.76</v>
      </c>
      <c r="K55" s="32">
        <v>1388.48</v>
      </c>
      <c r="L55" s="32">
        <v>6483.98</v>
      </c>
    </row>
    <row r="56" spans="1:12" ht="12">
      <c r="A56" s="77">
        <v>1999</v>
      </c>
      <c r="B56" s="78" t="s">
        <v>34</v>
      </c>
      <c r="C56" s="32">
        <v>4293</v>
      </c>
      <c r="D56" s="32">
        <v>3165.22</v>
      </c>
      <c r="E56" s="32">
        <v>684</v>
      </c>
      <c r="F56" s="32">
        <v>44</v>
      </c>
      <c r="G56" s="32">
        <v>170</v>
      </c>
      <c r="H56" s="226">
        <v>230</v>
      </c>
      <c r="I56" s="32">
        <v>18842.91</v>
      </c>
      <c r="J56" s="32">
        <v>11082.22</v>
      </c>
      <c r="K56" s="32">
        <v>1126.98</v>
      </c>
      <c r="L56" s="32">
        <v>6633.71</v>
      </c>
    </row>
    <row r="57" spans="1:12" ht="12">
      <c r="A57" s="77">
        <v>1999</v>
      </c>
      <c r="B57" s="78" t="s">
        <v>23</v>
      </c>
      <c r="C57" s="32">
        <v>3898</v>
      </c>
      <c r="D57" s="32">
        <v>2751.47</v>
      </c>
      <c r="E57" s="32">
        <v>679</v>
      </c>
      <c r="F57" s="32">
        <v>42</v>
      </c>
      <c r="G57" s="32">
        <v>163</v>
      </c>
      <c r="H57" s="226">
        <v>262</v>
      </c>
      <c r="I57" s="32">
        <v>19017.92</v>
      </c>
      <c r="J57" s="32">
        <v>11355.76</v>
      </c>
      <c r="K57" s="32">
        <v>849.52</v>
      </c>
      <c r="L57" s="32">
        <v>6812.64</v>
      </c>
    </row>
    <row r="58" spans="1:12" ht="12">
      <c r="A58" s="77">
        <v>1999</v>
      </c>
      <c r="B58" s="78" t="s">
        <v>35</v>
      </c>
      <c r="C58" s="32">
        <v>4262</v>
      </c>
      <c r="D58" s="32">
        <v>2906.3</v>
      </c>
      <c r="E58" s="32">
        <v>829</v>
      </c>
      <c r="F58" s="32">
        <v>63</v>
      </c>
      <c r="G58" s="32">
        <v>151</v>
      </c>
      <c r="H58" s="226">
        <v>313</v>
      </c>
      <c r="I58" s="32">
        <v>20473.78</v>
      </c>
      <c r="J58" s="32">
        <v>12320.2</v>
      </c>
      <c r="K58" s="32">
        <v>1142.87</v>
      </c>
      <c r="L58" s="32">
        <v>7010.72</v>
      </c>
    </row>
    <row r="59" spans="1:12" ht="12">
      <c r="A59" s="77">
        <v>1999</v>
      </c>
      <c r="B59" s="78" t="s">
        <v>36</v>
      </c>
      <c r="C59" s="32">
        <v>3732</v>
      </c>
      <c r="D59" s="32">
        <v>2607.8</v>
      </c>
      <c r="E59" s="32">
        <v>653</v>
      </c>
      <c r="F59" s="32">
        <v>50</v>
      </c>
      <c r="G59" s="32">
        <v>185</v>
      </c>
      <c r="H59" s="226">
        <v>237</v>
      </c>
      <c r="I59" s="32">
        <v>21390.47</v>
      </c>
      <c r="J59" s="32">
        <v>12564.39</v>
      </c>
      <c r="K59" s="32">
        <v>1573.33</v>
      </c>
      <c r="L59" s="32">
        <v>7252.76</v>
      </c>
    </row>
    <row r="60" spans="1:12" ht="12">
      <c r="A60" s="77">
        <v>1999</v>
      </c>
      <c r="B60" s="78" t="s">
        <v>37</v>
      </c>
      <c r="C60" s="32">
        <v>3602</v>
      </c>
      <c r="D60" s="32">
        <v>2532.51</v>
      </c>
      <c r="E60" s="32">
        <v>650</v>
      </c>
      <c r="F60" s="32">
        <v>54</v>
      </c>
      <c r="G60" s="32">
        <v>137</v>
      </c>
      <c r="H60" s="226">
        <v>228</v>
      </c>
      <c r="I60" s="32">
        <v>21417.57</v>
      </c>
      <c r="J60" s="32">
        <v>12863.1</v>
      </c>
      <c r="K60" s="32">
        <v>1367.69</v>
      </c>
      <c r="L60" s="32">
        <v>7186.78</v>
      </c>
    </row>
    <row r="61" spans="1:12" ht="12">
      <c r="A61" s="77">
        <v>1999</v>
      </c>
      <c r="B61" s="78" t="s">
        <v>38</v>
      </c>
      <c r="C61" s="32">
        <v>4973</v>
      </c>
      <c r="D61" s="32">
        <v>3634.98</v>
      </c>
      <c r="E61" s="32">
        <v>837</v>
      </c>
      <c r="F61" s="32">
        <v>59</v>
      </c>
      <c r="G61" s="32">
        <v>159</v>
      </c>
      <c r="H61" s="226">
        <v>283</v>
      </c>
      <c r="I61" s="32">
        <v>21751.85</v>
      </c>
      <c r="J61" s="32">
        <v>13073.35</v>
      </c>
      <c r="K61" s="32">
        <v>1317.81</v>
      </c>
      <c r="L61" s="32">
        <v>7360.7</v>
      </c>
    </row>
    <row r="62" spans="1:12" ht="12">
      <c r="A62" s="77">
        <v>1999</v>
      </c>
      <c r="B62" s="78" t="s">
        <v>39</v>
      </c>
      <c r="C62" s="32">
        <v>4454</v>
      </c>
      <c r="D62" s="32">
        <v>3356.31</v>
      </c>
      <c r="E62" s="32">
        <v>658</v>
      </c>
      <c r="F62" s="32">
        <v>47</v>
      </c>
      <c r="G62" s="32">
        <v>157</v>
      </c>
      <c r="H62" s="226">
        <v>235</v>
      </c>
      <c r="I62" s="32">
        <v>21736.34</v>
      </c>
      <c r="J62" s="32">
        <v>12913.37</v>
      </c>
      <c r="K62" s="32">
        <v>1292.74</v>
      </c>
      <c r="L62" s="32">
        <v>7530.22</v>
      </c>
    </row>
    <row r="63" spans="1:12" ht="12">
      <c r="A63" s="77">
        <v>1999</v>
      </c>
      <c r="B63" s="78" t="s">
        <v>40</v>
      </c>
      <c r="C63" s="32">
        <v>4649</v>
      </c>
      <c r="D63" s="32">
        <v>3490.96</v>
      </c>
      <c r="E63" s="32">
        <v>662</v>
      </c>
      <c r="F63" s="32">
        <v>46</v>
      </c>
      <c r="G63" s="32">
        <v>183</v>
      </c>
      <c r="H63" s="226">
        <v>268</v>
      </c>
      <c r="I63" s="32">
        <v>21353.52</v>
      </c>
      <c r="J63" s="32">
        <v>12904.05</v>
      </c>
      <c r="K63" s="32">
        <v>1103.64</v>
      </c>
      <c r="L63" s="32">
        <v>7345.83</v>
      </c>
    </row>
    <row r="64" spans="1:12" ht="12">
      <c r="A64" s="79">
        <v>1999</v>
      </c>
      <c r="B64" s="80" t="s">
        <v>41</v>
      </c>
      <c r="C64" s="227">
        <v>6102</v>
      </c>
      <c r="D64" s="227">
        <v>4824.42</v>
      </c>
      <c r="E64" s="227">
        <v>646</v>
      </c>
      <c r="F64" s="227">
        <v>71</v>
      </c>
      <c r="G64" s="227">
        <v>189</v>
      </c>
      <c r="H64" s="228">
        <v>372</v>
      </c>
      <c r="I64" s="227">
        <v>19931.45</v>
      </c>
      <c r="J64" s="227">
        <v>12096.66</v>
      </c>
      <c r="K64" s="227">
        <v>1054.09</v>
      </c>
      <c r="L64" s="227">
        <v>6780.7</v>
      </c>
    </row>
    <row r="65" spans="1:12" ht="12">
      <c r="A65" s="77">
        <v>2000</v>
      </c>
      <c r="B65" s="78" t="s">
        <v>31</v>
      </c>
      <c r="C65" s="32">
        <v>5402.73</v>
      </c>
      <c r="D65" s="32">
        <v>4302.75</v>
      </c>
      <c r="E65" s="32">
        <v>659.42</v>
      </c>
      <c r="F65" s="32">
        <v>49.53</v>
      </c>
      <c r="G65" s="32">
        <v>165.1</v>
      </c>
      <c r="H65" s="226">
        <v>225.92</v>
      </c>
      <c r="I65" s="32">
        <v>17779.75</v>
      </c>
      <c r="J65" s="32">
        <v>10909.03</v>
      </c>
      <c r="K65" s="32">
        <v>1024.84</v>
      </c>
      <c r="L65" s="32">
        <v>5845.88</v>
      </c>
    </row>
    <row r="66" spans="1:12" ht="12">
      <c r="A66" s="77">
        <v>2000</v>
      </c>
      <c r="B66" s="78" t="s">
        <v>32</v>
      </c>
      <c r="C66" s="32">
        <v>5224.35</v>
      </c>
      <c r="D66" s="32">
        <v>4080.47</v>
      </c>
      <c r="E66" s="32">
        <v>656.1</v>
      </c>
      <c r="F66" s="32">
        <v>40.31</v>
      </c>
      <c r="G66" s="32">
        <v>211.68</v>
      </c>
      <c r="H66" s="226">
        <v>235.78</v>
      </c>
      <c r="I66" s="32">
        <v>16932.9</v>
      </c>
      <c r="J66" s="32">
        <v>10823.56</v>
      </c>
      <c r="K66" s="32">
        <v>964.12</v>
      </c>
      <c r="L66" s="32">
        <v>5145.22</v>
      </c>
    </row>
    <row r="67" spans="1:12" ht="12">
      <c r="A67" s="77">
        <v>2000</v>
      </c>
      <c r="B67" s="78" t="s">
        <v>33</v>
      </c>
      <c r="C67" s="32">
        <v>5365.16</v>
      </c>
      <c r="D67" s="32">
        <v>3990.38</v>
      </c>
      <c r="E67" s="32">
        <v>854.16</v>
      </c>
      <c r="F67" s="32">
        <v>43.31</v>
      </c>
      <c r="G67" s="32">
        <v>195.53</v>
      </c>
      <c r="H67" s="226">
        <v>281.77</v>
      </c>
      <c r="I67" s="32">
        <v>17066.39</v>
      </c>
      <c r="J67" s="32">
        <v>11321.21</v>
      </c>
      <c r="K67" s="32">
        <v>1145.85</v>
      </c>
      <c r="L67" s="32">
        <v>4599.33</v>
      </c>
    </row>
    <row r="68" spans="1:12" ht="12">
      <c r="A68" s="77">
        <v>2000</v>
      </c>
      <c r="B68" s="78" t="s">
        <v>34</v>
      </c>
      <c r="C68" s="32">
        <v>4564.91</v>
      </c>
      <c r="D68" s="32">
        <v>3514.46</v>
      </c>
      <c r="E68" s="32">
        <v>662.62</v>
      </c>
      <c r="F68" s="32">
        <v>39.76</v>
      </c>
      <c r="G68" s="32">
        <v>170.06</v>
      </c>
      <c r="H68" s="226">
        <v>178.01</v>
      </c>
      <c r="I68" s="32">
        <v>16051.8</v>
      </c>
      <c r="J68" s="32">
        <v>10953.57</v>
      </c>
      <c r="K68" s="32">
        <v>846.23</v>
      </c>
      <c r="L68" s="32">
        <v>4252</v>
      </c>
    </row>
    <row r="69" spans="1:12" ht="12">
      <c r="A69" s="77">
        <v>2000</v>
      </c>
      <c r="B69" s="78" t="s">
        <v>23</v>
      </c>
      <c r="C69" s="32">
        <v>4374.91</v>
      </c>
      <c r="D69" s="32">
        <v>3343.49</v>
      </c>
      <c r="E69" s="32">
        <v>658.72</v>
      </c>
      <c r="F69" s="32">
        <v>38.12</v>
      </c>
      <c r="G69" s="32">
        <v>116.85</v>
      </c>
      <c r="H69" s="226">
        <v>217.74</v>
      </c>
      <c r="I69" s="32">
        <v>15731.6</v>
      </c>
      <c r="J69" s="32">
        <v>10800.59</v>
      </c>
      <c r="K69" s="32">
        <v>904.32</v>
      </c>
      <c r="L69" s="32">
        <v>4026.68</v>
      </c>
    </row>
    <row r="70" spans="1:12" ht="12">
      <c r="A70" s="77">
        <v>2000</v>
      </c>
      <c r="B70" s="78" t="s">
        <v>35</v>
      </c>
      <c r="C70" s="32">
        <v>4620.96</v>
      </c>
      <c r="D70" s="32">
        <v>3382.65</v>
      </c>
      <c r="E70" s="32">
        <v>858.83</v>
      </c>
      <c r="F70" s="32">
        <v>54.61</v>
      </c>
      <c r="G70" s="32">
        <v>108.38</v>
      </c>
      <c r="H70" s="226">
        <v>216.49</v>
      </c>
      <c r="I70" s="32">
        <v>17024.86</v>
      </c>
      <c r="J70" s="32">
        <v>11866.71</v>
      </c>
      <c r="K70" s="32">
        <v>1138.91</v>
      </c>
      <c r="L70" s="32">
        <v>4019.24</v>
      </c>
    </row>
    <row r="71" spans="1:12" ht="12">
      <c r="A71" s="77">
        <v>2000</v>
      </c>
      <c r="B71" s="78" t="s">
        <v>36</v>
      </c>
      <c r="C71" s="32">
        <v>3926.64</v>
      </c>
      <c r="D71" s="32">
        <v>2906.82</v>
      </c>
      <c r="E71" s="32">
        <v>688.52</v>
      </c>
      <c r="F71" s="32">
        <v>40.89</v>
      </c>
      <c r="G71" s="32">
        <v>148.25</v>
      </c>
      <c r="H71" s="226">
        <v>142.16</v>
      </c>
      <c r="I71" s="32">
        <v>16970.16</v>
      </c>
      <c r="J71" s="32">
        <v>12263.6</v>
      </c>
      <c r="K71" s="32">
        <v>1095.69</v>
      </c>
      <c r="L71" s="32">
        <v>3610.87</v>
      </c>
    </row>
    <row r="72" spans="1:12" ht="12">
      <c r="A72" s="77">
        <v>2000</v>
      </c>
      <c r="B72" s="78" t="s">
        <v>37</v>
      </c>
      <c r="C72" s="32">
        <v>4131.77</v>
      </c>
      <c r="D72" s="32">
        <v>3120.39</v>
      </c>
      <c r="E72" s="32">
        <v>677.57</v>
      </c>
      <c r="F72" s="32">
        <v>37.87</v>
      </c>
      <c r="G72" s="32">
        <v>122.8</v>
      </c>
      <c r="H72" s="226">
        <v>173.13</v>
      </c>
      <c r="I72" s="32">
        <v>16577.28</v>
      </c>
      <c r="J72" s="32">
        <v>12318.9</v>
      </c>
      <c r="K72" s="32">
        <v>1068.21</v>
      </c>
      <c r="L72" s="32">
        <v>3190.16</v>
      </c>
    </row>
    <row r="73" spans="1:12" ht="12">
      <c r="A73" s="77">
        <v>2000</v>
      </c>
      <c r="B73" s="78" t="s">
        <v>38</v>
      </c>
      <c r="C73" s="32">
        <v>5330.59</v>
      </c>
      <c r="D73" s="32">
        <v>4082.67</v>
      </c>
      <c r="E73" s="32">
        <v>857.68</v>
      </c>
      <c r="F73" s="32">
        <v>58.11</v>
      </c>
      <c r="G73" s="32">
        <v>119.18</v>
      </c>
      <c r="H73" s="226">
        <v>212.95</v>
      </c>
      <c r="I73" s="32">
        <v>16577.48</v>
      </c>
      <c r="J73" s="32">
        <v>12797.28</v>
      </c>
      <c r="K73" s="32">
        <v>958.11</v>
      </c>
      <c r="L73" s="32">
        <v>2822.08</v>
      </c>
    </row>
    <row r="74" spans="1:12" ht="12">
      <c r="A74" s="77">
        <v>2000</v>
      </c>
      <c r="B74" s="78" t="s">
        <v>39</v>
      </c>
      <c r="C74" s="32">
        <v>5235.94</v>
      </c>
      <c r="D74" s="32">
        <v>4152.08</v>
      </c>
      <c r="E74" s="32">
        <v>662.03</v>
      </c>
      <c r="F74" s="32">
        <v>36.85</v>
      </c>
      <c r="G74" s="32">
        <v>186</v>
      </c>
      <c r="H74" s="226">
        <v>198.97</v>
      </c>
      <c r="I74" s="32">
        <v>16119.91</v>
      </c>
      <c r="J74" s="32">
        <v>12457.24</v>
      </c>
      <c r="K74" s="32">
        <v>992.9</v>
      </c>
      <c r="L74" s="32">
        <v>2669.77</v>
      </c>
    </row>
    <row r="75" spans="1:12" ht="12">
      <c r="A75" s="77">
        <v>2000</v>
      </c>
      <c r="B75" s="78" t="s">
        <v>40</v>
      </c>
      <c r="C75" s="32">
        <v>5598.74</v>
      </c>
      <c r="D75" s="32">
        <v>4481.12</v>
      </c>
      <c r="E75" s="32">
        <v>651.65</v>
      </c>
      <c r="F75" s="32">
        <v>41.4</v>
      </c>
      <c r="G75" s="32">
        <v>175.5</v>
      </c>
      <c r="H75" s="226">
        <v>249.07</v>
      </c>
      <c r="I75" s="32">
        <v>15255.39</v>
      </c>
      <c r="J75" s="32">
        <v>11771.47</v>
      </c>
      <c r="K75" s="32">
        <v>913.16</v>
      </c>
      <c r="L75" s="32">
        <v>2570.77</v>
      </c>
    </row>
    <row r="76" spans="1:12" ht="13.5" customHeight="1">
      <c r="A76" s="79">
        <v>2000</v>
      </c>
      <c r="B76" s="80" t="s">
        <v>41</v>
      </c>
      <c r="C76" s="227">
        <v>6151.93</v>
      </c>
      <c r="D76" s="227">
        <v>4840.22</v>
      </c>
      <c r="E76" s="227">
        <v>797.96</v>
      </c>
      <c r="F76" s="227">
        <v>58.8</v>
      </c>
      <c r="G76" s="227">
        <v>156.37</v>
      </c>
      <c r="H76" s="228">
        <v>298.57</v>
      </c>
      <c r="I76" s="227">
        <v>14076.62</v>
      </c>
      <c r="J76" s="227">
        <v>11034.12</v>
      </c>
      <c r="K76" s="227">
        <v>943.35</v>
      </c>
      <c r="L76" s="227">
        <v>2099.15</v>
      </c>
    </row>
    <row r="77" spans="1:12" ht="13.5" customHeight="1">
      <c r="A77" s="77">
        <v>2001</v>
      </c>
      <c r="B77" s="78" t="s">
        <v>31</v>
      </c>
      <c r="C77" s="32">
        <v>6099.18</v>
      </c>
      <c r="D77" s="32">
        <v>5021.38</v>
      </c>
      <c r="E77" s="32">
        <v>664.84</v>
      </c>
      <c r="F77" s="32">
        <v>48.63</v>
      </c>
      <c r="G77" s="32">
        <v>109.16</v>
      </c>
      <c r="H77" s="226">
        <v>255.17</v>
      </c>
      <c r="I77" s="32">
        <v>13182.41</v>
      </c>
      <c r="J77" s="32">
        <v>10357.65</v>
      </c>
      <c r="K77" s="32">
        <v>1011.21</v>
      </c>
      <c r="L77" s="32">
        <v>1813.55</v>
      </c>
    </row>
    <row r="78" spans="1:12" ht="13.5" customHeight="1">
      <c r="A78" s="77">
        <v>2001</v>
      </c>
      <c r="B78" s="78" t="s">
        <v>32</v>
      </c>
      <c r="C78" s="32">
        <v>6037.82</v>
      </c>
      <c r="D78" s="32">
        <v>4915.31</v>
      </c>
      <c r="E78" s="32">
        <v>671.24</v>
      </c>
      <c r="F78" s="32">
        <v>48.55</v>
      </c>
      <c r="G78" s="32">
        <v>145.76</v>
      </c>
      <c r="H78" s="226">
        <v>256.95</v>
      </c>
      <c r="I78" s="32">
        <v>11971.29</v>
      </c>
      <c r="J78" s="32">
        <v>9519.96</v>
      </c>
      <c r="K78" s="32">
        <v>942.09</v>
      </c>
      <c r="L78" s="32">
        <v>1509.25</v>
      </c>
    </row>
    <row r="79" spans="1:12" ht="13.5" customHeight="1">
      <c r="A79" s="77">
        <v>2001</v>
      </c>
      <c r="B79" s="78" t="s">
        <v>33</v>
      </c>
      <c r="C79" s="32">
        <v>6983.17</v>
      </c>
      <c r="D79" s="32">
        <v>5733.84</v>
      </c>
      <c r="E79" s="32">
        <v>707.22</v>
      </c>
      <c r="F79" s="32">
        <v>53.75</v>
      </c>
      <c r="G79" s="32">
        <v>163.18</v>
      </c>
      <c r="H79" s="226">
        <v>325.18</v>
      </c>
      <c r="I79" s="32">
        <v>11355.49</v>
      </c>
      <c r="J79" s="32">
        <v>9190.44</v>
      </c>
      <c r="K79" s="32">
        <v>892.97</v>
      </c>
      <c r="L79" s="32">
        <v>1272.08</v>
      </c>
    </row>
    <row r="80" spans="1:12" ht="13.5" customHeight="1">
      <c r="A80" s="77">
        <v>2001</v>
      </c>
      <c r="B80" s="78" t="s">
        <v>34</v>
      </c>
      <c r="C80" s="32">
        <v>5183.49</v>
      </c>
      <c r="D80" s="32">
        <v>3995.25</v>
      </c>
      <c r="E80" s="32">
        <v>777.42</v>
      </c>
      <c r="F80" s="32">
        <v>42.61</v>
      </c>
      <c r="G80" s="32">
        <v>139.13</v>
      </c>
      <c r="H80" s="226">
        <v>229.08</v>
      </c>
      <c r="I80" s="32">
        <v>11235.07</v>
      </c>
      <c r="J80" s="32">
        <v>9038.06</v>
      </c>
      <c r="K80" s="32">
        <v>861.14</v>
      </c>
      <c r="L80" s="32">
        <v>1335.88</v>
      </c>
    </row>
    <row r="81" spans="1:12" ht="13.5" customHeight="1">
      <c r="A81" s="77">
        <v>2001</v>
      </c>
      <c r="B81" s="69" t="s">
        <v>23</v>
      </c>
      <c r="C81" s="32">
        <v>4527.94</v>
      </c>
      <c r="D81" s="32">
        <v>3503.23</v>
      </c>
      <c r="E81" s="32">
        <v>653</v>
      </c>
      <c r="F81" s="32">
        <v>40.54</v>
      </c>
      <c r="G81" s="32">
        <v>139.62</v>
      </c>
      <c r="H81" s="226">
        <v>191.55</v>
      </c>
      <c r="I81" s="32">
        <v>12711.78</v>
      </c>
      <c r="J81" s="32">
        <v>10124.64</v>
      </c>
      <c r="K81" s="32">
        <v>1026.12</v>
      </c>
      <c r="L81" s="32">
        <v>1561.01</v>
      </c>
    </row>
    <row r="82" spans="1:12" ht="13.5" customHeight="1">
      <c r="A82" s="77">
        <v>2001</v>
      </c>
      <c r="B82" s="69" t="s">
        <v>35</v>
      </c>
      <c r="C82" s="32">
        <v>5081.52</v>
      </c>
      <c r="D82" s="32">
        <v>3868.65</v>
      </c>
      <c r="E82" s="32">
        <v>744.47</v>
      </c>
      <c r="F82" s="32">
        <v>45.7</v>
      </c>
      <c r="G82" s="32">
        <v>203.58</v>
      </c>
      <c r="H82" s="226">
        <v>219.11</v>
      </c>
      <c r="I82" s="32">
        <v>14071.25</v>
      </c>
      <c r="J82" s="32">
        <v>11146.59</v>
      </c>
      <c r="K82" s="32">
        <v>1081.91</v>
      </c>
      <c r="L82" s="32">
        <v>1842.75</v>
      </c>
    </row>
    <row r="83" spans="1:12" ht="13.5" customHeight="1">
      <c r="A83" s="77">
        <v>2001</v>
      </c>
      <c r="B83" s="69" t="s">
        <v>36</v>
      </c>
      <c r="C83" s="32">
        <v>4081.57</v>
      </c>
      <c r="D83" s="32">
        <v>3131.39</v>
      </c>
      <c r="E83" s="32">
        <v>585.12</v>
      </c>
      <c r="F83" s="32">
        <v>31.59</v>
      </c>
      <c r="G83" s="32">
        <v>147.65</v>
      </c>
      <c r="H83" s="226">
        <v>185.82</v>
      </c>
      <c r="I83" s="32">
        <v>15781.38</v>
      </c>
      <c r="J83" s="32">
        <v>12717.32</v>
      </c>
      <c r="K83" s="32">
        <v>1196.33</v>
      </c>
      <c r="L83" s="32">
        <v>1867.72</v>
      </c>
    </row>
    <row r="84" spans="1:12" ht="13.5" customHeight="1">
      <c r="A84" s="77">
        <v>2001</v>
      </c>
      <c r="B84" s="69" t="s">
        <v>37</v>
      </c>
      <c r="C84" s="32">
        <v>3930.88</v>
      </c>
      <c r="D84" s="32">
        <v>3046.38</v>
      </c>
      <c r="E84" s="32">
        <v>573.45</v>
      </c>
      <c r="F84" s="32">
        <v>37.92</v>
      </c>
      <c r="G84" s="32">
        <v>86.08</v>
      </c>
      <c r="H84" s="226">
        <v>187.04</v>
      </c>
      <c r="I84" s="32">
        <v>16304.19</v>
      </c>
      <c r="J84" s="32">
        <v>13107.81</v>
      </c>
      <c r="K84" s="32">
        <v>1149.47</v>
      </c>
      <c r="L84" s="32">
        <v>2046.91</v>
      </c>
    </row>
    <row r="85" spans="1:12" ht="13.5" customHeight="1">
      <c r="A85" s="77">
        <v>2001</v>
      </c>
      <c r="B85" s="78" t="s">
        <v>38</v>
      </c>
      <c r="C85" s="32">
        <v>5155.61</v>
      </c>
      <c r="D85" s="32">
        <v>4104.21</v>
      </c>
      <c r="E85" s="32">
        <v>717.94</v>
      </c>
      <c r="F85" s="32">
        <v>39.08</v>
      </c>
      <c r="G85" s="32">
        <v>95.79</v>
      </c>
      <c r="H85" s="226">
        <v>198.59</v>
      </c>
      <c r="I85" s="32">
        <v>17149.3</v>
      </c>
      <c r="J85" s="32">
        <v>13803.18</v>
      </c>
      <c r="K85" s="32">
        <v>1141.39</v>
      </c>
      <c r="L85" s="32">
        <v>2204.73</v>
      </c>
    </row>
    <row r="86" spans="1:12" ht="13.5" customHeight="1">
      <c r="A86" s="77">
        <v>2001</v>
      </c>
      <c r="B86" s="69" t="s">
        <v>39</v>
      </c>
      <c r="C86" s="32">
        <v>4468.78</v>
      </c>
      <c r="D86" s="32">
        <v>3369.09</v>
      </c>
      <c r="E86" s="32">
        <v>699.16</v>
      </c>
      <c r="F86" s="32">
        <v>33.68</v>
      </c>
      <c r="G86" s="32">
        <v>181.39</v>
      </c>
      <c r="H86" s="226">
        <v>185.46</v>
      </c>
      <c r="I86" s="32">
        <v>18858.8</v>
      </c>
      <c r="J86" s="32">
        <v>15278.01</v>
      </c>
      <c r="K86" s="32">
        <v>1235.44</v>
      </c>
      <c r="L86" s="32">
        <v>2345.35</v>
      </c>
    </row>
    <row r="87" spans="1:12" ht="13.5" customHeight="1">
      <c r="A87" s="77">
        <v>2001</v>
      </c>
      <c r="B87" s="69" t="s">
        <v>40</v>
      </c>
      <c r="C87" s="32">
        <v>5253.22</v>
      </c>
      <c r="D87" s="32">
        <v>4287.2</v>
      </c>
      <c r="E87" s="32">
        <v>548</v>
      </c>
      <c r="F87" s="32">
        <v>30.56</v>
      </c>
      <c r="G87" s="32">
        <v>182.44</v>
      </c>
      <c r="H87" s="226">
        <v>205.02</v>
      </c>
      <c r="I87" s="32">
        <v>19022.77</v>
      </c>
      <c r="J87" s="32">
        <v>15083.02</v>
      </c>
      <c r="K87" s="32">
        <v>1309.29</v>
      </c>
      <c r="L87" s="32">
        <v>2630.46</v>
      </c>
    </row>
    <row r="88" spans="1:12" ht="13.5" customHeight="1">
      <c r="A88" s="79">
        <v>2001</v>
      </c>
      <c r="B88" s="81" t="s">
        <v>41</v>
      </c>
      <c r="C88" s="227">
        <v>7049.71</v>
      </c>
      <c r="D88" s="227">
        <v>5955.43</v>
      </c>
      <c r="E88" s="227">
        <v>554.45</v>
      </c>
      <c r="F88" s="227">
        <v>43.06</v>
      </c>
      <c r="G88" s="227">
        <v>232.59</v>
      </c>
      <c r="H88" s="228">
        <v>264.19</v>
      </c>
      <c r="I88" s="227">
        <v>17468.3</v>
      </c>
      <c r="J88" s="227">
        <v>13619.84</v>
      </c>
      <c r="K88" s="227">
        <v>1309.44</v>
      </c>
      <c r="L88" s="227">
        <v>2539.02</v>
      </c>
    </row>
    <row r="89" spans="1:12" ht="13.5" customHeight="1">
      <c r="A89" s="77">
        <v>2002</v>
      </c>
      <c r="B89" s="69" t="s">
        <v>66</v>
      </c>
      <c r="C89" s="32">
        <v>5997.51</v>
      </c>
      <c r="D89" s="32">
        <v>5088.72</v>
      </c>
      <c r="E89" s="32">
        <v>571.74</v>
      </c>
      <c r="F89" s="32">
        <v>38.2</v>
      </c>
      <c r="G89" s="32">
        <v>101.45</v>
      </c>
      <c r="H89" s="226">
        <v>197.39</v>
      </c>
      <c r="I89" s="32">
        <v>16188.51</v>
      </c>
      <c r="J89" s="32">
        <v>12637.25</v>
      </c>
      <c r="K89" s="32">
        <v>1100.08</v>
      </c>
      <c r="L89" s="32">
        <v>2451.18</v>
      </c>
    </row>
    <row r="90" spans="1:12" ht="13.5" customHeight="1">
      <c r="A90" s="61">
        <v>2002</v>
      </c>
      <c r="B90" s="78" t="s">
        <v>32</v>
      </c>
      <c r="C90" s="32">
        <v>5286.68</v>
      </c>
      <c r="D90" s="32">
        <v>4384.25</v>
      </c>
      <c r="E90" s="32">
        <v>566.24</v>
      </c>
      <c r="F90" s="32">
        <v>40.68</v>
      </c>
      <c r="G90" s="32">
        <v>109.96</v>
      </c>
      <c r="H90" s="226">
        <v>185.55</v>
      </c>
      <c r="I90" s="32">
        <v>16093.37</v>
      </c>
      <c r="J90" s="32">
        <v>12398.97</v>
      </c>
      <c r="K90" s="32">
        <v>1179.05</v>
      </c>
      <c r="L90" s="32">
        <v>2515.34</v>
      </c>
    </row>
    <row r="91" spans="1:12" ht="12">
      <c r="A91" s="61">
        <v>2002</v>
      </c>
      <c r="B91" s="78" t="s">
        <v>33</v>
      </c>
      <c r="C91" s="32">
        <v>5962.71</v>
      </c>
      <c r="D91" s="32">
        <v>4940.27</v>
      </c>
      <c r="E91" s="32">
        <v>670.72</v>
      </c>
      <c r="F91" s="32">
        <v>30.66</v>
      </c>
      <c r="G91" s="32">
        <v>111.41</v>
      </c>
      <c r="H91" s="226">
        <v>209.65</v>
      </c>
      <c r="I91" s="32">
        <v>15851.08</v>
      </c>
      <c r="J91" s="32">
        <v>11771.22</v>
      </c>
      <c r="K91" s="32">
        <v>1086.06</v>
      </c>
      <c r="L91" s="32">
        <v>2993.79</v>
      </c>
    </row>
    <row r="92" spans="1:12" ht="12">
      <c r="A92" s="61">
        <v>2002</v>
      </c>
      <c r="B92" s="78" t="s">
        <v>68</v>
      </c>
      <c r="C92" s="32">
        <v>3816.91</v>
      </c>
      <c r="D92" s="32">
        <v>2981.02</v>
      </c>
      <c r="E92" s="32">
        <v>495.84</v>
      </c>
      <c r="F92" s="32">
        <v>41.73</v>
      </c>
      <c r="G92" s="32">
        <v>152.61</v>
      </c>
      <c r="H92" s="226">
        <v>145.7</v>
      </c>
      <c r="I92" s="32">
        <v>17162.16</v>
      </c>
      <c r="J92" s="32">
        <v>12898.86</v>
      </c>
      <c r="K92" s="32">
        <v>1085.83</v>
      </c>
      <c r="L92" s="32">
        <v>3177.47</v>
      </c>
    </row>
    <row r="93" spans="1:12" ht="12">
      <c r="A93" s="77">
        <v>2002</v>
      </c>
      <c r="B93" s="69" t="s">
        <v>23</v>
      </c>
      <c r="C93" s="32">
        <v>3790.55</v>
      </c>
      <c r="D93" s="32">
        <v>2999.68</v>
      </c>
      <c r="E93" s="32">
        <v>492.34</v>
      </c>
      <c r="F93" s="32">
        <v>31.19</v>
      </c>
      <c r="G93" s="32">
        <v>97.92</v>
      </c>
      <c r="H93" s="226">
        <v>169.43</v>
      </c>
      <c r="I93" s="32">
        <v>17856.89</v>
      </c>
      <c r="J93" s="32">
        <v>13629.97</v>
      </c>
      <c r="K93" s="32">
        <v>956.6</v>
      </c>
      <c r="L93" s="32">
        <v>3270.33</v>
      </c>
    </row>
    <row r="94" spans="1:12" ht="12">
      <c r="A94" s="77">
        <v>2002</v>
      </c>
      <c r="B94" s="69" t="s">
        <v>35</v>
      </c>
      <c r="C94" s="32">
        <v>4213.67</v>
      </c>
      <c r="D94" s="32">
        <v>3254.3</v>
      </c>
      <c r="E94" s="32">
        <v>607.39</v>
      </c>
      <c r="F94" s="32">
        <v>47.2</v>
      </c>
      <c r="G94" s="32">
        <v>144.12</v>
      </c>
      <c r="H94" s="226">
        <v>160.66</v>
      </c>
      <c r="I94" s="32">
        <v>18821.76</v>
      </c>
      <c r="J94" s="32">
        <v>14024.66</v>
      </c>
      <c r="K94" s="32">
        <v>1205.09</v>
      </c>
      <c r="L94" s="32">
        <v>3592.01</v>
      </c>
    </row>
    <row r="95" spans="1:12" ht="12">
      <c r="A95" s="61">
        <v>2002</v>
      </c>
      <c r="B95" s="69" t="s">
        <v>36</v>
      </c>
      <c r="C95" s="32">
        <v>3693.07</v>
      </c>
      <c r="D95" s="32">
        <v>2951.85</v>
      </c>
      <c r="E95" s="32">
        <v>484.2</v>
      </c>
      <c r="F95" s="32">
        <v>31.45</v>
      </c>
      <c r="G95" s="32">
        <v>96.69</v>
      </c>
      <c r="H95" s="226">
        <v>128.87</v>
      </c>
      <c r="I95" s="32">
        <v>19268.38</v>
      </c>
      <c r="J95" s="32">
        <v>14701.2</v>
      </c>
      <c r="K95" s="32">
        <v>999.1</v>
      </c>
      <c r="L95" s="32">
        <v>3568.08</v>
      </c>
    </row>
    <row r="96" spans="1:12" ht="12">
      <c r="A96" s="61">
        <v>2002</v>
      </c>
      <c r="B96" s="69" t="s">
        <v>37</v>
      </c>
      <c r="C96" s="32">
        <v>3514.49</v>
      </c>
      <c r="D96" s="32">
        <v>2759.94</v>
      </c>
      <c r="E96" s="32">
        <v>475.18</v>
      </c>
      <c r="F96" s="32">
        <v>27.72</v>
      </c>
      <c r="G96" s="32">
        <v>115.02</v>
      </c>
      <c r="H96" s="226">
        <v>136.63</v>
      </c>
      <c r="I96" s="32">
        <v>19827.45</v>
      </c>
      <c r="J96" s="32">
        <v>15077.94</v>
      </c>
      <c r="K96" s="32">
        <v>1127.79</v>
      </c>
      <c r="L96" s="32">
        <v>3621.73</v>
      </c>
    </row>
    <row r="97" spans="1:12" ht="12">
      <c r="A97" s="61">
        <v>2002</v>
      </c>
      <c r="B97" s="69" t="s">
        <v>38</v>
      </c>
      <c r="C97" s="32">
        <v>4906.5</v>
      </c>
      <c r="D97" s="32">
        <v>3964.38</v>
      </c>
      <c r="E97" s="32">
        <v>604.45</v>
      </c>
      <c r="F97" s="32">
        <v>34.25</v>
      </c>
      <c r="G97" s="32">
        <v>127.27</v>
      </c>
      <c r="H97" s="226">
        <v>176.15</v>
      </c>
      <c r="I97" s="32">
        <v>20573.92</v>
      </c>
      <c r="J97" s="32">
        <v>15825.97</v>
      </c>
      <c r="K97" s="32">
        <v>1074.87</v>
      </c>
      <c r="L97" s="32">
        <v>3673.08</v>
      </c>
    </row>
    <row r="98" spans="1:12" ht="12">
      <c r="A98" s="61">
        <v>2002</v>
      </c>
      <c r="B98" s="69" t="s">
        <v>39</v>
      </c>
      <c r="C98" s="32">
        <v>5267.9</v>
      </c>
      <c r="D98" s="32">
        <v>4390.25</v>
      </c>
      <c r="E98" s="32">
        <v>482.68</v>
      </c>
      <c r="F98" s="32">
        <v>33.69</v>
      </c>
      <c r="G98" s="32">
        <v>216.55</v>
      </c>
      <c r="H98" s="226">
        <v>144.72</v>
      </c>
      <c r="I98" s="32">
        <v>20260.33</v>
      </c>
      <c r="J98" s="32">
        <v>15504.49</v>
      </c>
      <c r="K98" s="32">
        <v>1042.59</v>
      </c>
      <c r="L98" s="32">
        <v>3713.24</v>
      </c>
    </row>
    <row r="99" spans="1:12" ht="12">
      <c r="A99" s="61">
        <v>2002</v>
      </c>
      <c r="B99" s="69" t="s">
        <v>40</v>
      </c>
      <c r="C99" s="32">
        <v>5574.94</v>
      </c>
      <c r="D99" s="32">
        <v>4640.81</v>
      </c>
      <c r="E99" s="32">
        <v>479.98</v>
      </c>
      <c r="F99" s="32">
        <v>30.98</v>
      </c>
      <c r="G99" s="32">
        <v>246.46</v>
      </c>
      <c r="H99" s="226">
        <v>176.71</v>
      </c>
      <c r="I99" s="32">
        <v>19257.45</v>
      </c>
      <c r="J99" s="32">
        <v>14537.83</v>
      </c>
      <c r="K99" s="32">
        <v>991.73</v>
      </c>
      <c r="L99" s="32">
        <v>3727.9</v>
      </c>
    </row>
    <row r="100" spans="1:12" ht="12">
      <c r="A100" s="67">
        <v>2002</v>
      </c>
      <c r="B100" s="70" t="s">
        <v>41</v>
      </c>
      <c r="C100" s="227">
        <v>6527.56</v>
      </c>
      <c r="D100" s="227">
        <v>5385.63</v>
      </c>
      <c r="E100" s="227">
        <v>602.61</v>
      </c>
      <c r="F100" s="227">
        <v>48.1</v>
      </c>
      <c r="G100" s="227">
        <v>289.2</v>
      </c>
      <c r="H100" s="228">
        <v>202.02</v>
      </c>
      <c r="I100" s="227">
        <v>16967.71</v>
      </c>
      <c r="J100" s="227">
        <v>12541.98</v>
      </c>
      <c r="K100" s="227">
        <v>1147.72</v>
      </c>
      <c r="L100" s="227">
        <v>3278.01</v>
      </c>
    </row>
    <row r="101" spans="1:12" ht="12">
      <c r="A101" s="61">
        <v>2003</v>
      </c>
      <c r="B101" s="69" t="s">
        <v>66</v>
      </c>
      <c r="C101" s="32">
        <v>5741.16</v>
      </c>
      <c r="D101" s="32">
        <v>4919.11</v>
      </c>
      <c r="E101" s="32">
        <v>478.68</v>
      </c>
      <c r="F101" s="32">
        <v>38.43</v>
      </c>
      <c r="G101" s="32">
        <v>141.16</v>
      </c>
      <c r="H101" s="226">
        <v>163.78</v>
      </c>
      <c r="I101" s="32">
        <v>15852.83</v>
      </c>
      <c r="J101" s="32">
        <v>11781.94</v>
      </c>
      <c r="K101" s="32">
        <v>1114.4</v>
      </c>
      <c r="L101" s="32">
        <v>2956.5</v>
      </c>
    </row>
    <row r="102" spans="1:12" ht="12">
      <c r="A102" s="61">
        <v>2003</v>
      </c>
      <c r="B102" s="69" t="s">
        <v>32</v>
      </c>
      <c r="C102" s="32">
        <v>5982.39</v>
      </c>
      <c r="D102" s="32">
        <v>5116.12</v>
      </c>
      <c r="E102" s="32">
        <v>494.63</v>
      </c>
      <c r="F102" s="32">
        <v>32.48</v>
      </c>
      <c r="G102" s="32">
        <v>178.9</v>
      </c>
      <c r="H102" s="226">
        <v>160.27</v>
      </c>
      <c r="I102" s="32">
        <v>14446.86</v>
      </c>
      <c r="J102" s="32">
        <v>10552.81</v>
      </c>
      <c r="K102" s="32">
        <v>1176.77</v>
      </c>
      <c r="L102" s="32">
        <v>2717.28</v>
      </c>
    </row>
    <row r="103" spans="1:12" ht="12">
      <c r="A103" s="61">
        <v>2003</v>
      </c>
      <c r="B103" s="78" t="s">
        <v>33</v>
      </c>
      <c r="C103" s="32">
        <v>6443.89</v>
      </c>
      <c r="D103" s="32">
        <v>5439.77</v>
      </c>
      <c r="E103" s="32">
        <v>625.02</v>
      </c>
      <c r="F103" s="32">
        <v>42.66</v>
      </c>
      <c r="G103" s="32">
        <v>166.74</v>
      </c>
      <c r="H103" s="226">
        <v>169.71</v>
      </c>
      <c r="I103" s="32">
        <v>13463.06</v>
      </c>
      <c r="J103" s="32">
        <v>9883.43</v>
      </c>
      <c r="K103" s="32">
        <v>1151.08</v>
      </c>
      <c r="L103" s="32">
        <v>2428.55</v>
      </c>
    </row>
    <row r="104" spans="1:12" ht="12">
      <c r="A104" s="61">
        <v>2003</v>
      </c>
      <c r="B104" s="69" t="s">
        <v>68</v>
      </c>
      <c r="C104" s="32">
        <v>5054.66</v>
      </c>
      <c r="D104" s="32">
        <v>4239.43</v>
      </c>
      <c r="E104" s="32">
        <v>512.53</v>
      </c>
      <c r="F104" s="32">
        <v>33.33</v>
      </c>
      <c r="G104" s="32">
        <v>154.83</v>
      </c>
      <c r="H104" s="226">
        <v>114.54</v>
      </c>
      <c r="I104" s="32">
        <v>13299.33</v>
      </c>
      <c r="J104" s="32">
        <v>9758.15</v>
      </c>
      <c r="K104" s="32">
        <v>1089.66</v>
      </c>
      <c r="L104" s="32">
        <v>2451.52</v>
      </c>
    </row>
    <row r="105" spans="1:12" ht="12">
      <c r="A105" s="61">
        <v>2003</v>
      </c>
      <c r="B105" s="69" t="s">
        <v>23</v>
      </c>
      <c r="C105" s="32">
        <v>4340.64</v>
      </c>
      <c r="D105" s="32">
        <v>3494.28</v>
      </c>
      <c r="E105" s="32">
        <v>519.25</v>
      </c>
      <c r="F105" s="32">
        <v>29.59</v>
      </c>
      <c r="G105" s="32">
        <v>152.44</v>
      </c>
      <c r="H105" s="226">
        <v>145.08</v>
      </c>
      <c r="I105" s="32">
        <v>14521.37</v>
      </c>
      <c r="J105" s="32">
        <v>10721.89</v>
      </c>
      <c r="K105" s="32">
        <v>1181.09</v>
      </c>
      <c r="L105" s="32">
        <v>2618.38</v>
      </c>
    </row>
    <row r="106" spans="1:12" ht="12">
      <c r="A106" s="61">
        <v>2003</v>
      </c>
      <c r="B106" s="69" t="s">
        <v>35</v>
      </c>
      <c r="C106" s="32">
        <v>4682.5</v>
      </c>
      <c r="D106" s="32">
        <v>3714.05</v>
      </c>
      <c r="E106" s="32">
        <v>637.84</v>
      </c>
      <c r="F106" s="32">
        <v>31.12</v>
      </c>
      <c r="G106" s="32">
        <v>147.23</v>
      </c>
      <c r="H106" s="226">
        <v>152.25</v>
      </c>
      <c r="I106" s="32">
        <v>14634.72</v>
      </c>
      <c r="J106" s="32">
        <v>10711.37</v>
      </c>
      <c r="K106" s="32">
        <v>1130.99</v>
      </c>
      <c r="L106" s="32">
        <v>2792.36</v>
      </c>
    </row>
    <row r="107" spans="1:12" ht="12">
      <c r="A107" s="61">
        <v>2003</v>
      </c>
      <c r="B107" s="69" t="s">
        <v>36</v>
      </c>
      <c r="C107" s="32">
        <v>4367.24</v>
      </c>
      <c r="D107" s="32">
        <v>3599.65</v>
      </c>
      <c r="E107" s="32">
        <v>499.41</v>
      </c>
      <c r="F107" s="32">
        <v>23.45</v>
      </c>
      <c r="G107" s="32">
        <v>147.39</v>
      </c>
      <c r="H107" s="226">
        <v>97.35</v>
      </c>
      <c r="I107" s="32">
        <v>15202.56</v>
      </c>
      <c r="J107" s="32">
        <v>11549.61</v>
      </c>
      <c r="K107" s="32">
        <v>1055.08</v>
      </c>
      <c r="L107" s="32">
        <v>2597.87</v>
      </c>
    </row>
    <row r="108" spans="1:12" ht="12">
      <c r="A108" s="61">
        <v>2003</v>
      </c>
      <c r="B108" s="69" t="s">
        <v>37</v>
      </c>
      <c r="C108" s="32">
        <v>3967.35</v>
      </c>
      <c r="D108" s="32">
        <v>3216.26</v>
      </c>
      <c r="E108" s="32">
        <v>492.3</v>
      </c>
      <c r="F108" s="32">
        <v>24.1</v>
      </c>
      <c r="G108" s="32">
        <v>140.22</v>
      </c>
      <c r="H108" s="226">
        <v>94.47</v>
      </c>
      <c r="I108" s="32">
        <v>15464.04</v>
      </c>
      <c r="J108" s="32">
        <v>12280.48</v>
      </c>
      <c r="K108" s="32">
        <v>1006.06</v>
      </c>
      <c r="L108" s="32">
        <v>2177.5</v>
      </c>
    </row>
    <row r="109" spans="1:12" ht="12">
      <c r="A109" s="61">
        <v>2003</v>
      </c>
      <c r="B109" s="69" t="s">
        <v>38</v>
      </c>
      <c r="C109" s="32">
        <v>4542.3</v>
      </c>
      <c r="D109" s="32">
        <v>3614.75</v>
      </c>
      <c r="E109" s="32">
        <v>616.72</v>
      </c>
      <c r="F109" s="32">
        <v>34.52</v>
      </c>
      <c r="G109" s="32">
        <v>148.15</v>
      </c>
      <c r="H109" s="226">
        <v>128.16</v>
      </c>
      <c r="I109" s="32">
        <v>15898.05</v>
      </c>
      <c r="J109" s="32">
        <v>12914.89</v>
      </c>
      <c r="K109" s="32">
        <v>1146.34</v>
      </c>
      <c r="L109" s="32">
        <v>1836.82</v>
      </c>
    </row>
    <row r="110" spans="1:12" ht="12">
      <c r="A110" s="61">
        <v>2003</v>
      </c>
      <c r="B110" s="69" t="s">
        <v>39</v>
      </c>
      <c r="C110" s="32">
        <v>5319.31</v>
      </c>
      <c r="D110" s="32">
        <v>4531.01</v>
      </c>
      <c r="E110" s="32">
        <v>486.14</v>
      </c>
      <c r="F110" s="32">
        <v>27.15</v>
      </c>
      <c r="G110" s="32">
        <v>149.71</v>
      </c>
      <c r="H110" s="226">
        <v>125.3</v>
      </c>
      <c r="I110" s="32">
        <v>15534.03</v>
      </c>
      <c r="J110" s="32">
        <v>12572.21</v>
      </c>
      <c r="K110" s="32">
        <v>1213.73</v>
      </c>
      <c r="L110" s="32">
        <v>1748.08</v>
      </c>
    </row>
    <row r="111" spans="1:12" ht="12">
      <c r="A111" s="61">
        <v>2003</v>
      </c>
      <c r="B111" s="69" t="s">
        <v>40</v>
      </c>
      <c r="C111" s="32">
        <v>5577.45</v>
      </c>
      <c r="D111" s="32">
        <v>4722.05</v>
      </c>
      <c r="E111" s="32">
        <v>504.71</v>
      </c>
      <c r="F111" s="32">
        <v>34.87</v>
      </c>
      <c r="G111" s="32">
        <v>168.04</v>
      </c>
      <c r="H111" s="226">
        <v>147.78</v>
      </c>
      <c r="I111" s="32">
        <v>15783.81</v>
      </c>
      <c r="J111" s="32">
        <v>12988.57</v>
      </c>
      <c r="K111" s="32">
        <v>1084.1</v>
      </c>
      <c r="L111" s="32">
        <v>1711.14</v>
      </c>
    </row>
    <row r="112" spans="1:12" ht="12">
      <c r="A112" s="67">
        <v>2003</v>
      </c>
      <c r="B112" s="70" t="s">
        <v>41</v>
      </c>
      <c r="C112" s="227">
        <v>7002.55</v>
      </c>
      <c r="D112" s="227">
        <v>5856.19</v>
      </c>
      <c r="E112" s="227">
        <v>744.97</v>
      </c>
      <c r="F112" s="227">
        <v>44.72</v>
      </c>
      <c r="G112" s="227">
        <v>161.09</v>
      </c>
      <c r="H112" s="228">
        <v>195.57</v>
      </c>
      <c r="I112" s="227">
        <v>13730.68</v>
      </c>
      <c r="J112" s="227">
        <v>10970.75</v>
      </c>
      <c r="K112" s="227">
        <v>1085.8</v>
      </c>
      <c r="L112" s="227">
        <v>1674.12</v>
      </c>
    </row>
    <row r="113" spans="1:12" ht="12">
      <c r="A113" s="61">
        <v>2004</v>
      </c>
      <c r="B113" s="69" t="s">
        <v>66</v>
      </c>
      <c r="C113" s="32">
        <v>5924.98</v>
      </c>
      <c r="D113" s="32">
        <v>5109.04</v>
      </c>
      <c r="E113" s="32">
        <v>483.46</v>
      </c>
      <c r="F113" s="32">
        <v>27.8</v>
      </c>
      <c r="G113" s="32">
        <v>171.32</v>
      </c>
      <c r="H113" s="226">
        <v>133.35</v>
      </c>
      <c r="I113" s="32">
        <v>12855.32</v>
      </c>
      <c r="J113" s="32">
        <v>10149.01</v>
      </c>
      <c r="K113" s="32">
        <v>1087.47</v>
      </c>
      <c r="L113" s="32">
        <v>1618.84</v>
      </c>
    </row>
    <row r="114" spans="1:12" ht="12">
      <c r="A114" s="61">
        <v>2004</v>
      </c>
      <c r="B114" s="69" t="s">
        <v>32</v>
      </c>
      <c r="C114" s="32">
        <v>5587.44</v>
      </c>
      <c r="D114" s="32">
        <v>4854.12</v>
      </c>
      <c r="E114" s="32">
        <v>490.71</v>
      </c>
      <c r="F114" s="32">
        <v>33.2</v>
      </c>
      <c r="G114" s="32">
        <v>72.35</v>
      </c>
      <c r="H114" s="226">
        <v>137.06</v>
      </c>
      <c r="I114" s="32">
        <v>12404.28</v>
      </c>
      <c r="J114" s="32">
        <v>9482.45</v>
      </c>
      <c r="K114" s="32">
        <v>1042.78</v>
      </c>
      <c r="L114" s="32">
        <v>1879.05</v>
      </c>
    </row>
    <row r="115" spans="1:12" ht="12">
      <c r="A115" s="61">
        <v>2004</v>
      </c>
      <c r="B115" s="69" t="s">
        <v>33</v>
      </c>
      <c r="C115" s="32">
        <v>6689.92</v>
      </c>
      <c r="D115" s="32">
        <v>5727.09</v>
      </c>
      <c r="E115" s="32">
        <v>622.46</v>
      </c>
      <c r="F115" s="32">
        <v>30.37</v>
      </c>
      <c r="G115" s="32">
        <v>153.13</v>
      </c>
      <c r="H115" s="226">
        <v>156.86</v>
      </c>
      <c r="I115" s="32">
        <v>11173.24</v>
      </c>
      <c r="J115" s="32">
        <v>8279.11</v>
      </c>
      <c r="K115" s="32">
        <v>967.47</v>
      </c>
      <c r="L115" s="32">
        <v>1926.65</v>
      </c>
    </row>
    <row r="116" spans="1:12" ht="12">
      <c r="A116" s="61">
        <v>2004</v>
      </c>
      <c r="B116" s="69" t="s">
        <v>68</v>
      </c>
      <c r="C116" s="32">
        <v>4554.72</v>
      </c>
      <c r="D116" s="32">
        <v>3820.26</v>
      </c>
      <c r="E116" s="32">
        <v>494.33</v>
      </c>
      <c r="F116" s="32">
        <v>30.29</v>
      </c>
      <c r="G116" s="32">
        <v>114.91</v>
      </c>
      <c r="H116" s="226">
        <v>94.93</v>
      </c>
      <c r="I116" s="32">
        <v>11437.96</v>
      </c>
      <c r="J116" s="32">
        <v>8771.59</v>
      </c>
      <c r="K116" s="32">
        <v>1173.12</v>
      </c>
      <c r="L116" s="32">
        <v>1493.26</v>
      </c>
    </row>
    <row r="117" spans="1:12" ht="12">
      <c r="A117" s="61">
        <v>2004</v>
      </c>
      <c r="B117" s="69" t="s">
        <v>23</v>
      </c>
      <c r="C117" s="32">
        <v>4056.33</v>
      </c>
      <c r="D117" s="32">
        <v>3271.55</v>
      </c>
      <c r="E117" s="32">
        <v>508.94</v>
      </c>
      <c r="F117" s="32">
        <v>28.47</v>
      </c>
      <c r="G117" s="32">
        <v>143.4</v>
      </c>
      <c r="H117" s="226">
        <v>103.98</v>
      </c>
      <c r="I117" s="32">
        <v>12109.01</v>
      </c>
      <c r="J117" s="32">
        <v>9518.83</v>
      </c>
      <c r="K117" s="32">
        <v>1041.04</v>
      </c>
      <c r="L117" s="32">
        <v>1549.13</v>
      </c>
    </row>
    <row r="118" spans="1:12" ht="12">
      <c r="A118" s="61">
        <v>2004</v>
      </c>
      <c r="B118" s="69" t="s">
        <v>35</v>
      </c>
      <c r="C118" s="32">
        <v>3912.63</v>
      </c>
      <c r="D118" s="32">
        <v>2913.99</v>
      </c>
      <c r="E118" s="32">
        <v>623.22</v>
      </c>
      <c r="F118" s="32">
        <v>28.82</v>
      </c>
      <c r="G118" s="32">
        <v>236.08</v>
      </c>
      <c r="H118" s="226">
        <v>110.52</v>
      </c>
      <c r="I118" s="32">
        <v>13423.45</v>
      </c>
      <c r="J118" s="32">
        <v>10677.49</v>
      </c>
      <c r="K118" s="32">
        <v>1119.24</v>
      </c>
      <c r="L118" s="32">
        <v>1626.72</v>
      </c>
    </row>
    <row r="119" spans="1:12" ht="12">
      <c r="A119" s="61">
        <v>2004</v>
      </c>
      <c r="B119" s="69" t="s">
        <v>36</v>
      </c>
      <c r="C119" s="32">
        <v>3740.77</v>
      </c>
      <c r="D119" s="32">
        <v>2944.04</v>
      </c>
      <c r="E119" s="32">
        <v>508.38</v>
      </c>
      <c r="F119" s="32">
        <v>23.11</v>
      </c>
      <c r="G119" s="32">
        <v>170.67</v>
      </c>
      <c r="H119" s="226">
        <v>94.57</v>
      </c>
      <c r="I119" s="32">
        <v>14415.9</v>
      </c>
      <c r="J119" s="32">
        <v>11606.94</v>
      </c>
      <c r="K119" s="32">
        <v>1005.65</v>
      </c>
      <c r="L119" s="32">
        <v>1803.3</v>
      </c>
    </row>
    <row r="120" spans="1:12" ht="12">
      <c r="A120" s="61">
        <v>2004</v>
      </c>
      <c r="B120" s="69" t="s">
        <v>37</v>
      </c>
      <c r="C120" s="32">
        <v>3916.23</v>
      </c>
      <c r="D120" s="32">
        <v>3279.59</v>
      </c>
      <c r="E120" s="32">
        <v>476.76</v>
      </c>
      <c r="F120" s="32">
        <v>23.98</v>
      </c>
      <c r="G120" s="32">
        <v>58.16</v>
      </c>
      <c r="H120" s="226">
        <v>77.75</v>
      </c>
      <c r="I120" s="32">
        <v>15407.55</v>
      </c>
      <c r="J120" s="32">
        <v>12649.53</v>
      </c>
      <c r="K120" s="32">
        <v>1088.06</v>
      </c>
      <c r="L120" s="32">
        <v>1669.96</v>
      </c>
    </row>
    <row r="121" spans="1:12" ht="12">
      <c r="A121" s="61">
        <v>2004</v>
      </c>
      <c r="B121" s="69" t="s">
        <v>38</v>
      </c>
      <c r="C121" s="32">
        <v>4841.17</v>
      </c>
      <c r="D121" s="32">
        <v>3930.42</v>
      </c>
      <c r="E121" s="32">
        <v>599.82</v>
      </c>
      <c r="F121" s="32">
        <v>27.15</v>
      </c>
      <c r="G121" s="32">
        <v>170.65</v>
      </c>
      <c r="H121" s="226">
        <v>113.14</v>
      </c>
      <c r="I121" s="32">
        <v>16009.89</v>
      </c>
      <c r="J121" s="32">
        <v>12991.4</v>
      </c>
      <c r="K121" s="32">
        <v>1305.72</v>
      </c>
      <c r="L121" s="32">
        <v>1712.77</v>
      </c>
    </row>
    <row r="122" spans="1:12" ht="12">
      <c r="A122" s="61">
        <v>2004</v>
      </c>
      <c r="B122" s="69" t="s">
        <v>39</v>
      </c>
      <c r="C122" s="32">
        <v>4753.73</v>
      </c>
      <c r="D122" s="32">
        <v>4105.41</v>
      </c>
      <c r="E122" s="32">
        <v>471.52</v>
      </c>
      <c r="F122" s="32">
        <v>18.37</v>
      </c>
      <c r="G122" s="32">
        <v>41.79</v>
      </c>
      <c r="H122" s="226">
        <v>116.63</v>
      </c>
      <c r="I122" s="32">
        <v>15556.71</v>
      </c>
      <c r="J122" s="32">
        <v>12766.28</v>
      </c>
      <c r="K122" s="32">
        <v>1041.16</v>
      </c>
      <c r="L122" s="32">
        <v>1749.27</v>
      </c>
    </row>
    <row r="123" spans="1:12" ht="12">
      <c r="A123" s="61">
        <v>2004</v>
      </c>
      <c r="B123" s="69" t="s">
        <v>40</v>
      </c>
      <c r="C123" s="32">
        <v>5790.08</v>
      </c>
      <c r="D123" s="32">
        <v>4967.85</v>
      </c>
      <c r="E123" s="32">
        <v>471.86</v>
      </c>
      <c r="F123" s="32">
        <v>25.62</v>
      </c>
      <c r="G123" s="32">
        <v>187.96</v>
      </c>
      <c r="H123" s="226">
        <v>136.8</v>
      </c>
      <c r="I123" s="32">
        <v>14863.22</v>
      </c>
      <c r="J123" s="32">
        <v>12006.07</v>
      </c>
      <c r="K123" s="32">
        <v>1152.41</v>
      </c>
      <c r="L123" s="32">
        <v>1704.74</v>
      </c>
    </row>
    <row r="124" spans="1:12" ht="12">
      <c r="A124" s="67">
        <v>2004</v>
      </c>
      <c r="B124" s="70" t="s">
        <v>41</v>
      </c>
      <c r="C124" s="227">
        <v>6682.92</v>
      </c>
      <c r="D124" s="227">
        <v>5532.23</v>
      </c>
      <c r="E124" s="227">
        <v>630.14</v>
      </c>
      <c r="F124" s="227">
        <v>30.26</v>
      </c>
      <c r="G124" s="227">
        <v>316.15</v>
      </c>
      <c r="H124" s="228">
        <v>174.14</v>
      </c>
      <c r="I124" s="227">
        <v>13790.73</v>
      </c>
      <c r="J124" s="227">
        <v>11018.67</v>
      </c>
      <c r="K124" s="227">
        <v>1291.47</v>
      </c>
      <c r="L124" s="227">
        <v>1480.59</v>
      </c>
    </row>
    <row r="125" spans="1:12" ht="12">
      <c r="A125" s="61">
        <v>2005</v>
      </c>
      <c r="B125" s="69" t="s">
        <v>66</v>
      </c>
      <c r="C125" s="32">
        <v>5984.65</v>
      </c>
      <c r="D125" s="32">
        <v>5260.01</v>
      </c>
      <c r="E125" s="32">
        <v>466.21</v>
      </c>
      <c r="F125" s="32">
        <v>22.87</v>
      </c>
      <c r="G125" s="32">
        <v>140.55</v>
      </c>
      <c r="H125" s="226">
        <v>95.01</v>
      </c>
      <c r="I125" s="32">
        <v>11682.21</v>
      </c>
      <c r="J125" s="32">
        <v>9114.03</v>
      </c>
      <c r="K125" s="32">
        <v>1145.12</v>
      </c>
      <c r="L125" s="32">
        <v>1423.06</v>
      </c>
    </row>
    <row r="126" spans="1:12" ht="12">
      <c r="A126" s="61">
        <v>2005</v>
      </c>
      <c r="B126" s="69" t="s">
        <v>32</v>
      </c>
      <c r="C126" s="32">
        <v>6152.79</v>
      </c>
      <c r="D126" s="32">
        <v>5435.79</v>
      </c>
      <c r="E126" s="32">
        <v>461.18</v>
      </c>
      <c r="F126" s="32">
        <v>16.44</v>
      </c>
      <c r="G126" s="32">
        <v>132.4</v>
      </c>
      <c r="H126" s="226">
        <v>106.97</v>
      </c>
      <c r="I126" s="32">
        <v>10564.45</v>
      </c>
      <c r="J126" s="32">
        <v>7886.56</v>
      </c>
      <c r="K126" s="32">
        <v>1243.6</v>
      </c>
      <c r="L126" s="32">
        <v>1434.3</v>
      </c>
    </row>
    <row r="127" spans="1:12" ht="12">
      <c r="A127" s="61">
        <v>2005</v>
      </c>
      <c r="B127" s="69" t="s">
        <v>33</v>
      </c>
      <c r="C127" s="32">
        <v>6474.89</v>
      </c>
      <c r="D127" s="32">
        <v>5594.65</v>
      </c>
      <c r="E127" s="32">
        <v>582.28</v>
      </c>
      <c r="F127" s="32">
        <v>25.8</v>
      </c>
      <c r="G127" s="32">
        <v>146.76</v>
      </c>
      <c r="H127" s="226">
        <v>125.39</v>
      </c>
      <c r="I127" s="32">
        <v>10180.81</v>
      </c>
      <c r="J127" s="32">
        <v>7199.48</v>
      </c>
      <c r="K127" s="32">
        <v>1489.16</v>
      </c>
      <c r="L127" s="32">
        <v>1492.17</v>
      </c>
    </row>
    <row r="128" spans="1:12" ht="12">
      <c r="A128" s="61">
        <v>2005</v>
      </c>
      <c r="B128" s="69" t="s">
        <v>34</v>
      </c>
      <c r="C128" s="32">
        <v>4802.81</v>
      </c>
      <c r="D128" s="32">
        <v>4100.45</v>
      </c>
      <c r="E128" s="32">
        <v>490.4</v>
      </c>
      <c r="F128" s="32">
        <v>19.56</v>
      </c>
      <c r="G128" s="32">
        <v>119.47</v>
      </c>
      <c r="H128" s="226">
        <v>72.93</v>
      </c>
      <c r="I128" s="32">
        <v>10157.49</v>
      </c>
      <c r="J128" s="32">
        <v>7216.4</v>
      </c>
      <c r="K128" s="32">
        <v>1524.94</v>
      </c>
      <c r="L128" s="32">
        <v>1416.16</v>
      </c>
    </row>
    <row r="129" spans="1:12" ht="12">
      <c r="A129" s="61">
        <v>2005</v>
      </c>
      <c r="B129" s="69" t="s">
        <v>23</v>
      </c>
      <c r="C129" s="32">
        <v>4036.78</v>
      </c>
      <c r="D129" s="32">
        <v>3287.92</v>
      </c>
      <c r="E129" s="32">
        <v>502.07</v>
      </c>
      <c r="F129" s="32">
        <v>20.01</v>
      </c>
      <c r="G129" s="32">
        <v>139.13</v>
      </c>
      <c r="H129" s="226">
        <v>87.65</v>
      </c>
      <c r="I129" s="32">
        <v>11225.12</v>
      </c>
      <c r="J129" s="32">
        <v>8377.95</v>
      </c>
      <c r="K129" s="32">
        <v>1526.5</v>
      </c>
      <c r="L129" s="32">
        <v>1320.67</v>
      </c>
    </row>
    <row r="130" spans="1:12" ht="12">
      <c r="A130" s="61">
        <v>2005</v>
      </c>
      <c r="B130" s="69" t="s">
        <v>35</v>
      </c>
      <c r="C130" s="32">
        <v>4132.78</v>
      </c>
      <c r="D130" s="32">
        <v>3231.51</v>
      </c>
      <c r="E130" s="32">
        <v>620.02</v>
      </c>
      <c r="F130" s="32">
        <v>27.29</v>
      </c>
      <c r="G130" s="32">
        <v>153.37</v>
      </c>
      <c r="H130" s="226">
        <v>100.59</v>
      </c>
      <c r="I130" s="32">
        <v>12820.7</v>
      </c>
      <c r="J130" s="32">
        <v>9839.64</v>
      </c>
      <c r="K130" s="32">
        <v>1650.61</v>
      </c>
      <c r="L130" s="32">
        <v>1330.45</v>
      </c>
    </row>
    <row r="131" spans="1:12" ht="12">
      <c r="A131" s="61">
        <v>2005</v>
      </c>
      <c r="B131" s="69" t="s">
        <v>70</v>
      </c>
      <c r="C131" s="32">
        <v>3629.39</v>
      </c>
      <c r="D131" s="32">
        <v>2857.88</v>
      </c>
      <c r="E131" s="32">
        <v>530.71</v>
      </c>
      <c r="F131" s="32">
        <v>18.86</v>
      </c>
      <c r="G131" s="32">
        <v>137.76</v>
      </c>
      <c r="H131" s="226">
        <v>84.18</v>
      </c>
      <c r="I131" s="32">
        <v>13848.38</v>
      </c>
      <c r="J131" s="32">
        <v>10923.88</v>
      </c>
      <c r="K131" s="32">
        <v>1760.33</v>
      </c>
      <c r="L131" s="32">
        <v>1164.17</v>
      </c>
    </row>
    <row r="132" spans="1:12" ht="12">
      <c r="A132" s="61">
        <v>2005</v>
      </c>
      <c r="B132" s="69" t="s">
        <v>37</v>
      </c>
      <c r="C132" s="32">
        <v>3630.96</v>
      </c>
      <c r="D132" s="32">
        <v>2865.03</v>
      </c>
      <c r="E132" s="32">
        <v>541.35</v>
      </c>
      <c r="F132" s="32">
        <v>21.93</v>
      </c>
      <c r="G132" s="32">
        <v>122.56</v>
      </c>
      <c r="H132" s="226">
        <v>80.08</v>
      </c>
      <c r="I132" s="32">
        <v>15301.54</v>
      </c>
      <c r="J132" s="32">
        <v>12356.78</v>
      </c>
      <c r="K132" s="32">
        <v>1698.38</v>
      </c>
      <c r="L132" s="32">
        <v>1246.39</v>
      </c>
    </row>
    <row r="133" spans="1:12" ht="12">
      <c r="A133" s="61">
        <v>2005</v>
      </c>
      <c r="B133" s="69" t="s">
        <v>38</v>
      </c>
      <c r="C133" s="32">
        <v>4147.06</v>
      </c>
      <c r="D133" s="32">
        <v>3153.89</v>
      </c>
      <c r="E133" s="32">
        <v>676.65</v>
      </c>
      <c r="F133" s="32">
        <v>27.41</v>
      </c>
      <c r="G133" s="32">
        <v>191.46</v>
      </c>
      <c r="H133" s="226">
        <v>97.65</v>
      </c>
      <c r="I133" s="32">
        <v>17064.08</v>
      </c>
      <c r="J133" s="32">
        <v>14200.95</v>
      </c>
      <c r="K133" s="32">
        <v>1486.76</v>
      </c>
      <c r="L133" s="32">
        <v>1376.38</v>
      </c>
    </row>
    <row r="134" spans="1:12" ht="12">
      <c r="A134" s="61">
        <v>2005</v>
      </c>
      <c r="B134" s="69" t="s">
        <v>39</v>
      </c>
      <c r="C134" s="32">
        <v>4733.15</v>
      </c>
      <c r="D134" s="32">
        <v>3922.6</v>
      </c>
      <c r="E134" s="32">
        <v>534</v>
      </c>
      <c r="F134" s="32">
        <v>18.88</v>
      </c>
      <c r="G134" s="32">
        <v>177.01</v>
      </c>
      <c r="H134" s="226">
        <v>80.67</v>
      </c>
      <c r="I134" s="32">
        <v>18154.5</v>
      </c>
      <c r="J134" s="32">
        <v>15387.16</v>
      </c>
      <c r="K134" s="32">
        <v>1339.76</v>
      </c>
      <c r="L134" s="32">
        <v>1427.58</v>
      </c>
    </row>
    <row r="135" spans="1:12" ht="12">
      <c r="A135" s="61">
        <v>2005</v>
      </c>
      <c r="B135" s="69" t="s">
        <v>40</v>
      </c>
      <c r="C135" s="32">
        <v>6451.12</v>
      </c>
      <c r="D135" s="32">
        <v>5679.37</v>
      </c>
      <c r="E135" s="32">
        <v>533.77</v>
      </c>
      <c r="F135" s="32">
        <v>17.01</v>
      </c>
      <c r="G135" s="32">
        <v>134.29</v>
      </c>
      <c r="H135" s="226">
        <v>86.7</v>
      </c>
      <c r="I135" s="32">
        <v>17967.74</v>
      </c>
      <c r="J135" s="32">
        <v>15053.99</v>
      </c>
      <c r="K135" s="32">
        <v>1373.76</v>
      </c>
      <c r="L135" s="32">
        <v>1539.99</v>
      </c>
    </row>
    <row r="136" spans="1:12" ht="12.75" customHeight="1">
      <c r="A136" s="67">
        <v>2005</v>
      </c>
      <c r="B136" s="70" t="s">
        <v>41</v>
      </c>
      <c r="C136" s="227">
        <v>7675.33</v>
      </c>
      <c r="D136" s="227">
        <v>6669.14</v>
      </c>
      <c r="E136" s="227">
        <v>670.29</v>
      </c>
      <c r="F136" s="227">
        <v>30.14</v>
      </c>
      <c r="G136" s="227">
        <v>186.58</v>
      </c>
      <c r="H136" s="228">
        <v>119.18</v>
      </c>
      <c r="I136" s="227">
        <v>15628.13</v>
      </c>
      <c r="J136" s="227">
        <v>12696.09</v>
      </c>
      <c r="K136" s="227">
        <v>1317.24</v>
      </c>
      <c r="L136" s="227">
        <v>1614.8</v>
      </c>
    </row>
    <row r="137" spans="1:12" ht="12">
      <c r="A137" s="61">
        <v>2006</v>
      </c>
      <c r="B137" s="69" t="s">
        <v>31</v>
      </c>
      <c r="C137" s="32">
        <v>7406.98</v>
      </c>
      <c r="D137" s="32">
        <v>6601.93</v>
      </c>
      <c r="E137" s="32">
        <v>538.13</v>
      </c>
      <c r="F137" s="32">
        <v>26.71</v>
      </c>
      <c r="G137" s="32">
        <v>138</v>
      </c>
      <c r="H137" s="226">
        <v>102.21</v>
      </c>
      <c r="I137" s="32">
        <v>13938.6</v>
      </c>
      <c r="J137" s="32">
        <v>10933.95</v>
      </c>
      <c r="K137" s="32">
        <v>1508.08</v>
      </c>
      <c r="L137" s="32">
        <v>1496.57</v>
      </c>
    </row>
    <row r="138" spans="1:12" ht="12">
      <c r="A138" s="61">
        <v>2006</v>
      </c>
      <c r="B138" s="69" t="s">
        <v>32</v>
      </c>
      <c r="C138" s="32">
        <v>6696.06</v>
      </c>
      <c r="D138" s="32">
        <v>5896.06</v>
      </c>
      <c r="E138" s="32">
        <v>512.78</v>
      </c>
      <c r="F138" s="32">
        <v>22.85</v>
      </c>
      <c r="G138" s="32">
        <v>160.78</v>
      </c>
      <c r="H138" s="226">
        <v>103.58</v>
      </c>
      <c r="I138" s="32">
        <v>13075.23</v>
      </c>
      <c r="J138" s="32">
        <v>9843.57</v>
      </c>
      <c r="K138" s="32">
        <v>1611.08</v>
      </c>
      <c r="L138" s="32">
        <v>1620.58</v>
      </c>
    </row>
    <row r="139" spans="1:12" ht="12">
      <c r="A139" s="61">
        <v>2006</v>
      </c>
      <c r="B139" s="69" t="s">
        <v>33</v>
      </c>
      <c r="C139" s="32">
        <v>7496.12</v>
      </c>
      <c r="D139" s="32">
        <v>6479.26</v>
      </c>
      <c r="E139" s="32">
        <v>673.89</v>
      </c>
      <c r="F139" s="32">
        <v>28.21</v>
      </c>
      <c r="G139" s="32">
        <v>182.66</v>
      </c>
      <c r="H139" s="226">
        <v>132.09</v>
      </c>
      <c r="I139" s="32">
        <v>12401.15</v>
      </c>
      <c r="J139" s="32">
        <v>9300.69</v>
      </c>
      <c r="K139" s="32">
        <v>1492.46</v>
      </c>
      <c r="L139" s="32">
        <v>1608</v>
      </c>
    </row>
    <row r="140" spans="1:12" ht="12">
      <c r="A140" s="61">
        <v>2006</v>
      </c>
      <c r="B140" s="69" t="s">
        <v>34</v>
      </c>
      <c r="C140" s="32">
        <v>4857.53</v>
      </c>
      <c r="D140" s="32">
        <v>4089.55</v>
      </c>
      <c r="E140" s="32">
        <v>550.33</v>
      </c>
      <c r="F140" s="32">
        <v>22.77</v>
      </c>
      <c r="G140" s="32">
        <v>133.31</v>
      </c>
      <c r="H140" s="226">
        <v>61.58</v>
      </c>
      <c r="I140" s="32">
        <v>12969.2</v>
      </c>
      <c r="J140" s="32">
        <v>9962.82</v>
      </c>
      <c r="K140" s="32">
        <v>1404.08</v>
      </c>
      <c r="L140" s="32">
        <v>1602.3</v>
      </c>
    </row>
    <row r="141" spans="1:12" ht="12">
      <c r="A141" s="61">
        <v>2006</v>
      </c>
      <c r="B141" s="69" t="s">
        <v>23</v>
      </c>
      <c r="C141" s="32">
        <v>4915.84</v>
      </c>
      <c r="D141" s="32">
        <v>4111.48</v>
      </c>
      <c r="E141" s="32">
        <v>537.12</v>
      </c>
      <c r="F141" s="32">
        <v>23.91</v>
      </c>
      <c r="G141" s="32">
        <v>140.15</v>
      </c>
      <c r="H141" s="226">
        <v>103.16</v>
      </c>
      <c r="I141" s="32">
        <v>13820.84</v>
      </c>
      <c r="J141" s="32">
        <v>10755.79</v>
      </c>
      <c r="K141" s="32">
        <v>1263.12</v>
      </c>
      <c r="L141" s="32">
        <v>1801.94</v>
      </c>
    </row>
    <row r="142" spans="1:12" ht="12">
      <c r="A142" s="61">
        <v>2006</v>
      </c>
      <c r="B142" s="69" t="s">
        <v>35</v>
      </c>
      <c r="C142" s="32">
        <v>4446.42</v>
      </c>
      <c r="D142" s="32">
        <v>3513.39</v>
      </c>
      <c r="E142" s="32">
        <v>674.74</v>
      </c>
      <c r="F142" s="32">
        <v>26.48</v>
      </c>
      <c r="G142" s="32">
        <v>155.85</v>
      </c>
      <c r="H142" s="226">
        <v>75.94</v>
      </c>
      <c r="I142" s="32">
        <v>15251.36</v>
      </c>
      <c r="J142" s="32">
        <v>12145.43</v>
      </c>
      <c r="K142" s="32">
        <v>1348.9</v>
      </c>
      <c r="L142" s="32">
        <v>1757.02</v>
      </c>
    </row>
    <row r="143" spans="1:12" ht="12">
      <c r="A143" s="61">
        <v>2006</v>
      </c>
      <c r="B143" s="69" t="s">
        <v>70</v>
      </c>
      <c r="C143" s="32">
        <v>4696.08</v>
      </c>
      <c r="D143" s="32">
        <v>3886.23</v>
      </c>
      <c r="E143" s="32">
        <v>568.17</v>
      </c>
      <c r="F143" s="32">
        <v>19.61</v>
      </c>
      <c r="G143" s="32">
        <v>138.79</v>
      </c>
      <c r="H143" s="226">
        <v>83.29</v>
      </c>
      <c r="I143" s="32">
        <v>16246.2</v>
      </c>
      <c r="J143" s="32">
        <v>13260.19</v>
      </c>
      <c r="K143" s="32">
        <v>1439.52</v>
      </c>
      <c r="L143" s="32">
        <v>1546.5</v>
      </c>
    </row>
    <row r="144" spans="1:12" ht="12">
      <c r="A144" s="61">
        <v>2006</v>
      </c>
      <c r="B144" s="69" t="s">
        <v>37</v>
      </c>
      <c r="C144" s="32">
        <v>4219.02</v>
      </c>
      <c r="D144" s="32">
        <v>3455.02</v>
      </c>
      <c r="E144" s="32">
        <v>542.38</v>
      </c>
      <c r="F144" s="32">
        <v>21.65</v>
      </c>
      <c r="G144" s="32">
        <v>123.72</v>
      </c>
      <c r="H144" s="226">
        <v>76.25</v>
      </c>
      <c r="I144" s="32">
        <v>17110.32</v>
      </c>
      <c r="J144" s="32">
        <v>14389.21</v>
      </c>
      <c r="K144" s="32">
        <v>1198.08</v>
      </c>
      <c r="L144" s="32">
        <v>1523.03</v>
      </c>
    </row>
    <row r="145" spans="1:12" ht="12">
      <c r="A145" s="61">
        <v>2006</v>
      </c>
      <c r="B145" s="69" t="s">
        <v>38</v>
      </c>
      <c r="C145" s="32">
        <v>4450.24</v>
      </c>
      <c r="D145" s="32">
        <v>3541.19</v>
      </c>
      <c r="E145" s="32">
        <v>675.73</v>
      </c>
      <c r="F145" s="32">
        <v>30.66</v>
      </c>
      <c r="G145" s="32">
        <v>136.4</v>
      </c>
      <c r="H145" s="226">
        <v>66.26</v>
      </c>
      <c r="I145" s="32">
        <v>18136.87</v>
      </c>
      <c r="J145" s="32">
        <v>15438.5</v>
      </c>
      <c r="K145" s="32">
        <v>1072.5</v>
      </c>
      <c r="L145" s="32">
        <v>1625.87</v>
      </c>
    </row>
    <row r="146" spans="1:12" ht="12">
      <c r="A146" s="61">
        <v>2006</v>
      </c>
      <c r="B146" s="69" t="s">
        <v>39</v>
      </c>
      <c r="C146" s="32">
        <v>4857.8</v>
      </c>
      <c r="D146" s="32">
        <v>4078.48</v>
      </c>
      <c r="E146" s="32">
        <v>553.45</v>
      </c>
      <c r="F146" s="32">
        <v>15.52</v>
      </c>
      <c r="G146" s="32">
        <v>141.16</v>
      </c>
      <c r="H146" s="226">
        <v>69.19</v>
      </c>
      <c r="I146" s="32">
        <v>18837.02</v>
      </c>
      <c r="J146" s="32">
        <v>16380.45</v>
      </c>
      <c r="K146" s="32">
        <v>953.5</v>
      </c>
      <c r="L146" s="32">
        <v>1503.07</v>
      </c>
    </row>
    <row r="147" spans="1:12" ht="12">
      <c r="A147" s="61">
        <v>2006</v>
      </c>
      <c r="B147" s="69" t="s">
        <v>40</v>
      </c>
      <c r="C147" s="32">
        <v>6622.07</v>
      </c>
      <c r="D147" s="32">
        <v>5819.65</v>
      </c>
      <c r="E147" s="32">
        <v>540.32</v>
      </c>
      <c r="F147" s="32">
        <v>20.28</v>
      </c>
      <c r="G147" s="32">
        <v>158.45</v>
      </c>
      <c r="H147" s="226">
        <v>83.37</v>
      </c>
      <c r="I147" s="32">
        <v>18431.06</v>
      </c>
      <c r="J147" s="32">
        <v>15717.78</v>
      </c>
      <c r="K147" s="32">
        <v>1116.67</v>
      </c>
      <c r="L147" s="32">
        <v>1596.62</v>
      </c>
    </row>
    <row r="148" spans="1:12" ht="12">
      <c r="A148" s="67">
        <v>2006</v>
      </c>
      <c r="B148" s="44" t="s">
        <v>41</v>
      </c>
      <c r="C148" s="227">
        <v>6929.97</v>
      </c>
      <c r="D148" s="227">
        <v>5965.54</v>
      </c>
      <c r="E148" s="227">
        <v>682.31</v>
      </c>
      <c r="F148" s="227">
        <v>17.18</v>
      </c>
      <c r="G148" s="227">
        <v>146.25</v>
      </c>
      <c r="H148" s="228">
        <v>118.69</v>
      </c>
      <c r="I148" s="227">
        <v>17210.26</v>
      </c>
      <c r="J148" s="227">
        <v>14812.72</v>
      </c>
      <c r="K148" s="227">
        <v>946.3</v>
      </c>
      <c r="L148" s="227">
        <v>1451.23</v>
      </c>
    </row>
    <row r="149" spans="1:12" ht="12">
      <c r="A149" s="61">
        <v>2007</v>
      </c>
      <c r="B149" s="69" t="s">
        <v>31</v>
      </c>
      <c r="C149" s="32">
        <v>6814.59</v>
      </c>
      <c r="D149" s="32">
        <v>5904.54</v>
      </c>
      <c r="E149" s="32">
        <v>679.12</v>
      </c>
      <c r="F149" s="32">
        <v>22.73</v>
      </c>
      <c r="G149" s="32">
        <v>101.88</v>
      </c>
      <c r="H149" s="226">
        <v>106.31</v>
      </c>
      <c r="I149" s="32">
        <v>15677.42</v>
      </c>
      <c r="J149" s="32">
        <v>13501.76</v>
      </c>
      <c r="K149" s="32">
        <v>1093.85</v>
      </c>
      <c r="L149" s="32">
        <v>1081.81</v>
      </c>
    </row>
    <row r="150" spans="1:12" ht="12">
      <c r="A150" s="61">
        <v>2007</v>
      </c>
      <c r="B150" s="69" t="s">
        <v>32</v>
      </c>
      <c r="C150" s="32">
        <v>5292.82</v>
      </c>
      <c r="D150" s="32">
        <v>4449.51</v>
      </c>
      <c r="E150" s="32">
        <v>553.65</v>
      </c>
      <c r="F150" s="32">
        <v>22.11</v>
      </c>
      <c r="G150" s="32">
        <v>159.96</v>
      </c>
      <c r="H150" s="226">
        <v>107.58</v>
      </c>
      <c r="I150" s="32">
        <v>15735.27</v>
      </c>
      <c r="J150" s="32">
        <v>13329.04</v>
      </c>
      <c r="K150" s="32">
        <v>1293.53</v>
      </c>
      <c r="L150" s="32">
        <v>1112.71</v>
      </c>
    </row>
    <row r="151" spans="1:12" ht="12">
      <c r="A151" s="61">
        <v>2007</v>
      </c>
      <c r="B151" s="69" t="s">
        <v>33</v>
      </c>
      <c r="C151" s="32">
        <v>5537.18</v>
      </c>
      <c r="D151" s="32">
        <v>4603.81</v>
      </c>
      <c r="E151" s="32">
        <v>561.18</v>
      </c>
      <c r="F151" s="32">
        <v>18.88</v>
      </c>
      <c r="G151" s="32">
        <v>230.17</v>
      </c>
      <c r="H151" s="226">
        <v>123.14</v>
      </c>
      <c r="I151" s="32">
        <v>15502.08</v>
      </c>
      <c r="J151" s="32">
        <v>13185.16</v>
      </c>
      <c r="K151" s="32">
        <v>1214.25</v>
      </c>
      <c r="L151" s="32">
        <v>1102.67</v>
      </c>
    </row>
    <row r="152" spans="1:12" ht="12">
      <c r="A152" s="61">
        <v>2007</v>
      </c>
      <c r="B152" s="69" t="s">
        <v>34</v>
      </c>
      <c r="C152" s="32">
        <v>3993.95</v>
      </c>
      <c r="D152" s="32">
        <v>3203.17</v>
      </c>
      <c r="E152" s="32">
        <v>552.03</v>
      </c>
      <c r="F152" s="32">
        <v>20.83</v>
      </c>
      <c r="G152" s="32">
        <v>135.27</v>
      </c>
      <c r="H152" s="226">
        <v>82.65</v>
      </c>
      <c r="I152" s="32">
        <v>16768.34</v>
      </c>
      <c r="J152" s="32">
        <v>14245.83</v>
      </c>
      <c r="K152" s="32">
        <v>1183.32</v>
      </c>
      <c r="L152" s="32">
        <v>1339.2</v>
      </c>
    </row>
    <row r="153" spans="1:12" ht="12">
      <c r="A153" s="61">
        <v>2007</v>
      </c>
      <c r="B153" s="69" t="s">
        <v>23</v>
      </c>
      <c r="C153" s="32">
        <v>4620.54</v>
      </c>
      <c r="D153" s="32">
        <v>3791.6</v>
      </c>
      <c r="E153" s="32">
        <v>566.61</v>
      </c>
      <c r="F153" s="32">
        <v>21.72</v>
      </c>
      <c r="G153" s="32">
        <v>158.39</v>
      </c>
      <c r="H153" s="226">
        <v>82.21</v>
      </c>
      <c r="I153" s="32">
        <v>17340.18</v>
      </c>
      <c r="J153" s="32">
        <v>14582.38</v>
      </c>
      <c r="K153" s="32">
        <v>1179.25</v>
      </c>
      <c r="L153" s="32">
        <v>1578.55</v>
      </c>
    </row>
    <row r="154" spans="1:12" ht="12">
      <c r="A154" s="61">
        <v>2007</v>
      </c>
      <c r="B154" s="69" t="s">
        <v>35</v>
      </c>
      <c r="C154" s="32">
        <v>3960.5</v>
      </c>
      <c r="D154" s="32">
        <v>2941.67</v>
      </c>
      <c r="E154" s="32">
        <v>699</v>
      </c>
      <c r="F154" s="32">
        <v>23.43</v>
      </c>
      <c r="G154" s="32">
        <v>191.21</v>
      </c>
      <c r="H154" s="226">
        <v>105.19</v>
      </c>
      <c r="I154" s="32">
        <v>17661.38</v>
      </c>
      <c r="J154" s="32">
        <v>14819.26</v>
      </c>
      <c r="K154" s="32">
        <v>1039.19</v>
      </c>
      <c r="L154" s="32">
        <v>1802.93</v>
      </c>
    </row>
    <row r="155" spans="1:12" ht="12">
      <c r="A155" s="61">
        <v>2007</v>
      </c>
      <c r="B155" s="69" t="s">
        <v>36</v>
      </c>
      <c r="C155" s="32">
        <v>4369.38</v>
      </c>
      <c r="D155" s="32">
        <v>3570.88</v>
      </c>
      <c r="E155" s="32">
        <v>536.71</v>
      </c>
      <c r="F155" s="32">
        <v>17.42</v>
      </c>
      <c r="G155" s="32">
        <v>164.3</v>
      </c>
      <c r="H155" s="226">
        <v>80.07</v>
      </c>
      <c r="I155" s="32">
        <v>17548.73</v>
      </c>
      <c r="J155" s="32">
        <v>14757.1</v>
      </c>
      <c r="K155" s="32">
        <v>1128.9</v>
      </c>
      <c r="L155" s="32">
        <v>1662.72</v>
      </c>
    </row>
    <row r="156" spans="1:12" ht="12">
      <c r="A156" s="61">
        <v>2007</v>
      </c>
      <c r="B156" s="69" t="s">
        <v>37</v>
      </c>
      <c r="C156" s="32">
        <v>4296.57</v>
      </c>
      <c r="D156" s="32">
        <v>3498.82</v>
      </c>
      <c r="E156" s="32">
        <v>556.98</v>
      </c>
      <c r="F156" s="32">
        <v>19.02</v>
      </c>
      <c r="G156" s="32">
        <v>142.13</v>
      </c>
      <c r="H156" s="226">
        <v>79.61</v>
      </c>
      <c r="I156" s="32">
        <v>18135.77</v>
      </c>
      <c r="J156" s="32">
        <v>15214.94</v>
      </c>
      <c r="K156" s="32">
        <v>1207</v>
      </c>
      <c r="L156" s="32">
        <v>1713.83</v>
      </c>
    </row>
    <row r="157" spans="1:12" ht="12">
      <c r="A157" s="61">
        <v>2007</v>
      </c>
      <c r="B157" s="69" t="s">
        <v>38</v>
      </c>
      <c r="C157" s="32">
        <v>4475.21</v>
      </c>
      <c r="D157" s="32">
        <v>3516.55</v>
      </c>
      <c r="E157" s="32">
        <v>684.08</v>
      </c>
      <c r="F157" s="32">
        <v>27.76</v>
      </c>
      <c r="G157" s="32">
        <v>149.99</v>
      </c>
      <c r="H157" s="226">
        <v>96.83</v>
      </c>
      <c r="I157" s="32">
        <v>18588.69</v>
      </c>
      <c r="J157" s="32">
        <v>15664.89</v>
      </c>
      <c r="K157" s="32">
        <v>1342.01</v>
      </c>
      <c r="L157" s="32">
        <v>1581.79</v>
      </c>
    </row>
    <row r="158" spans="1:12" ht="12">
      <c r="A158" s="61">
        <v>2007</v>
      </c>
      <c r="B158" s="69" t="s">
        <v>39</v>
      </c>
      <c r="C158" s="32">
        <v>5762.67</v>
      </c>
      <c r="D158" s="32">
        <v>4832.7</v>
      </c>
      <c r="E158" s="32">
        <v>675.29</v>
      </c>
      <c r="F158" s="32">
        <v>15.7</v>
      </c>
      <c r="G158" s="32">
        <v>140.89</v>
      </c>
      <c r="H158" s="226">
        <v>98.08</v>
      </c>
      <c r="I158" s="32">
        <v>17904.23</v>
      </c>
      <c r="J158" s="32">
        <v>14999.23</v>
      </c>
      <c r="K158" s="32">
        <v>1410.26</v>
      </c>
      <c r="L158" s="32">
        <v>1494.74</v>
      </c>
    </row>
    <row r="159" spans="1:12" ht="12">
      <c r="A159" s="61">
        <v>2007</v>
      </c>
      <c r="B159" s="69" t="s">
        <v>40</v>
      </c>
      <c r="C159" s="32">
        <v>6569.56</v>
      </c>
      <c r="D159" s="32">
        <v>5844.19</v>
      </c>
      <c r="E159" s="32">
        <v>436.27</v>
      </c>
      <c r="F159" s="32">
        <v>24.17</v>
      </c>
      <c r="G159" s="32">
        <v>162.77</v>
      </c>
      <c r="H159" s="226">
        <v>102.17</v>
      </c>
      <c r="I159" s="32">
        <v>16133.82</v>
      </c>
      <c r="J159" s="32">
        <v>13059.75</v>
      </c>
      <c r="K159" s="32">
        <v>1463.73</v>
      </c>
      <c r="L159" s="32">
        <v>1610.34</v>
      </c>
    </row>
    <row r="160" spans="1:12" ht="12">
      <c r="A160" s="67">
        <v>2007</v>
      </c>
      <c r="B160" s="70" t="s">
        <v>41</v>
      </c>
      <c r="C160" s="227">
        <v>7335.94</v>
      </c>
      <c r="D160" s="227">
        <v>6353.22</v>
      </c>
      <c r="E160" s="227">
        <v>673.39</v>
      </c>
      <c r="F160" s="227">
        <v>31.08</v>
      </c>
      <c r="G160" s="227">
        <v>159.39</v>
      </c>
      <c r="H160" s="228">
        <v>118.86</v>
      </c>
      <c r="I160" s="227">
        <v>14154.72</v>
      </c>
      <c r="J160" s="227">
        <v>11179.32</v>
      </c>
      <c r="K160" s="227">
        <v>1479.02</v>
      </c>
      <c r="L160" s="227">
        <v>1496.38</v>
      </c>
    </row>
    <row r="161" spans="1:12" ht="12">
      <c r="A161" s="61">
        <v>2008</v>
      </c>
      <c r="B161" s="69" t="s">
        <v>31</v>
      </c>
      <c r="C161" s="32">
        <v>5802.23</v>
      </c>
      <c r="D161" s="32">
        <v>4850.83</v>
      </c>
      <c r="E161" s="32">
        <v>684.54</v>
      </c>
      <c r="F161" s="32">
        <v>29.5</v>
      </c>
      <c r="G161" s="32">
        <v>121.91</v>
      </c>
      <c r="H161" s="226">
        <v>115.45</v>
      </c>
      <c r="I161" s="32">
        <v>12767.31</v>
      </c>
      <c r="J161" s="32">
        <v>10362.73</v>
      </c>
      <c r="K161" s="32">
        <v>1214.98</v>
      </c>
      <c r="L161" s="32">
        <v>1189.6</v>
      </c>
    </row>
    <row r="162" spans="1:12" ht="12">
      <c r="A162" s="61">
        <v>2008</v>
      </c>
      <c r="B162" s="69" t="s">
        <v>32</v>
      </c>
      <c r="C162" s="32">
        <v>5197.24</v>
      </c>
      <c r="D162" s="32">
        <v>4338.53</v>
      </c>
      <c r="E162" s="32">
        <v>554.11</v>
      </c>
      <c r="F162" s="32">
        <v>28.79</v>
      </c>
      <c r="G162" s="32">
        <v>161.89</v>
      </c>
      <c r="H162" s="226">
        <v>113.92</v>
      </c>
      <c r="I162" s="32">
        <v>12411.81</v>
      </c>
      <c r="J162" s="32">
        <v>10147.02</v>
      </c>
      <c r="K162" s="32">
        <v>1300.36</v>
      </c>
      <c r="L162" s="32">
        <v>964.42</v>
      </c>
    </row>
    <row r="163" spans="1:12" ht="12">
      <c r="A163" s="61">
        <v>2008</v>
      </c>
      <c r="B163" s="69" t="s">
        <v>33</v>
      </c>
      <c r="C163" s="32">
        <v>5502.55</v>
      </c>
      <c r="D163" s="32">
        <v>4558.83</v>
      </c>
      <c r="E163" s="32">
        <v>533.17</v>
      </c>
      <c r="F163" s="32">
        <v>34.28</v>
      </c>
      <c r="G163" s="32">
        <v>251.33</v>
      </c>
      <c r="H163" s="226">
        <v>124.94</v>
      </c>
      <c r="I163" s="32">
        <v>12392.71</v>
      </c>
      <c r="J163" s="32">
        <v>10073.44</v>
      </c>
      <c r="K163" s="32">
        <v>1033.35</v>
      </c>
      <c r="L163" s="32">
        <v>1285.92</v>
      </c>
    </row>
    <row r="164" spans="1:12" ht="12">
      <c r="A164" s="61">
        <v>2008</v>
      </c>
      <c r="B164" s="69" t="s">
        <v>34</v>
      </c>
      <c r="C164" s="32">
        <v>5494.59</v>
      </c>
      <c r="D164" s="32">
        <v>4523.12</v>
      </c>
      <c r="E164" s="32">
        <v>677.32</v>
      </c>
      <c r="F164" s="32">
        <v>24.88</v>
      </c>
      <c r="G164" s="32">
        <v>178.03</v>
      </c>
      <c r="H164" s="226">
        <v>91.23</v>
      </c>
      <c r="I164" s="32">
        <v>11549.25</v>
      </c>
      <c r="J164" s="32">
        <v>9256.32</v>
      </c>
      <c r="K164" s="32">
        <v>1054.66</v>
      </c>
      <c r="L164" s="32">
        <v>1238.27</v>
      </c>
    </row>
    <row r="165" spans="1:12" ht="12">
      <c r="A165" s="61">
        <v>2008</v>
      </c>
      <c r="B165" s="69" t="s">
        <v>23</v>
      </c>
      <c r="C165" s="32">
        <v>3900.17</v>
      </c>
      <c r="D165" s="32">
        <v>3135.03</v>
      </c>
      <c r="E165" s="32">
        <v>459.53</v>
      </c>
      <c r="F165" s="32">
        <v>28.99</v>
      </c>
      <c r="G165" s="32">
        <v>186.02</v>
      </c>
      <c r="H165" s="226">
        <v>90.6</v>
      </c>
      <c r="I165" s="32">
        <v>12517.25</v>
      </c>
      <c r="J165" s="32">
        <v>10281.38</v>
      </c>
      <c r="K165" s="32">
        <v>1142.84</v>
      </c>
      <c r="L165" s="32">
        <v>1093.03</v>
      </c>
    </row>
    <row r="166" spans="1:12" ht="12">
      <c r="A166" s="61">
        <v>2008</v>
      </c>
      <c r="B166" s="69" t="s">
        <v>35</v>
      </c>
      <c r="C166" s="32">
        <v>3939.39</v>
      </c>
      <c r="D166" s="32">
        <v>2951.19</v>
      </c>
      <c r="E166" s="32">
        <v>736.37</v>
      </c>
      <c r="F166" s="32">
        <v>34.56</v>
      </c>
      <c r="G166" s="32">
        <v>117.02</v>
      </c>
      <c r="H166" s="226">
        <v>100.24</v>
      </c>
      <c r="I166" s="32">
        <v>13529.31</v>
      </c>
      <c r="J166" s="32">
        <v>11193.27</v>
      </c>
      <c r="K166" s="32">
        <v>1086.86</v>
      </c>
      <c r="L166" s="32">
        <v>1249.18</v>
      </c>
    </row>
    <row r="167" spans="1:12" ht="12">
      <c r="A167" s="61">
        <v>2008</v>
      </c>
      <c r="B167" s="69" t="s">
        <v>36</v>
      </c>
      <c r="C167" s="32">
        <v>3976.38</v>
      </c>
      <c r="D167" s="32">
        <v>3057.44</v>
      </c>
      <c r="E167" s="32">
        <v>678.1</v>
      </c>
      <c r="F167" s="32">
        <v>21.55</v>
      </c>
      <c r="G167" s="32">
        <v>139.19</v>
      </c>
      <c r="H167" s="226">
        <v>80.1</v>
      </c>
      <c r="I167" s="32">
        <v>14554.45</v>
      </c>
      <c r="J167" s="32">
        <v>12413.24</v>
      </c>
      <c r="K167" s="32">
        <v>1213</v>
      </c>
      <c r="L167" s="32">
        <v>928.21</v>
      </c>
    </row>
    <row r="168" spans="1:12" ht="12">
      <c r="A168" s="61">
        <v>2008</v>
      </c>
      <c r="B168" s="69" t="s">
        <v>37</v>
      </c>
      <c r="C168" s="32">
        <v>3189.23</v>
      </c>
      <c r="D168" s="32">
        <v>2483.56</v>
      </c>
      <c r="E168" s="32">
        <v>435.6</v>
      </c>
      <c r="F168" s="32">
        <v>27.54</v>
      </c>
      <c r="G168" s="32">
        <v>163.34</v>
      </c>
      <c r="H168" s="226">
        <v>79.2</v>
      </c>
      <c r="I168" s="32">
        <v>15848.88</v>
      </c>
      <c r="J168" s="32">
        <v>13734.58</v>
      </c>
      <c r="K168" s="32">
        <v>1161.63</v>
      </c>
      <c r="L168" s="32">
        <v>952.67</v>
      </c>
    </row>
    <row r="169" spans="1:12" ht="12">
      <c r="A169" s="61">
        <v>2008</v>
      </c>
      <c r="B169" s="69" t="s">
        <v>38</v>
      </c>
      <c r="C169" s="32">
        <v>4301.63</v>
      </c>
      <c r="D169" s="32">
        <v>3371.22</v>
      </c>
      <c r="E169" s="32">
        <v>660.1</v>
      </c>
      <c r="F169" s="32">
        <v>32.62</v>
      </c>
      <c r="G169" s="32">
        <v>141.12</v>
      </c>
      <c r="H169" s="226">
        <v>96.59</v>
      </c>
      <c r="I169" s="32">
        <v>17016.36</v>
      </c>
      <c r="J169" s="32">
        <v>15024.78</v>
      </c>
      <c r="K169" s="32">
        <v>1085.26</v>
      </c>
      <c r="L169" s="32">
        <v>906.32</v>
      </c>
    </row>
    <row r="170" spans="1:12" ht="12">
      <c r="A170" s="61">
        <v>2008</v>
      </c>
      <c r="B170" s="69" t="s">
        <v>39</v>
      </c>
      <c r="C170" s="32">
        <v>5118.66</v>
      </c>
      <c r="D170" s="32">
        <v>4167.13</v>
      </c>
      <c r="E170" s="32">
        <v>662.51</v>
      </c>
      <c r="F170" s="32">
        <v>21.7</v>
      </c>
      <c r="G170" s="32">
        <v>159.07</v>
      </c>
      <c r="H170" s="226">
        <v>108.25</v>
      </c>
      <c r="I170" s="32">
        <v>17504.77</v>
      </c>
      <c r="J170" s="32">
        <v>15468.5</v>
      </c>
      <c r="K170" s="32">
        <v>1057.8</v>
      </c>
      <c r="L170" s="32">
        <v>978.47</v>
      </c>
    </row>
    <row r="171" spans="1:12" ht="12">
      <c r="A171" s="61">
        <v>2008</v>
      </c>
      <c r="B171" s="69" t="s">
        <v>40</v>
      </c>
      <c r="C171" s="32">
        <v>5622.47</v>
      </c>
      <c r="D171" s="32">
        <v>4908.89</v>
      </c>
      <c r="E171" s="32">
        <v>385.11</v>
      </c>
      <c r="F171" s="32">
        <v>30.38</v>
      </c>
      <c r="G171" s="32">
        <v>186.72</v>
      </c>
      <c r="H171" s="226">
        <v>111.36</v>
      </c>
      <c r="I171" s="32">
        <v>17353.46</v>
      </c>
      <c r="J171" s="32">
        <v>15063.58</v>
      </c>
      <c r="K171" s="32">
        <v>1042.85</v>
      </c>
      <c r="L171" s="32">
        <v>1247.02</v>
      </c>
    </row>
    <row r="172" spans="1:12" ht="12">
      <c r="A172" s="67">
        <v>2008</v>
      </c>
      <c r="B172" s="70" t="s">
        <v>41</v>
      </c>
      <c r="C172" s="227">
        <v>6340.49</v>
      </c>
      <c r="D172" s="227">
        <v>5461.86</v>
      </c>
      <c r="E172" s="227">
        <v>578.38</v>
      </c>
      <c r="F172" s="227">
        <v>37.25</v>
      </c>
      <c r="G172" s="227">
        <v>134.8</v>
      </c>
      <c r="H172" s="228">
        <v>128.19</v>
      </c>
      <c r="I172" s="227">
        <v>17245.81</v>
      </c>
      <c r="J172" s="227">
        <v>14863.41</v>
      </c>
      <c r="K172" s="227">
        <v>1064.99</v>
      </c>
      <c r="L172" s="227">
        <v>1317.4</v>
      </c>
    </row>
    <row r="173" spans="1:12" ht="12">
      <c r="A173" s="61">
        <v>2009</v>
      </c>
      <c r="B173" s="69" t="s">
        <v>31</v>
      </c>
      <c r="C173" s="32">
        <v>6873.39</v>
      </c>
      <c r="D173" s="32">
        <v>6061.15</v>
      </c>
      <c r="E173" s="32">
        <v>481.08</v>
      </c>
      <c r="F173" s="32">
        <v>16.61</v>
      </c>
      <c r="G173" s="32">
        <v>175.9</v>
      </c>
      <c r="H173" s="229">
        <v>138.65</v>
      </c>
      <c r="I173" s="32">
        <v>15869.6</v>
      </c>
      <c r="J173" s="32">
        <v>13613.66</v>
      </c>
      <c r="K173" s="32">
        <v>1322.05</v>
      </c>
      <c r="L173" s="32">
        <v>933.9</v>
      </c>
    </row>
    <row r="174" spans="1:12" ht="12">
      <c r="A174" s="61">
        <v>2009</v>
      </c>
      <c r="B174" s="69" t="s">
        <v>32</v>
      </c>
      <c r="C174" s="32">
        <v>5740.62</v>
      </c>
      <c r="D174" s="32">
        <v>5012.97</v>
      </c>
      <c r="E174" s="32">
        <v>417.56</v>
      </c>
      <c r="F174" s="32">
        <v>23.92</v>
      </c>
      <c r="G174" s="32">
        <v>163.43</v>
      </c>
      <c r="H174" s="226">
        <v>122.74</v>
      </c>
      <c r="I174" s="32">
        <v>15907.31</v>
      </c>
      <c r="J174" s="32">
        <v>13489.98</v>
      </c>
      <c r="K174" s="32">
        <v>1543.96</v>
      </c>
      <c r="L174" s="32">
        <v>873.37</v>
      </c>
    </row>
    <row r="175" spans="1:12" ht="12">
      <c r="A175" s="61">
        <v>2009</v>
      </c>
      <c r="B175" s="69" t="s">
        <v>42</v>
      </c>
      <c r="C175" s="32">
        <v>4813.86</v>
      </c>
      <c r="D175" s="32">
        <v>4051.27</v>
      </c>
      <c r="E175" s="32">
        <v>470.18</v>
      </c>
      <c r="F175" s="32">
        <v>21.39</v>
      </c>
      <c r="G175" s="32">
        <v>152.62</v>
      </c>
      <c r="H175" s="226">
        <v>118.4</v>
      </c>
      <c r="I175" s="32">
        <v>16465.48</v>
      </c>
      <c r="J175" s="32">
        <v>13844.96</v>
      </c>
      <c r="K175" s="32">
        <v>1321.92</v>
      </c>
      <c r="L175" s="32">
        <v>1298.59</v>
      </c>
    </row>
    <row r="176" spans="1:12" ht="12">
      <c r="A176" s="61">
        <v>2009</v>
      </c>
      <c r="B176" s="69" t="s">
        <v>34</v>
      </c>
      <c r="C176" s="32">
        <v>3487.33</v>
      </c>
      <c r="D176" s="32">
        <v>2747.37</v>
      </c>
      <c r="E176" s="32">
        <v>469.63</v>
      </c>
      <c r="F176" s="32">
        <v>26.68</v>
      </c>
      <c r="G176" s="32">
        <v>146.63</v>
      </c>
      <c r="H176" s="226">
        <v>97.03</v>
      </c>
      <c r="I176" s="32">
        <v>17908.61</v>
      </c>
      <c r="J176" s="32">
        <v>15483.23</v>
      </c>
      <c r="K176" s="32">
        <v>1174.11</v>
      </c>
      <c r="L176" s="32">
        <v>1251.28</v>
      </c>
    </row>
    <row r="177" spans="1:12" ht="12">
      <c r="A177" s="61">
        <v>2009</v>
      </c>
      <c r="B177" s="69" t="s">
        <v>23</v>
      </c>
      <c r="C177" s="32">
        <v>3287.51</v>
      </c>
      <c r="D177" s="32">
        <v>2539.15</v>
      </c>
      <c r="E177" s="32">
        <v>493.19</v>
      </c>
      <c r="F177" s="32">
        <v>19.55</v>
      </c>
      <c r="G177" s="32">
        <v>143.28</v>
      </c>
      <c r="H177" s="226">
        <v>92.33</v>
      </c>
      <c r="I177" s="32">
        <v>19713.56</v>
      </c>
      <c r="J177" s="32">
        <v>17564.36</v>
      </c>
      <c r="K177" s="32">
        <v>924.61</v>
      </c>
      <c r="L177" s="32">
        <v>1224.59</v>
      </c>
    </row>
    <row r="178" spans="1:12" ht="12">
      <c r="A178" s="61">
        <v>2009</v>
      </c>
      <c r="B178" s="69" t="s">
        <v>43</v>
      </c>
      <c r="C178" s="32">
        <v>3258.34</v>
      </c>
      <c r="D178" s="32">
        <v>2550.16</v>
      </c>
      <c r="E178" s="32">
        <v>456.01</v>
      </c>
      <c r="F178" s="32">
        <v>17.09</v>
      </c>
      <c r="G178" s="32">
        <v>136.32</v>
      </c>
      <c r="H178" s="226">
        <v>98.77</v>
      </c>
      <c r="I178" s="32">
        <v>20845.74</v>
      </c>
      <c r="J178" s="32">
        <v>18360.15</v>
      </c>
      <c r="K178" s="32">
        <v>870.19</v>
      </c>
      <c r="L178" s="32">
        <v>1615.41</v>
      </c>
    </row>
    <row r="179" spans="1:12" ht="12">
      <c r="A179" s="61">
        <v>2009</v>
      </c>
      <c r="B179" s="69" t="s">
        <v>36</v>
      </c>
      <c r="C179" s="32">
        <v>2922.04</v>
      </c>
      <c r="D179" s="32">
        <v>2197.98</v>
      </c>
      <c r="E179" s="32">
        <v>478.34</v>
      </c>
      <c r="F179" s="32">
        <v>27.9</v>
      </c>
      <c r="G179" s="32">
        <v>135.58</v>
      </c>
      <c r="H179" s="226">
        <v>82.24</v>
      </c>
      <c r="I179" s="32">
        <v>22142.87</v>
      </c>
      <c r="J179" s="32">
        <v>19769.3</v>
      </c>
      <c r="K179" s="32">
        <v>929.22</v>
      </c>
      <c r="L179" s="32">
        <v>1444.35</v>
      </c>
    </row>
    <row r="180" spans="1:12" ht="12">
      <c r="A180" s="61">
        <v>2009</v>
      </c>
      <c r="B180" s="69" t="s">
        <v>37</v>
      </c>
      <c r="C180" s="32">
        <v>2611.47</v>
      </c>
      <c r="D180" s="32">
        <v>1897.11</v>
      </c>
      <c r="E180" s="32">
        <v>479.38</v>
      </c>
      <c r="F180" s="32">
        <v>14.93</v>
      </c>
      <c r="G180" s="32">
        <v>134.68</v>
      </c>
      <c r="H180" s="226">
        <v>85.37</v>
      </c>
      <c r="I180" s="32">
        <v>23714.09</v>
      </c>
      <c r="J180" s="32">
        <v>21702.26</v>
      </c>
      <c r="K180" s="32">
        <v>613.7</v>
      </c>
      <c r="L180" s="32">
        <v>1398.13</v>
      </c>
    </row>
    <row r="181" spans="1:12" ht="12">
      <c r="A181" s="61">
        <v>2009</v>
      </c>
      <c r="B181" s="69" t="s">
        <v>44</v>
      </c>
      <c r="C181" s="32">
        <v>3011.85</v>
      </c>
      <c r="D181" s="32">
        <v>2277.12</v>
      </c>
      <c r="E181" s="32">
        <v>490.08</v>
      </c>
      <c r="F181" s="32">
        <v>14.86</v>
      </c>
      <c r="G181" s="32">
        <v>132.99</v>
      </c>
      <c r="H181" s="226">
        <v>96.81</v>
      </c>
      <c r="I181" s="32">
        <v>24725.06</v>
      </c>
      <c r="J181" s="32">
        <v>22863.31</v>
      </c>
      <c r="K181" s="32">
        <v>612.83</v>
      </c>
      <c r="L181" s="32">
        <v>1248.92</v>
      </c>
    </row>
    <row r="182" spans="1:12" ht="12">
      <c r="A182" s="61">
        <v>2009</v>
      </c>
      <c r="B182" s="69" t="s">
        <v>39</v>
      </c>
      <c r="C182" s="32">
        <v>4125.24</v>
      </c>
      <c r="D182" s="32">
        <v>3374.78</v>
      </c>
      <c r="E182" s="32">
        <v>503.32</v>
      </c>
      <c r="F182" s="32">
        <v>14.03</v>
      </c>
      <c r="G182" s="32">
        <v>135.11</v>
      </c>
      <c r="H182" s="226">
        <v>98</v>
      </c>
      <c r="I182" s="32">
        <v>24559.15</v>
      </c>
      <c r="J182" s="32">
        <v>22512.63</v>
      </c>
      <c r="K182" s="32">
        <v>577</v>
      </c>
      <c r="L182" s="32">
        <v>1469.52</v>
      </c>
    </row>
    <row r="183" spans="1:12" ht="12">
      <c r="A183" s="61">
        <v>2009</v>
      </c>
      <c r="B183" s="69" t="s">
        <v>40</v>
      </c>
      <c r="C183" s="32">
        <v>3835.58</v>
      </c>
      <c r="D183" s="32">
        <v>3047.97</v>
      </c>
      <c r="E183" s="32">
        <v>513.34</v>
      </c>
      <c r="F183" s="32">
        <v>21.07</v>
      </c>
      <c r="G183" s="32">
        <v>139.14</v>
      </c>
      <c r="H183" s="226">
        <v>114.07</v>
      </c>
      <c r="I183" s="32">
        <v>24478.59</v>
      </c>
      <c r="J183" s="32">
        <v>22296.34</v>
      </c>
      <c r="K183" s="32">
        <v>765.62</v>
      </c>
      <c r="L183" s="32">
        <v>1416.62</v>
      </c>
    </row>
    <row r="184" spans="1:12" ht="12">
      <c r="A184" s="67">
        <v>2009</v>
      </c>
      <c r="B184" s="70" t="s">
        <v>45</v>
      </c>
      <c r="C184" s="227">
        <v>4751.18</v>
      </c>
      <c r="D184" s="227">
        <v>3923.78</v>
      </c>
      <c r="E184" s="227">
        <v>535.01</v>
      </c>
      <c r="F184" s="227">
        <v>20.01</v>
      </c>
      <c r="G184" s="227">
        <v>146.63</v>
      </c>
      <c r="H184" s="228">
        <v>125.74</v>
      </c>
      <c r="I184" s="227">
        <v>24091.05</v>
      </c>
      <c r="J184" s="227">
        <v>21769.89</v>
      </c>
      <c r="K184" s="227">
        <v>806.34</v>
      </c>
      <c r="L184" s="227">
        <v>1514.82</v>
      </c>
    </row>
    <row r="185" spans="1:22" ht="12">
      <c r="A185" s="61">
        <v>2010</v>
      </c>
      <c r="B185" s="69" t="s">
        <v>31</v>
      </c>
      <c r="C185" s="32">
        <v>5794.14</v>
      </c>
      <c r="D185" s="32">
        <v>4897.38</v>
      </c>
      <c r="E185" s="32">
        <v>537.78</v>
      </c>
      <c r="F185" s="32">
        <v>7.02</v>
      </c>
      <c r="G185" s="32">
        <v>201.74</v>
      </c>
      <c r="H185" s="229">
        <v>150.22</v>
      </c>
      <c r="I185" s="32">
        <v>22036.34</v>
      </c>
      <c r="J185" s="32">
        <v>19570.04</v>
      </c>
      <c r="K185" s="32">
        <v>894.13</v>
      </c>
      <c r="L185" s="32">
        <v>1572.17</v>
      </c>
      <c r="M185" s="131"/>
      <c r="N185" s="131"/>
      <c r="O185" s="131"/>
      <c r="P185" s="131"/>
      <c r="Q185" s="131"/>
      <c r="R185" s="131"/>
      <c r="S185" s="131"/>
      <c r="T185" s="131"/>
      <c r="U185" s="131"/>
      <c r="V185" s="131"/>
    </row>
    <row r="186" spans="1:22" ht="12">
      <c r="A186" s="61">
        <v>2010</v>
      </c>
      <c r="B186" s="69" t="s">
        <v>32</v>
      </c>
      <c r="C186" s="32">
        <v>5078.08</v>
      </c>
      <c r="D186" s="32">
        <v>4265.93</v>
      </c>
      <c r="E186" s="32">
        <v>497.27</v>
      </c>
      <c r="F186" s="32">
        <v>13.95</v>
      </c>
      <c r="G186" s="32">
        <v>174.66</v>
      </c>
      <c r="H186" s="226">
        <v>126.27</v>
      </c>
      <c r="I186" s="32">
        <v>20679.18</v>
      </c>
      <c r="J186" s="32">
        <v>18392.92</v>
      </c>
      <c r="K186" s="32">
        <v>725.4</v>
      </c>
      <c r="L186" s="32">
        <v>1560.86</v>
      </c>
      <c r="M186" s="131"/>
      <c r="N186" s="131"/>
      <c r="O186" s="131"/>
      <c r="P186" s="131"/>
      <c r="Q186" s="131"/>
      <c r="R186" s="131"/>
      <c r="S186" s="131"/>
      <c r="T186" s="131"/>
      <c r="U186" s="131"/>
      <c r="V186" s="131"/>
    </row>
    <row r="187" spans="1:22" ht="12">
      <c r="A187" s="61">
        <v>2010</v>
      </c>
      <c r="B187" s="69" t="s">
        <v>109</v>
      </c>
      <c r="C187" s="32">
        <v>4101.06</v>
      </c>
      <c r="D187" s="32">
        <v>3236.97</v>
      </c>
      <c r="E187" s="32">
        <v>561.56</v>
      </c>
      <c r="F187" s="32">
        <v>16.22</v>
      </c>
      <c r="G187" s="32">
        <v>169.43</v>
      </c>
      <c r="H187" s="226">
        <v>116.89</v>
      </c>
      <c r="I187" s="32">
        <v>20266.49</v>
      </c>
      <c r="J187" s="32">
        <v>17543.99</v>
      </c>
      <c r="K187" s="32">
        <v>830.66</v>
      </c>
      <c r="L187" s="32">
        <v>1891.84</v>
      </c>
      <c r="M187" s="131"/>
      <c r="O187" s="131"/>
      <c r="P187" s="131"/>
      <c r="Q187" s="131"/>
      <c r="R187" s="131"/>
      <c r="S187" s="131"/>
      <c r="T187" s="131"/>
      <c r="U187" s="131"/>
      <c r="V187" s="131"/>
    </row>
    <row r="188" spans="1:22" ht="12">
      <c r="A188" s="61">
        <v>2010</v>
      </c>
      <c r="B188" s="69" t="s">
        <v>34</v>
      </c>
      <c r="C188" s="32">
        <v>3455.42</v>
      </c>
      <c r="D188" s="32">
        <v>2620.15</v>
      </c>
      <c r="E188" s="32">
        <v>566.23</v>
      </c>
      <c r="F188" s="32">
        <v>13.33</v>
      </c>
      <c r="G188" s="32">
        <v>156.33</v>
      </c>
      <c r="H188" s="226">
        <v>99.38</v>
      </c>
      <c r="I188" s="32">
        <v>19996.82</v>
      </c>
      <c r="J188" s="32">
        <v>17235.36</v>
      </c>
      <c r="K188" s="32">
        <v>842.79</v>
      </c>
      <c r="L188" s="32">
        <v>1918.67</v>
      </c>
      <c r="M188" s="131"/>
      <c r="O188" s="131"/>
      <c r="P188" s="131"/>
      <c r="Q188" s="131"/>
      <c r="R188" s="131"/>
      <c r="S188" s="131"/>
      <c r="T188" s="131"/>
      <c r="U188" s="131"/>
      <c r="V188" s="131"/>
    </row>
    <row r="189" spans="1:22" ht="12">
      <c r="A189" s="61">
        <v>2010</v>
      </c>
      <c r="B189" s="69" t="s">
        <v>23</v>
      </c>
      <c r="C189" s="32">
        <v>3321.28</v>
      </c>
      <c r="D189" s="32">
        <v>2499.94</v>
      </c>
      <c r="E189" s="32">
        <v>574.1</v>
      </c>
      <c r="F189" s="32">
        <v>15.07</v>
      </c>
      <c r="G189" s="32">
        <v>140.32</v>
      </c>
      <c r="H189" s="226">
        <v>91.84</v>
      </c>
      <c r="I189" s="32">
        <v>19741.48</v>
      </c>
      <c r="J189" s="32">
        <v>16763.44</v>
      </c>
      <c r="K189" s="32">
        <v>879.35</v>
      </c>
      <c r="L189" s="32">
        <v>2098.7</v>
      </c>
      <c r="M189" s="131"/>
      <c r="O189" s="131"/>
      <c r="P189" s="131"/>
      <c r="Q189" s="131"/>
      <c r="R189" s="131"/>
      <c r="S189" s="131"/>
      <c r="T189" s="131"/>
      <c r="U189" s="131"/>
      <c r="V189" s="131"/>
    </row>
    <row r="190" spans="1:22" ht="12">
      <c r="A190" s="61">
        <v>2010</v>
      </c>
      <c r="B190" s="69" t="s">
        <v>43</v>
      </c>
      <c r="C190" s="32">
        <v>3208.73</v>
      </c>
      <c r="D190" s="32">
        <v>2448.25</v>
      </c>
      <c r="E190" s="32">
        <v>518.77</v>
      </c>
      <c r="F190" s="32">
        <v>22.84</v>
      </c>
      <c r="G190" s="32">
        <v>137.41</v>
      </c>
      <c r="H190" s="226">
        <v>81.45</v>
      </c>
      <c r="I190" s="32">
        <v>20140</v>
      </c>
      <c r="J190" s="32">
        <v>16728.1</v>
      </c>
      <c r="K190" s="32">
        <v>1189.34</v>
      </c>
      <c r="L190" s="32">
        <v>2222.55</v>
      </c>
      <c r="M190" s="131"/>
      <c r="O190" s="131"/>
      <c r="P190" s="131"/>
      <c r="Q190" s="131"/>
      <c r="R190" s="131"/>
      <c r="S190" s="131"/>
      <c r="T190" s="131"/>
      <c r="U190" s="131"/>
      <c r="V190" s="131"/>
    </row>
    <row r="191" spans="1:22" ht="12">
      <c r="A191" s="61">
        <v>2010</v>
      </c>
      <c r="B191" s="69" t="s">
        <v>36</v>
      </c>
      <c r="C191" s="32">
        <v>3531.41</v>
      </c>
      <c r="D191" s="32">
        <v>2732.23</v>
      </c>
      <c r="E191" s="32">
        <v>524.88</v>
      </c>
      <c r="F191" s="32">
        <v>27.8</v>
      </c>
      <c r="G191" s="32">
        <v>160.76</v>
      </c>
      <c r="H191" s="226">
        <v>85.73</v>
      </c>
      <c r="I191" s="32">
        <v>19547.42</v>
      </c>
      <c r="J191" s="32">
        <v>16425.2</v>
      </c>
      <c r="K191" s="32">
        <v>1063.49</v>
      </c>
      <c r="L191" s="32">
        <v>2058.74</v>
      </c>
      <c r="M191" s="131"/>
      <c r="O191" s="131"/>
      <c r="P191" s="131"/>
      <c r="Q191" s="131"/>
      <c r="R191" s="131"/>
      <c r="S191" s="131"/>
      <c r="T191" s="131"/>
      <c r="U191" s="131"/>
      <c r="V191" s="131"/>
    </row>
    <row r="192" spans="1:22" ht="12">
      <c r="A192" s="61">
        <v>2010</v>
      </c>
      <c r="B192" s="69" t="s">
        <v>37</v>
      </c>
      <c r="C192" s="32">
        <v>3023.85</v>
      </c>
      <c r="D192" s="32">
        <v>2224.3</v>
      </c>
      <c r="E192" s="32">
        <v>539.31</v>
      </c>
      <c r="F192" s="32">
        <v>22.78</v>
      </c>
      <c r="G192" s="32">
        <v>153.25</v>
      </c>
      <c r="H192" s="226">
        <v>84.21</v>
      </c>
      <c r="I192" s="32">
        <v>20081.37</v>
      </c>
      <c r="J192" s="32">
        <v>16618.96</v>
      </c>
      <c r="K192" s="32">
        <v>1492.86</v>
      </c>
      <c r="L192" s="32">
        <v>1969.55</v>
      </c>
      <c r="M192" s="131"/>
      <c r="O192" s="131"/>
      <c r="P192" s="131"/>
      <c r="Q192" s="131"/>
      <c r="R192" s="131"/>
      <c r="S192" s="131"/>
      <c r="T192" s="131"/>
      <c r="U192" s="131"/>
      <c r="V192" s="131"/>
    </row>
    <row r="193" spans="1:22" ht="12">
      <c r="A193" s="61">
        <v>2010</v>
      </c>
      <c r="B193" s="69" t="s">
        <v>44</v>
      </c>
      <c r="C193" s="32">
        <v>3664.78</v>
      </c>
      <c r="D193" s="32">
        <v>2877.33</v>
      </c>
      <c r="E193" s="32">
        <v>513.94</v>
      </c>
      <c r="F193" s="32">
        <v>27.59</v>
      </c>
      <c r="G193" s="32">
        <v>162.76</v>
      </c>
      <c r="H193" s="226">
        <v>83.17</v>
      </c>
      <c r="I193" s="32">
        <v>20695.37</v>
      </c>
      <c r="J193" s="32">
        <v>17612.98</v>
      </c>
      <c r="K193" s="32">
        <v>1199.34</v>
      </c>
      <c r="L193" s="32">
        <v>1883.05</v>
      </c>
      <c r="M193" s="131"/>
      <c r="O193" s="131"/>
      <c r="P193" s="131"/>
      <c r="Q193" s="131"/>
      <c r="R193" s="131"/>
      <c r="S193" s="131"/>
      <c r="T193" s="131"/>
      <c r="U193" s="131"/>
      <c r="V193" s="131"/>
    </row>
    <row r="194" spans="1:22" ht="12">
      <c r="A194" s="61">
        <v>2010</v>
      </c>
      <c r="B194" s="69" t="s">
        <v>39</v>
      </c>
      <c r="C194" s="32">
        <v>4486.97</v>
      </c>
      <c r="D194" s="32">
        <v>3683.18</v>
      </c>
      <c r="E194" s="32">
        <v>532.35</v>
      </c>
      <c r="F194" s="32">
        <v>22.67</v>
      </c>
      <c r="G194" s="32">
        <v>144.86</v>
      </c>
      <c r="H194" s="226">
        <v>103.9</v>
      </c>
      <c r="I194" s="32">
        <v>20806.9</v>
      </c>
      <c r="J194" s="32">
        <v>17641.82</v>
      </c>
      <c r="K194" s="32">
        <v>1450.73</v>
      </c>
      <c r="L194" s="32">
        <v>1714.35</v>
      </c>
      <c r="M194" s="131"/>
      <c r="O194" s="131"/>
      <c r="P194" s="131"/>
      <c r="Q194" s="131"/>
      <c r="R194" s="131"/>
      <c r="S194" s="131"/>
      <c r="T194" s="131"/>
      <c r="U194" s="131"/>
      <c r="V194" s="131"/>
    </row>
    <row r="195" spans="1:22" ht="12">
      <c r="A195" s="61">
        <v>2010</v>
      </c>
      <c r="B195" s="69" t="s">
        <v>40</v>
      </c>
      <c r="C195" s="32">
        <v>5204.5</v>
      </c>
      <c r="D195" s="32">
        <v>4396.68</v>
      </c>
      <c r="E195" s="32">
        <v>501.04</v>
      </c>
      <c r="F195" s="32">
        <v>19.83</v>
      </c>
      <c r="G195" s="32">
        <v>175.42</v>
      </c>
      <c r="H195" s="226">
        <v>111.53</v>
      </c>
      <c r="I195" s="32">
        <v>19433.46</v>
      </c>
      <c r="J195" s="32">
        <v>16292.64</v>
      </c>
      <c r="K195" s="32">
        <v>1522.68</v>
      </c>
      <c r="L195" s="32">
        <v>1618.14</v>
      </c>
      <c r="M195" s="131"/>
      <c r="O195" s="131"/>
      <c r="P195" s="131"/>
      <c r="Q195" s="131"/>
      <c r="R195" s="131"/>
      <c r="S195" s="131"/>
      <c r="T195" s="131"/>
      <c r="U195" s="131"/>
      <c r="V195" s="131"/>
    </row>
    <row r="196" spans="1:22" ht="12">
      <c r="A196" s="67">
        <v>2010</v>
      </c>
      <c r="B196" s="70" t="s">
        <v>45</v>
      </c>
      <c r="C196" s="227">
        <v>6453.93</v>
      </c>
      <c r="D196" s="227">
        <v>5615.18</v>
      </c>
      <c r="E196" s="227">
        <v>510.48</v>
      </c>
      <c r="F196" s="227">
        <v>22.03</v>
      </c>
      <c r="G196" s="227">
        <v>181.67</v>
      </c>
      <c r="H196" s="228">
        <v>124.58</v>
      </c>
      <c r="I196" s="227">
        <v>16884.75</v>
      </c>
      <c r="J196" s="227">
        <v>13369.63</v>
      </c>
      <c r="K196" s="227">
        <v>1337.76</v>
      </c>
      <c r="L196" s="227">
        <v>2177.36</v>
      </c>
      <c r="M196" s="131"/>
      <c r="O196" s="131"/>
      <c r="P196" s="131"/>
      <c r="Q196" s="131"/>
      <c r="R196" s="131"/>
      <c r="S196" s="131"/>
      <c r="T196" s="131"/>
      <c r="U196" s="131"/>
      <c r="V196" s="131"/>
    </row>
    <row r="197" spans="1:22" ht="12">
      <c r="A197" s="61">
        <v>2011</v>
      </c>
      <c r="B197" s="69" t="s">
        <v>31</v>
      </c>
      <c r="C197" s="32">
        <v>5567.22</v>
      </c>
      <c r="D197" s="32">
        <v>4735.81</v>
      </c>
      <c r="E197" s="32">
        <v>520.25</v>
      </c>
      <c r="F197" s="32">
        <v>18.12</v>
      </c>
      <c r="G197" s="32">
        <v>156.39</v>
      </c>
      <c r="H197" s="229">
        <v>136.65</v>
      </c>
      <c r="I197" s="32">
        <v>15090.84</v>
      </c>
      <c r="J197" s="32">
        <v>11850.96</v>
      </c>
      <c r="K197" s="32">
        <v>1508.79</v>
      </c>
      <c r="L197" s="32">
        <v>1731.09</v>
      </c>
      <c r="M197" s="131"/>
      <c r="O197" s="131"/>
      <c r="P197" s="131"/>
      <c r="Q197" s="131"/>
      <c r="R197" s="131"/>
      <c r="S197" s="131"/>
      <c r="T197" s="131"/>
      <c r="U197" s="131"/>
      <c r="V197" s="131"/>
    </row>
    <row r="198" spans="1:22" ht="12">
      <c r="A198" s="61">
        <v>2011</v>
      </c>
      <c r="B198" s="69" t="s">
        <v>32</v>
      </c>
      <c r="C198" s="32">
        <v>4942.38</v>
      </c>
      <c r="D198" s="32">
        <v>4156.01</v>
      </c>
      <c r="E198" s="32">
        <v>473.18</v>
      </c>
      <c r="F198" s="32">
        <v>25.89</v>
      </c>
      <c r="G198" s="32">
        <v>162.1</v>
      </c>
      <c r="H198" s="226">
        <v>125.2</v>
      </c>
      <c r="I198" s="32">
        <v>14129.74</v>
      </c>
      <c r="J198" s="32">
        <v>11012.77</v>
      </c>
      <c r="K198" s="32">
        <v>1337.63</v>
      </c>
      <c r="L198" s="32">
        <v>1779.34</v>
      </c>
      <c r="M198" s="131"/>
      <c r="O198" s="131"/>
      <c r="P198" s="131"/>
      <c r="Q198" s="131"/>
      <c r="R198" s="131"/>
      <c r="S198" s="131"/>
      <c r="T198" s="131"/>
      <c r="U198" s="131"/>
      <c r="V198" s="131"/>
    </row>
    <row r="199" spans="1:22" ht="12">
      <c r="A199" s="61">
        <v>2011</v>
      </c>
      <c r="B199" s="69" t="s">
        <v>109</v>
      </c>
      <c r="C199" s="32">
        <v>5366.2</v>
      </c>
      <c r="D199" s="32">
        <v>4545.77</v>
      </c>
      <c r="E199" s="32">
        <v>526.33</v>
      </c>
      <c r="F199" s="32">
        <v>25.53</v>
      </c>
      <c r="G199" s="32">
        <v>146.62</v>
      </c>
      <c r="H199" s="226">
        <v>121.96</v>
      </c>
      <c r="I199" s="32">
        <v>13251.49</v>
      </c>
      <c r="J199" s="32">
        <v>9645.79</v>
      </c>
      <c r="K199" s="32">
        <v>1186.92</v>
      </c>
      <c r="L199" s="32">
        <v>2418.78</v>
      </c>
      <c r="M199" s="131"/>
      <c r="O199" s="131"/>
      <c r="P199" s="131"/>
      <c r="Q199" s="131"/>
      <c r="R199" s="131"/>
      <c r="S199" s="131"/>
      <c r="T199" s="131"/>
      <c r="U199" s="131"/>
      <c r="V199" s="131"/>
    </row>
    <row r="200" spans="1:22" ht="12">
      <c r="A200" s="61">
        <v>2011</v>
      </c>
      <c r="B200" s="69" t="s">
        <v>34</v>
      </c>
      <c r="C200" s="32">
        <v>3154.88</v>
      </c>
      <c r="D200" s="32">
        <v>2356.27</v>
      </c>
      <c r="E200" s="32">
        <v>529.4</v>
      </c>
      <c r="F200" s="32">
        <v>18.38</v>
      </c>
      <c r="G200" s="32">
        <v>149.88</v>
      </c>
      <c r="H200" s="226">
        <v>100.96</v>
      </c>
      <c r="I200" s="32">
        <v>14467.78</v>
      </c>
      <c r="J200" s="32">
        <v>10909.77</v>
      </c>
      <c r="K200" s="32">
        <v>1248.32</v>
      </c>
      <c r="L200" s="32">
        <v>2309.69</v>
      </c>
      <c r="M200" s="131"/>
      <c r="O200" s="131"/>
      <c r="P200" s="131"/>
      <c r="Q200" s="131"/>
      <c r="R200" s="131"/>
      <c r="S200" s="131"/>
      <c r="T200" s="131"/>
      <c r="U200" s="131"/>
      <c r="V200" s="131"/>
    </row>
    <row r="201" spans="1:22" ht="12">
      <c r="A201" s="61">
        <v>2011</v>
      </c>
      <c r="B201" s="69" t="s">
        <v>23</v>
      </c>
      <c r="C201" s="32">
        <v>3215.1</v>
      </c>
      <c r="D201" s="32">
        <v>2432.45</v>
      </c>
      <c r="E201" s="32">
        <v>525.94</v>
      </c>
      <c r="F201" s="32">
        <v>17.97</v>
      </c>
      <c r="G201" s="32">
        <v>140.63</v>
      </c>
      <c r="H201" s="226">
        <v>98.1</v>
      </c>
      <c r="I201" s="32">
        <v>14731.79</v>
      </c>
      <c r="J201" s="32">
        <v>11593.41</v>
      </c>
      <c r="K201" s="32">
        <v>1101.49</v>
      </c>
      <c r="L201" s="32">
        <v>2036.9</v>
      </c>
      <c r="M201" s="131"/>
      <c r="O201" s="131"/>
      <c r="P201" s="131"/>
      <c r="Q201" s="131"/>
      <c r="R201" s="131"/>
      <c r="S201" s="131"/>
      <c r="T201" s="131"/>
      <c r="U201" s="131"/>
      <c r="V201" s="131"/>
    </row>
    <row r="202" spans="1:22" ht="12">
      <c r="A202" s="61">
        <v>2011</v>
      </c>
      <c r="B202" s="69" t="s">
        <v>43</v>
      </c>
      <c r="C202" s="32">
        <v>3405.43</v>
      </c>
      <c r="D202" s="32">
        <v>2621.02</v>
      </c>
      <c r="E202" s="32">
        <v>504.24</v>
      </c>
      <c r="F202" s="32">
        <v>25.46</v>
      </c>
      <c r="G202" s="32">
        <v>159.25</v>
      </c>
      <c r="H202" s="226">
        <v>95.45</v>
      </c>
      <c r="I202" s="32">
        <v>15431.26</v>
      </c>
      <c r="J202" s="32">
        <v>12483.55</v>
      </c>
      <c r="K202" s="32">
        <v>1112.05</v>
      </c>
      <c r="L202" s="32">
        <v>1835.67</v>
      </c>
      <c r="M202" s="131"/>
      <c r="O202" s="131"/>
      <c r="P202" s="131"/>
      <c r="Q202" s="131"/>
      <c r="R202" s="131"/>
      <c r="S202" s="131"/>
      <c r="T202" s="131"/>
      <c r="U202" s="131"/>
      <c r="V202" s="131"/>
    </row>
    <row r="203" spans="1:22" ht="12">
      <c r="A203" s="61">
        <v>2011</v>
      </c>
      <c r="B203" s="69" t="s">
        <v>36</v>
      </c>
      <c r="C203" s="32">
        <v>3103.24</v>
      </c>
      <c r="D203" s="32">
        <v>2273.52</v>
      </c>
      <c r="E203" s="32">
        <v>558.74</v>
      </c>
      <c r="F203" s="32">
        <v>21.8</v>
      </c>
      <c r="G203" s="32">
        <v>150.39</v>
      </c>
      <c r="H203" s="226">
        <v>98.79</v>
      </c>
      <c r="I203" s="32">
        <v>16128.42</v>
      </c>
      <c r="J203" s="32">
        <v>13617.37</v>
      </c>
      <c r="K203" s="32">
        <v>1138.26</v>
      </c>
      <c r="L203" s="32">
        <v>1372.8</v>
      </c>
      <c r="M203" s="131"/>
      <c r="O203" s="131"/>
      <c r="P203" s="131"/>
      <c r="Q203" s="131"/>
      <c r="R203" s="131"/>
      <c r="S203" s="131"/>
      <c r="T203" s="131"/>
      <c r="U203" s="131"/>
      <c r="V203" s="131"/>
    </row>
    <row r="204" spans="1:22" ht="12">
      <c r="A204" s="61">
        <v>2011</v>
      </c>
      <c r="B204" s="69" t="s">
        <v>37</v>
      </c>
      <c r="C204" s="32">
        <v>3332.93</v>
      </c>
      <c r="D204" s="32">
        <v>2528.29</v>
      </c>
      <c r="E204" s="32">
        <v>546.89</v>
      </c>
      <c r="F204" s="32">
        <v>17.65</v>
      </c>
      <c r="G204" s="32">
        <v>141.14</v>
      </c>
      <c r="H204" s="226">
        <v>98.96</v>
      </c>
      <c r="I204" s="32">
        <v>16858.65</v>
      </c>
      <c r="J204" s="230">
        <v>14528.81</v>
      </c>
      <c r="K204" s="32">
        <v>1347.6</v>
      </c>
      <c r="L204" s="32">
        <v>982.24</v>
      </c>
      <c r="M204" s="131"/>
      <c r="O204" s="131"/>
      <c r="P204" s="131"/>
      <c r="Q204" s="131"/>
      <c r="R204" s="131"/>
      <c r="S204" s="131"/>
      <c r="T204" s="131"/>
      <c r="U204" s="131"/>
      <c r="V204" s="131"/>
    </row>
    <row r="205" spans="1:22" ht="12">
      <c r="A205" s="61">
        <v>2011</v>
      </c>
      <c r="B205" s="69" t="s">
        <v>44</v>
      </c>
      <c r="C205" s="32">
        <v>3477.48</v>
      </c>
      <c r="D205" s="32">
        <v>2677.71</v>
      </c>
      <c r="E205" s="32">
        <v>530.57</v>
      </c>
      <c r="F205" s="32">
        <v>22.37</v>
      </c>
      <c r="G205" s="32">
        <v>151.18</v>
      </c>
      <c r="H205" s="226">
        <v>95.65</v>
      </c>
      <c r="I205" s="32">
        <v>18320.46</v>
      </c>
      <c r="J205" s="230">
        <v>15776.22</v>
      </c>
      <c r="K205" s="230">
        <v>1324.23</v>
      </c>
      <c r="L205" s="32">
        <v>1220.01</v>
      </c>
      <c r="M205" s="131"/>
      <c r="O205" s="131"/>
      <c r="P205" s="131"/>
      <c r="Q205" s="131"/>
      <c r="R205" s="131"/>
      <c r="S205" s="131"/>
      <c r="T205" s="131"/>
      <c r="U205" s="131"/>
      <c r="V205" s="131"/>
    </row>
    <row r="206" spans="1:22" ht="12">
      <c r="A206" s="61">
        <v>2011</v>
      </c>
      <c r="B206" s="69" t="s">
        <v>39</v>
      </c>
      <c r="C206" s="32">
        <v>4270.99</v>
      </c>
      <c r="D206" s="32">
        <v>3463.41</v>
      </c>
      <c r="E206" s="32">
        <v>532.68</v>
      </c>
      <c r="F206" s="32">
        <v>21.3</v>
      </c>
      <c r="G206" s="32">
        <v>144.21</v>
      </c>
      <c r="H206" s="226">
        <v>109.39</v>
      </c>
      <c r="I206" s="32">
        <v>18731.64</v>
      </c>
      <c r="J206" s="230">
        <v>16212.33</v>
      </c>
      <c r="K206" s="230">
        <v>1452.43</v>
      </c>
      <c r="L206" s="32">
        <v>1066.88</v>
      </c>
      <c r="M206" s="131"/>
      <c r="O206" s="131"/>
      <c r="P206" s="131"/>
      <c r="Q206" s="131"/>
      <c r="R206" s="131"/>
      <c r="S206" s="131"/>
      <c r="T206" s="131"/>
      <c r="U206" s="131"/>
      <c r="V206" s="131"/>
    </row>
    <row r="207" spans="1:22" ht="12">
      <c r="A207" s="61">
        <v>2011</v>
      </c>
      <c r="B207" s="69" t="s">
        <v>40</v>
      </c>
      <c r="C207" s="32">
        <v>5657.73</v>
      </c>
      <c r="D207" s="32">
        <v>4877.95</v>
      </c>
      <c r="E207" s="32">
        <v>498.54</v>
      </c>
      <c r="F207" s="32">
        <v>20.53</v>
      </c>
      <c r="G207" s="32">
        <v>145.05</v>
      </c>
      <c r="H207" s="226">
        <v>115.66</v>
      </c>
      <c r="I207" s="32">
        <v>17562.97</v>
      </c>
      <c r="J207" s="230">
        <v>15038.87</v>
      </c>
      <c r="K207" s="230">
        <v>1496.89</v>
      </c>
      <c r="L207" s="32">
        <v>1027.22</v>
      </c>
      <c r="M207" s="131"/>
      <c r="O207" s="131"/>
      <c r="P207" s="131"/>
      <c r="Q207" s="131"/>
      <c r="R207" s="131"/>
      <c r="S207" s="131"/>
      <c r="T207" s="131"/>
      <c r="U207" s="131"/>
      <c r="V207" s="131"/>
    </row>
    <row r="208" spans="1:22" ht="12">
      <c r="A208" s="61">
        <v>2011</v>
      </c>
      <c r="B208" s="69" t="s">
        <v>45</v>
      </c>
      <c r="C208" s="227">
        <v>6013.68</v>
      </c>
      <c r="D208" s="227">
        <v>5181.44</v>
      </c>
      <c r="E208" s="227">
        <v>529.88</v>
      </c>
      <c r="F208" s="227">
        <v>23.04</v>
      </c>
      <c r="G208" s="227">
        <v>150.73</v>
      </c>
      <c r="H208" s="228">
        <v>128.59</v>
      </c>
      <c r="I208" s="227">
        <v>16041.05</v>
      </c>
      <c r="J208" s="231">
        <v>13495.5</v>
      </c>
      <c r="K208" s="231">
        <v>1355.13</v>
      </c>
      <c r="L208" s="227">
        <v>1190.42</v>
      </c>
      <c r="M208" s="131"/>
      <c r="O208" s="131"/>
      <c r="P208" s="131"/>
      <c r="Q208" s="131"/>
      <c r="R208" s="131"/>
      <c r="S208" s="131"/>
      <c r="T208" s="131"/>
      <c r="U208" s="131"/>
      <c r="V208" s="131"/>
    </row>
    <row r="209" spans="1:22" ht="12">
      <c r="A209" s="65">
        <v>2012</v>
      </c>
      <c r="B209" s="125" t="s">
        <v>31</v>
      </c>
      <c r="C209" s="32">
        <v>5821.43</v>
      </c>
      <c r="D209" s="32">
        <v>5031.63</v>
      </c>
      <c r="E209" s="32">
        <v>519.43</v>
      </c>
      <c r="F209" s="32">
        <v>11.83</v>
      </c>
      <c r="G209" s="32">
        <v>155.4</v>
      </c>
      <c r="H209" s="226">
        <v>103.14</v>
      </c>
      <c r="I209" s="32">
        <v>14600.52</v>
      </c>
      <c r="J209" s="32">
        <v>12408.61</v>
      </c>
      <c r="K209" s="32">
        <v>1316.84</v>
      </c>
      <c r="L209" s="32">
        <v>875.07</v>
      </c>
      <c r="M209" s="131"/>
      <c r="O209" s="131"/>
      <c r="P209" s="131"/>
      <c r="Q209" s="131"/>
      <c r="R209" s="131"/>
      <c r="S209" s="131"/>
      <c r="T209" s="131"/>
      <c r="U209" s="131"/>
      <c r="V209" s="131"/>
    </row>
    <row r="210" spans="1:22" ht="12">
      <c r="A210" s="61">
        <v>2012</v>
      </c>
      <c r="B210" s="69" t="s">
        <v>32</v>
      </c>
      <c r="C210" s="32">
        <v>6336</v>
      </c>
      <c r="D210" s="32">
        <v>5584.47</v>
      </c>
      <c r="E210" s="32">
        <v>476.46</v>
      </c>
      <c r="F210" s="32">
        <v>12.59</v>
      </c>
      <c r="G210" s="32">
        <v>160.06</v>
      </c>
      <c r="H210" s="226">
        <v>102.42</v>
      </c>
      <c r="I210" s="32">
        <v>13121.23</v>
      </c>
      <c r="J210" s="32">
        <v>10947.62</v>
      </c>
      <c r="K210" s="32">
        <v>1217.99</v>
      </c>
      <c r="L210" s="32">
        <v>955.61</v>
      </c>
      <c r="M210" s="131"/>
      <c r="O210" s="131"/>
      <c r="P210" s="131"/>
      <c r="Q210" s="131"/>
      <c r="R210" s="131"/>
      <c r="S210" s="131"/>
      <c r="T210" s="131"/>
      <c r="U210" s="131"/>
      <c r="V210" s="131"/>
    </row>
    <row r="211" spans="1:22" ht="12">
      <c r="A211" s="61">
        <v>2012</v>
      </c>
      <c r="B211" s="69" t="s">
        <v>109</v>
      </c>
      <c r="C211" s="32">
        <v>6224.56</v>
      </c>
      <c r="D211" s="32">
        <v>5439.55</v>
      </c>
      <c r="E211" s="32">
        <v>503.23</v>
      </c>
      <c r="F211" s="32">
        <v>11.82</v>
      </c>
      <c r="G211" s="32">
        <v>164.42</v>
      </c>
      <c r="H211" s="226">
        <v>105.54</v>
      </c>
      <c r="I211" s="32">
        <v>12010.5</v>
      </c>
      <c r="J211" s="32">
        <v>8676.26</v>
      </c>
      <c r="K211" s="32">
        <v>1127.49</v>
      </c>
      <c r="L211" s="32">
        <v>2206.75</v>
      </c>
      <c r="M211" s="131"/>
      <c r="O211" s="131"/>
      <c r="P211" s="131"/>
      <c r="Q211" s="131"/>
      <c r="R211" s="131"/>
      <c r="S211" s="131"/>
      <c r="T211" s="131"/>
      <c r="U211" s="131"/>
      <c r="V211" s="131"/>
    </row>
    <row r="212" spans="1:22" ht="12">
      <c r="A212" s="61">
        <v>2012</v>
      </c>
      <c r="B212" s="69" t="s">
        <v>34</v>
      </c>
      <c r="C212" s="32">
        <v>5317.69</v>
      </c>
      <c r="D212" s="32">
        <v>4545.65</v>
      </c>
      <c r="E212" s="32">
        <v>501.2</v>
      </c>
      <c r="F212" s="32">
        <v>13.63</v>
      </c>
      <c r="G212" s="32">
        <v>156.48</v>
      </c>
      <c r="H212" s="226">
        <v>100.72</v>
      </c>
      <c r="I212" s="32">
        <v>12117.82</v>
      </c>
      <c r="J212" s="32">
        <v>9637.81</v>
      </c>
      <c r="K212" s="32">
        <v>1182.2</v>
      </c>
      <c r="L212" s="32">
        <v>1297.81</v>
      </c>
      <c r="M212" s="131"/>
      <c r="O212" s="131"/>
      <c r="P212" s="131"/>
      <c r="Q212" s="131"/>
      <c r="R212" s="131"/>
      <c r="S212" s="131"/>
      <c r="T212" s="131"/>
      <c r="U212" s="131"/>
      <c r="V212" s="131"/>
    </row>
    <row r="213" spans="1:22" ht="12">
      <c r="A213" s="61">
        <v>2012</v>
      </c>
      <c r="B213" s="69" t="s">
        <v>23</v>
      </c>
      <c r="C213" s="32">
        <v>4814.82</v>
      </c>
      <c r="D213" s="32">
        <v>4005.8</v>
      </c>
      <c r="E213" s="32">
        <v>541.79</v>
      </c>
      <c r="F213" s="32">
        <v>14.29</v>
      </c>
      <c r="G213" s="32">
        <v>155.24</v>
      </c>
      <c r="H213" s="226">
        <v>97.69</v>
      </c>
      <c r="I213" s="32">
        <v>12501.71</v>
      </c>
      <c r="J213" s="32">
        <v>10182.61</v>
      </c>
      <c r="K213" s="32">
        <v>969.04</v>
      </c>
      <c r="L213" s="32">
        <v>1350.06</v>
      </c>
      <c r="M213" s="131"/>
      <c r="O213" s="131"/>
      <c r="P213" s="131"/>
      <c r="Q213" s="131"/>
      <c r="R213" s="131"/>
      <c r="S213" s="131"/>
      <c r="T213" s="131"/>
      <c r="U213" s="131"/>
      <c r="V213" s="131"/>
    </row>
    <row r="214" spans="1:22" ht="12">
      <c r="A214" s="61">
        <v>2012</v>
      </c>
      <c r="B214" s="69" t="s">
        <v>43</v>
      </c>
      <c r="C214" s="32">
        <v>4133.36</v>
      </c>
      <c r="D214" s="32">
        <v>3361.82</v>
      </c>
      <c r="E214" s="32">
        <v>511.25</v>
      </c>
      <c r="F214" s="32">
        <v>13.53</v>
      </c>
      <c r="G214" s="32">
        <v>153.33</v>
      </c>
      <c r="H214" s="226">
        <v>93.43</v>
      </c>
      <c r="I214" s="32">
        <v>14263.65</v>
      </c>
      <c r="J214" s="32">
        <v>11348.34</v>
      </c>
      <c r="K214" s="32">
        <v>1017.82</v>
      </c>
      <c r="L214" s="32">
        <v>1897.49</v>
      </c>
      <c r="M214" s="131"/>
      <c r="O214" s="131"/>
      <c r="P214" s="131"/>
      <c r="Q214" s="131"/>
      <c r="R214" s="131"/>
      <c r="S214" s="131"/>
      <c r="T214" s="131"/>
      <c r="U214" s="131"/>
      <c r="V214" s="131"/>
    </row>
    <row r="215" spans="1:22" ht="12">
      <c r="A215" s="61">
        <v>2012</v>
      </c>
      <c r="B215" s="69" t="s">
        <v>36</v>
      </c>
      <c r="C215" s="32">
        <v>4371.95</v>
      </c>
      <c r="D215" s="32">
        <v>3632.83</v>
      </c>
      <c r="E215" s="32">
        <v>491.44</v>
      </c>
      <c r="F215" s="32">
        <v>18.17</v>
      </c>
      <c r="G215" s="32">
        <v>146.89</v>
      </c>
      <c r="H215" s="226">
        <v>82.62</v>
      </c>
      <c r="I215" s="32">
        <v>14931.17</v>
      </c>
      <c r="J215" s="32">
        <v>11557.08</v>
      </c>
      <c r="K215" s="32">
        <v>945.83</v>
      </c>
      <c r="L215" s="32">
        <v>2428.27</v>
      </c>
      <c r="M215" s="131"/>
      <c r="O215" s="131"/>
      <c r="P215" s="131"/>
      <c r="Q215" s="131"/>
      <c r="R215" s="131"/>
      <c r="S215" s="131"/>
      <c r="T215" s="131"/>
      <c r="U215" s="131"/>
      <c r="V215" s="131"/>
    </row>
    <row r="216" spans="1:22" ht="12">
      <c r="A216" s="61">
        <v>2012</v>
      </c>
      <c r="B216" s="69" t="s">
        <v>37</v>
      </c>
      <c r="C216" s="32">
        <v>4268.7</v>
      </c>
      <c r="D216" s="32">
        <v>3526.22</v>
      </c>
      <c r="E216" s="32">
        <v>495.3</v>
      </c>
      <c r="F216" s="32">
        <v>18.35</v>
      </c>
      <c r="G216" s="32">
        <v>146.62</v>
      </c>
      <c r="H216" s="226">
        <v>82.21</v>
      </c>
      <c r="I216" s="32">
        <v>15600.67</v>
      </c>
      <c r="J216" s="32">
        <v>12360.48</v>
      </c>
      <c r="K216" s="32">
        <v>1071.53</v>
      </c>
      <c r="L216" s="32">
        <v>2168.66</v>
      </c>
      <c r="M216" s="131"/>
      <c r="O216" s="131"/>
      <c r="P216" s="131"/>
      <c r="Q216" s="131"/>
      <c r="R216" s="131"/>
      <c r="S216" s="131"/>
      <c r="T216" s="131"/>
      <c r="U216" s="131"/>
      <c r="V216" s="131"/>
    </row>
    <row r="217" spans="1:22" ht="12">
      <c r="A217" s="61">
        <v>2012</v>
      </c>
      <c r="B217" s="69" t="s">
        <v>44</v>
      </c>
      <c r="C217" s="32">
        <v>4797.47</v>
      </c>
      <c r="D217" s="32">
        <v>4058.1</v>
      </c>
      <c r="E217" s="32">
        <v>484.04</v>
      </c>
      <c r="F217" s="32">
        <v>18.98</v>
      </c>
      <c r="G217" s="32">
        <v>147.87</v>
      </c>
      <c r="H217" s="226">
        <v>88.48</v>
      </c>
      <c r="I217" s="32">
        <v>16060.61</v>
      </c>
      <c r="J217" s="32">
        <v>12117.73</v>
      </c>
      <c r="K217" s="32">
        <v>941.22</v>
      </c>
      <c r="L217" s="32">
        <v>3001.67</v>
      </c>
      <c r="M217" s="131"/>
      <c r="O217" s="131"/>
      <c r="P217" s="131"/>
      <c r="Q217" s="131"/>
      <c r="R217" s="131"/>
      <c r="S217" s="131"/>
      <c r="T217" s="131"/>
      <c r="U217" s="131"/>
      <c r="V217" s="131"/>
    </row>
    <row r="218" spans="1:22" ht="12">
      <c r="A218" s="61">
        <v>2012</v>
      </c>
      <c r="B218" s="69" t="s">
        <v>39</v>
      </c>
      <c r="C218" s="32">
        <v>5908.31</v>
      </c>
      <c r="D218" s="32">
        <v>5148.92</v>
      </c>
      <c r="E218" s="32">
        <v>491.57</v>
      </c>
      <c r="F218" s="32">
        <v>16.08</v>
      </c>
      <c r="G218" s="32">
        <v>152.86</v>
      </c>
      <c r="H218" s="226">
        <v>98.87</v>
      </c>
      <c r="I218" s="32">
        <v>15136.18</v>
      </c>
      <c r="J218" s="32">
        <v>11345.48</v>
      </c>
      <c r="K218" s="32">
        <v>869.3</v>
      </c>
      <c r="L218" s="32">
        <v>2921.39</v>
      </c>
      <c r="M218" s="131"/>
      <c r="O218" s="131"/>
      <c r="P218" s="131"/>
      <c r="Q218" s="131"/>
      <c r="R218" s="131"/>
      <c r="S218" s="131"/>
      <c r="T218" s="131"/>
      <c r="U218" s="131"/>
      <c r="V218" s="131"/>
    </row>
    <row r="219" spans="1:22" ht="12">
      <c r="A219" s="61">
        <v>2012</v>
      </c>
      <c r="B219" s="69" t="s">
        <v>40</v>
      </c>
      <c r="C219" s="32">
        <v>5920.82</v>
      </c>
      <c r="D219" s="32">
        <v>5187.83</v>
      </c>
      <c r="E219" s="32">
        <v>457.03</v>
      </c>
      <c r="F219" s="32">
        <v>18.64</v>
      </c>
      <c r="G219" s="32">
        <v>153.36</v>
      </c>
      <c r="H219" s="226">
        <v>103.96</v>
      </c>
      <c r="I219" s="32">
        <v>14691.46</v>
      </c>
      <c r="J219" s="32">
        <v>11115.46</v>
      </c>
      <c r="K219" s="32">
        <v>866.61</v>
      </c>
      <c r="L219" s="32">
        <v>2709.39</v>
      </c>
      <c r="M219" s="131"/>
      <c r="O219" s="131"/>
      <c r="P219" s="131"/>
      <c r="Q219" s="131"/>
      <c r="R219" s="131"/>
      <c r="S219" s="131"/>
      <c r="T219" s="131"/>
      <c r="U219" s="131"/>
      <c r="V219" s="131"/>
    </row>
    <row r="220" spans="1:22" ht="12">
      <c r="A220" s="67">
        <v>2012</v>
      </c>
      <c r="B220" s="70" t="s">
        <v>45</v>
      </c>
      <c r="C220" s="227">
        <v>6127.34</v>
      </c>
      <c r="D220" s="227">
        <v>5378.61</v>
      </c>
      <c r="E220" s="227">
        <v>479.15</v>
      </c>
      <c r="F220" s="227">
        <v>16.1</v>
      </c>
      <c r="G220" s="227">
        <v>133.94</v>
      </c>
      <c r="H220" s="228">
        <v>119.54</v>
      </c>
      <c r="I220" s="227">
        <v>13003.08</v>
      </c>
      <c r="J220" s="227">
        <v>9560.99</v>
      </c>
      <c r="K220" s="227">
        <v>830.61</v>
      </c>
      <c r="L220" s="227">
        <v>2611.48</v>
      </c>
      <c r="M220" s="131"/>
      <c r="O220" s="131"/>
      <c r="P220" s="131"/>
      <c r="Q220" s="131"/>
      <c r="R220" s="131"/>
      <c r="S220" s="131"/>
      <c r="T220" s="131"/>
      <c r="U220" s="131"/>
      <c r="V220" s="131"/>
    </row>
    <row r="221" spans="1:14" s="131" customFormat="1" ht="12">
      <c r="A221" s="61">
        <v>2013</v>
      </c>
      <c r="B221" s="69" t="s">
        <v>31</v>
      </c>
      <c r="C221" s="230">
        <v>6288.52</v>
      </c>
      <c r="D221" s="230">
        <v>5464.82</v>
      </c>
      <c r="E221" s="230">
        <v>490.55</v>
      </c>
      <c r="F221" s="230">
        <v>19.6</v>
      </c>
      <c r="G221" s="230">
        <v>208.49</v>
      </c>
      <c r="H221" s="232">
        <v>105.05</v>
      </c>
      <c r="I221" s="230">
        <v>11316.65</v>
      </c>
      <c r="J221" s="230">
        <v>8760.1</v>
      </c>
      <c r="K221" s="230">
        <v>804.32</v>
      </c>
      <c r="L221" s="230">
        <v>1752.23</v>
      </c>
      <c r="N221"/>
    </row>
    <row r="222" spans="1:22" ht="12">
      <c r="A222" s="61">
        <v>2013</v>
      </c>
      <c r="B222" s="69" t="s">
        <v>32</v>
      </c>
      <c r="C222" s="230">
        <v>5689.17</v>
      </c>
      <c r="D222" s="230">
        <v>4924.13</v>
      </c>
      <c r="E222" s="230">
        <v>477.72</v>
      </c>
      <c r="F222" s="230">
        <v>20.92</v>
      </c>
      <c r="G222" s="230">
        <v>165.38</v>
      </c>
      <c r="H222" s="233">
        <v>101.02</v>
      </c>
      <c r="I222" s="230">
        <v>10737.87</v>
      </c>
      <c r="J222" s="230">
        <v>8453.95</v>
      </c>
      <c r="K222" s="230">
        <v>722.81</v>
      </c>
      <c r="L222" s="230">
        <v>1561.11</v>
      </c>
      <c r="M222" s="131"/>
      <c r="O222" s="131"/>
      <c r="P222" s="131"/>
      <c r="Q222" s="131"/>
      <c r="R222" s="131"/>
      <c r="S222" s="131"/>
      <c r="T222" s="131"/>
      <c r="U222" s="131"/>
      <c r="V222" s="131"/>
    </row>
    <row r="223" spans="1:22" ht="12">
      <c r="A223" s="61">
        <v>2013</v>
      </c>
      <c r="B223" s="69" t="s">
        <v>42</v>
      </c>
      <c r="C223" s="230">
        <v>6233.1</v>
      </c>
      <c r="D223" s="230">
        <v>5353.56</v>
      </c>
      <c r="E223" s="230">
        <v>568.16</v>
      </c>
      <c r="F223" s="230">
        <v>20.15</v>
      </c>
      <c r="G223" s="230">
        <v>188.53</v>
      </c>
      <c r="H223" s="233">
        <v>102.7</v>
      </c>
      <c r="I223" s="230">
        <v>10415.21</v>
      </c>
      <c r="J223" s="230">
        <v>8150.97</v>
      </c>
      <c r="K223" s="230">
        <v>557.68</v>
      </c>
      <c r="L223" s="230">
        <v>1706.56</v>
      </c>
      <c r="M223" s="131"/>
      <c r="O223" s="131"/>
      <c r="P223" s="131"/>
      <c r="Q223" s="131"/>
      <c r="R223" s="131"/>
      <c r="S223" s="131"/>
      <c r="T223" s="131"/>
      <c r="U223" s="131"/>
      <c r="V223" s="131"/>
    </row>
    <row r="224" spans="1:22" ht="12">
      <c r="A224" s="61">
        <v>2013</v>
      </c>
      <c r="B224" s="69" t="s">
        <v>34</v>
      </c>
      <c r="C224" s="32">
        <v>4999.05</v>
      </c>
      <c r="D224" s="32">
        <v>4138.55</v>
      </c>
      <c r="E224" s="32">
        <v>547.64</v>
      </c>
      <c r="F224" s="32">
        <v>24.13</v>
      </c>
      <c r="G224" s="32">
        <v>199.49</v>
      </c>
      <c r="H224" s="226">
        <v>89.23</v>
      </c>
      <c r="I224" s="32">
        <v>11259.34</v>
      </c>
      <c r="J224" s="32">
        <v>8775.07</v>
      </c>
      <c r="K224" s="32">
        <v>665.58</v>
      </c>
      <c r="L224" s="32">
        <v>1818.68</v>
      </c>
      <c r="M224" s="131"/>
      <c r="O224" s="131"/>
      <c r="P224" s="131"/>
      <c r="Q224" s="131"/>
      <c r="R224" s="131"/>
      <c r="S224" s="131"/>
      <c r="T224" s="131"/>
      <c r="U224" s="131"/>
      <c r="V224" s="131"/>
    </row>
    <row r="225" spans="1:22" s="62" customFormat="1" ht="12">
      <c r="A225" s="61">
        <v>2013</v>
      </c>
      <c r="B225" s="69" t="s">
        <v>23</v>
      </c>
      <c r="C225" s="32">
        <v>4636.76</v>
      </c>
      <c r="D225" s="32">
        <v>3817.29</v>
      </c>
      <c r="E225" s="32">
        <v>530.77</v>
      </c>
      <c r="F225" s="32">
        <v>22.83</v>
      </c>
      <c r="G225" s="32">
        <v>186.86</v>
      </c>
      <c r="H225" s="226">
        <v>79.01</v>
      </c>
      <c r="I225" s="32">
        <v>11651.87</v>
      </c>
      <c r="J225" s="32">
        <v>9257.41</v>
      </c>
      <c r="K225" s="32">
        <v>837.05</v>
      </c>
      <c r="L225" s="32">
        <v>1557.41</v>
      </c>
      <c r="M225" s="131"/>
      <c r="N225"/>
      <c r="O225" s="131"/>
      <c r="P225" s="131"/>
      <c r="Q225" s="131"/>
      <c r="R225" s="131"/>
      <c r="S225" s="131"/>
      <c r="T225" s="131"/>
      <c r="U225" s="131"/>
      <c r="V225" s="131"/>
    </row>
    <row r="226" spans="1:12" ht="12">
      <c r="A226" s="61">
        <v>2013</v>
      </c>
      <c r="B226" s="69" t="s">
        <v>43</v>
      </c>
      <c r="C226" s="32">
        <v>3814.49</v>
      </c>
      <c r="D226" s="32">
        <v>2976.02</v>
      </c>
      <c r="E226" s="32">
        <v>556.5</v>
      </c>
      <c r="F226" s="32">
        <v>22.21</v>
      </c>
      <c r="G226" s="32">
        <v>179.47</v>
      </c>
      <c r="H226" s="226">
        <v>80.29</v>
      </c>
      <c r="I226" s="32">
        <v>13661.76</v>
      </c>
      <c r="J226" s="32">
        <v>10093.42</v>
      </c>
      <c r="K226" s="32">
        <v>1170.01</v>
      </c>
      <c r="L226" s="32">
        <v>2398.33</v>
      </c>
    </row>
    <row r="227" spans="1:12" ht="12">
      <c r="A227" s="61">
        <v>2013</v>
      </c>
      <c r="B227" s="69" t="s">
        <v>36</v>
      </c>
      <c r="C227" s="32">
        <v>3973.35</v>
      </c>
      <c r="D227" s="32">
        <v>3210.12</v>
      </c>
      <c r="E227" s="32">
        <v>496.75</v>
      </c>
      <c r="F227" s="32">
        <v>21.24</v>
      </c>
      <c r="G227" s="32">
        <v>177.11</v>
      </c>
      <c r="H227" s="226">
        <v>68.13</v>
      </c>
      <c r="I227" s="32">
        <v>15309.25</v>
      </c>
      <c r="J227" s="32">
        <v>11165.53</v>
      </c>
      <c r="K227" s="32">
        <v>1181.66</v>
      </c>
      <c r="L227" s="32">
        <v>2962.07</v>
      </c>
    </row>
    <row r="228" spans="1:12" ht="12">
      <c r="A228" s="61">
        <v>2013</v>
      </c>
      <c r="B228" s="69" t="s">
        <v>37</v>
      </c>
      <c r="C228" s="32">
        <v>4389.86</v>
      </c>
      <c r="D228" s="32">
        <v>3399.2</v>
      </c>
      <c r="E228" s="32">
        <v>709.24</v>
      </c>
      <c r="F228" s="32">
        <v>18.96</v>
      </c>
      <c r="G228" s="32">
        <v>193.44</v>
      </c>
      <c r="H228" s="32">
        <v>69.01</v>
      </c>
      <c r="I228" s="234">
        <v>16006.14</v>
      </c>
      <c r="J228" s="32">
        <v>12231.41</v>
      </c>
      <c r="K228" s="32">
        <v>853.01</v>
      </c>
      <c r="L228" s="32">
        <v>2921.72</v>
      </c>
    </row>
    <row r="229" spans="1:12" ht="12">
      <c r="A229" s="61">
        <v>2013</v>
      </c>
      <c r="B229" s="69" t="s">
        <v>44</v>
      </c>
      <c r="C229" s="32">
        <v>4569.5</v>
      </c>
      <c r="D229" s="32">
        <v>3693.93</v>
      </c>
      <c r="E229" s="32">
        <v>591.16</v>
      </c>
      <c r="F229" s="32">
        <v>20.11</v>
      </c>
      <c r="G229" s="32">
        <v>184.99</v>
      </c>
      <c r="H229" s="32">
        <v>79.31</v>
      </c>
      <c r="I229" s="234">
        <v>16702.77</v>
      </c>
      <c r="J229" s="32">
        <v>12336.23</v>
      </c>
      <c r="K229" s="32">
        <v>952.04</v>
      </c>
      <c r="L229" s="32">
        <v>3414.5</v>
      </c>
    </row>
    <row r="230" spans="1:12" ht="12">
      <c r="A230" s="61">
        <v>2013</v>
      </c>
      <c r="B230" s="69" t="s">
        <v>39</v>
      </c>
      <c r="C230" s="32">
        <v>4957.76</v>
      </c>
      <c r="D230" s="32">
        <v>4152.21</v>
      </c>
      <c r="E230" s="32">
        <v>464.83</v>
      </c>
      <c r="F230" s="32">
        <v>21.45</v>
      </c>
      <c r="G230" s="32">
        <v>229.15</v>
      </c>
      <c r="H230" s="32">
        <v>90.13</v>
      </c>
      <c r="I230" s="234">
        <v>16538.95</v>
      </c>
      <c r="J230" s="32">
        <v>12627.71</v>
      </c>
      <c r="K230" s="32">
        <v>805.53</v>
      </c>
      <c r="L230" s="32">
        <v>3105.71</v>
      </c>
    </row>
    <row r="231" spans="1:12" ht="12">
      <c r="A231" s="61">
        <v>2013</v>
      </c>
      <c r="B231" s="69" t="s">
        <v>40</v>
      </c>
      <c r="C231" s="32">
        <v>5278.87</v>
      </c>
      <c r="D231" s="32">
        <v>4302.74</v>
      </c>
      <c r="E231" s="32">
        <v>655.66</v>
      </c>
      <c r="F231" s="32">
        <v>23.35</v>
      </c>
      <c r="G231" s="32">
        <v>206.14</v>
      </c>
      <c r="H231" s="32">
        <v>90.97</v>
      </c>
      <c r="I231" s="234">
        <v>16349.29</v>
      </c>
      <c r="J231" s="32">
        <v>12727.32</v>
      </c>
      <c r="K231" s="32">
        <v>612.6</v>
      </c>
      <c r="L231" s="32">
        <v>3009.38</v>
      </c>
    </row>
    <row r="232" spans="1:12" ht="12">
      <c r="A232" s="61">
        <v>2013</v>
      </c>
      <c r="B232" s="69" t="s">
        <v>45</v>
      </c>
      <c r="C232" s="32">
        <v>5375.57</v>
      </c>
      <c r="D232" s="32">
        <v>4440.28</v>
      </c>
      <c r="E232" s="32">
        <v>609.34</v>
      </c>
      <c r="F232" s="32">
        <v>23.83</v>
      </c>
      <c r="G232" s="32">
        <v>203.47</v>
      </c>
      <c r="H232" s="32">
        <v>98.64</v>
      </c>
      <c r="I232" s="234">
        <v>15643.58</v>
      </c>
      <c r="J232" s="32">
        <v>11870.8</v>
      </c>
      <c r="K232" s="32">
        <v>518.33</v>
      </c>
      <c r="L232" s="32">
        <v>3254.45</v>
      </c>
    </row>
    <row r="233" spans="1:12" ht="12">
      <c r="A233" s="65">
        <v>2014</v>
      </c>
      <c r="B233" s="125" t="s">
        <v>31</v>
      </c>
      <c r="C233" s="235">
        <v>5620.45</v>
      </c>
      <c r="D233" s="235">
        <v>4723.63</v>
      </c>
      <c r="E233" s="235">
        <v>555.75</v>
      </c>
      <c r="F233" s="235">
        <v>16.83</v>
      </c>
      <c r="G233" s="235">
        <v>240.73</v>
      </c>
      <c r="H233" s="235">
        <v>83.52</v>
      </c>
      <c r="I233" s="236">
        <v>15052.46</v>
      </c>
      <c r="J233" s="235">
        <v>11418.37</v>
      </c>
      <c r="K233" s="235">
        <v>481.23</v>
      </c>
      <c r="L233" s="235">
        <v>3152.87</v>
      </c>
    </row>
    <row r="234" spans="1:12" ht="12">
      <c r="A234" s="61">
        <v>2014</v>
      </c>
      <c r="B234" s="69" t="s">
        <v>32</v>
      </c>
      <c r="C234" s="230">
        <v>4948.99</v>
      </c>
      <c r="D234" s="230">
        <v>4115.35</v>
      </c>
      <c r="E234" s="230">
        <v>528.92</v>
      </c>
      <c r="F234" s="230">
        <v>20.42</v>
      </c>
      <c r="G234" s="230">
        <v>205.6</v>
      </c>
      <c r="H234" s="233">
        <v>78.7</v>
      </c>
      <c r="I234" s="230">
        <v>14729.74</v>
      </c>
      <c r="J234" s="230">
        <v>11281.37</v>
      </c>
      <c r="K234" s="230">
        <v>436.19</v>
      </c>
      <c r="L234" s="230">
        <v>3012.18</v>
      </c>
    </row>
    <row r="235" spans="1:12" ht="12">
      <c r="A235" s="61">
        <v>2014</v>
      </c>
      <c r="B235" s="69" t="s">
        <v>42</v>
      </c>
      <c r="C235" s="230">
        <v>5257.24</v>
      </c>
      <c r="D235" s="230">
        <v>4359.82</v>
      </c>
      <c r="E235" s="230">
        <v>595.64</v>
      </c>
      <c r="F235" s="230">
        <v>20.52</v>
      </c>
      <c r="G235" s="230">
        <v>201.24</v>
      </c>
      <c r="H235" s="233">
        <v>80.01</v>
      </c>
      <c r="I235" s="230">
        <v>15113.87</v>
      </c>
      <c r="J235" s="230">
        <v>11349.72</v>
      </c>
      <c r="K235" s="230">
        <v>322.99</v>
      </c>
      <c r="L235" s="230">
        <v>3441.15</v>
      </c>
    </row>
    <row r="236" spans="1:12" ht="12">
      <c r="A236" s="61">
        <v>2014</v>
      </c>
      <c r="B236" s="69" t="s">
        <v>34</v>
      </c>
      <c r="C236" s="230">
        <v>4472.44</v>
      </c>
      <c r="D236" s="230">
        <v>3657.79</v>
      </c>
      <c r="E236" s="230">
        <v>543.03</v>
      </c>
      <c r="F236" s="230">
        <v>22.89</v>
      </c>
      <c r="G236" s="230">
        <v>178.45</v>
      </c>
      <c r="H236" s="233">
        <v>70.27</v>
      </c>
      <c r="I236" s="230">
        <v>15193</v>
      </c>
      <c r="J236" s="230">
        <v>11515.21</v>
      </c>
      <c r="K236" s="230">
        <v>345.81</v>
      </c>
      <c r="L236" s="230">
        <v>3331.99</v>
      </c>
    </row>
    <row r="237" spans="1:12" ht="12">
      <c r="A237" s="61">
        <v>2014</v>
      </c>
      <c r="B237" s="69" t="s">
        <v>23</v>
      </c>
      <c r="C237" s="230">
        <v>3730.02</v>
      </c>
      <c r="D237" s="230">
        <v>2885.38</v>
      </c>
      <c r="E237" s="230">
        <v>565.92</v>
      </c>
      <c r="F237" s="230">
        <v>25.05</v>
      </c>
      <c r="G237" s="230">
        <v>191.09</v>
      </c>
      <c r="H237" s="233">
        <v>62.58</v>
      </c>
      <c r="I237" s="230">
        <v>16600.22</v>
      </c>
      <c r="J237" s="230">
        <v>12565.42</v>
      </c>
      <c r="K237" s="230">
        <v>526.76</v>
      </c>
      <c r="L237" s="230">
        <v>3508.04</v>
      </c>
    </row>
    <row r="238" spans="1:12" ht="12">
      <c r="A238" s="61">
        <v>2014</v>
      </c>
      <c r="B238" s="69" t="s">
        <v>43</v>
      </c>
      <c r="C238" s="230">
        <v>2696.38</v>
      </c>
      <c r="D238" s="230">
        <v>1858.07</v>
      </c>
      <c r="E238" s="230">
        <v>554.58</v>
      </c>
      <c r="F238" s="230">
        <v>24.47</v>
      </c>
      <c r="G238" s="230">
        <v>196.26</v>
      </c>
      <c r="H238" s="233">
        <v>63.01</v>
      </c>
      <c r="I238" s="230">
        <v>17757.03</v>
      </c>
      <c r="J238" s="230">
        <v>13857.83</v>
      </c>
      <c r="K238" s="230">
        <v>473.45</v>
      </c>
      <c r="L238" s="230">
        <v>3425.75</v>
      </c>
    </row>
    <row r="239" spans="1:12" ht="12">
      <c r="A239" s="61">
        <v>2014</v>
      </c>
      <c r="B239" s="69" t="s">
        <v>36</v>
      </c>
      <c r="C239" s="230">
        <v>2431.21</v>
      </c>
      <c r="D239" s="230">
        <v>1613.32</v>
      </c>
      <c r="E239" s="230">
        <v>546.15</v>
      </c>
      <c r="F239" s="230">
        <v>24.81</v>
      </c>
      <c r="G239" s="230">
        <v>187.85</v>
      </c>
      <c r="H239" s="233">
        <v>59.08</v>
      </c>
      <c r="I239" s="230">
        <v>19436.98</v>
      </c>
      <c r="J239" s="230">
        <v>15499.12</v>
      </c>
      <c r="K239" s="230">
        <v>595.28</v>
      </c>
      <c r="L239" s="230">
        <v>3342.58</v>
      </c>
    </row>
    <row r="240" spans="1:12" ht="12">
      <c r="A240" s="61">
        <v>2014</v>
      </c>
      <c r="B240" s="69" t="s">
        <v>37</v>
      </c>
      <c r="C240" s="230">
        <v>2422.16</v>
      </c>
      <c r="D240" s="230">
        <v>1552.43</v>
      </c>
      <c r="E240" s="230">
        <v>587.39</v>
      </c>
      <c r="F240" s="230">
        <v>23.47</v>
      </c>
      <c r="G240" s="230">
        <v>200.62</v>
      </c>
      <c r="H240" s="233">
        <v>58.24</v>
      </c>
      <c r="I240" s="230">
        <v>20419.52</v>
      </c>
      <c r="J240" s="230">
        <v>16163.29</v>
      </c>
      <c r="K240" s="230">
        <v>814.76</v>
      </c>
      <c r="L240" s="230">
        <v>3441.48</v>
      </c>
    </row>
    <row r="241" spans="1:12" ht="12">
      <c r="A241" s="61">
        <v>2014</v>
      </c>
      <c r="B241" s="69" t="s">
        <v>44</v>
      </c>
      <c r="C241" s="230">
        <v>3850.77</v>
      </c>
      <c r="D241" s="230">
        <v>3017.7</v>
      </c>
      <c r="E241" s="230">
        <v>547.24</v>
      </c>
      <c r="F241" s="230">
        <v>23.85</v>
      </c>
      <c r="G241" s="230">
        <v>200.78</v>
      </c>
      <c r="H241" s="233">
        <v>61.21</v>
      </c>
      <c r="I241" s="230">
        <v>20815.09</v>
      </c>
      <c r="J241" s="230">
        <v>16275.05</v>
      </c>
      <c r="K241" s="230">
        <v>739.17</v>
      </c>
      <c r="L241" s="230">
        <v>3800.88</v>
      </c>
    </row>
    <row r="242" spans="1:12" ht="12">
      <c r="A242" s="61">
        <v>2014</v>
      </c>
      <c r="B242" s="69" t="s">
        <v>39</v>
      </c>
      <c r="C242" s="230">
        <v>3907.37</v>
      </c>
      <c r="D242" s="230">
        <v>3105.69</v>
      </c>
      <c r="E242" s="230">
        <v>504.51</v>
      </c>
      <c r="F242" s="230">
        <v>18.12</v>
      </c>
      <c r="G242" s="230">
        <v>211.97</v>
      </c>
      <c r="H242" s="233">
        <v>67.1</v>
      </c>
      <c r="I242" s="230">
        <v>21011.62</v>
      </c>
      <c r="J242" s="230">
        <v>16889.93</v>
      </c>
      <c r="K242" s="230">
        <v>716.31</v>
      </c>
      <c r="L242" s="230">
        <v>3405.37</v>
      </c>
    </row>
    <row r="243" spans="1:12" ht="12">
      <c r="A243" s="61">
        <v>2014</v>
      </c>
      <c r="B243" s="69" t="s">
        <v>40</v>
      </c>
      <c r="C243" s="230">
        <v>4495.08</v>
      </c>
      <c r="D243" s="230">
        <v>3642.95</v>
      </c>
      <c r="E243" s="230">
        <v>522.23</v>
      </c>
      <c r="F243" s="230">
        <v>19.1</v>
      </c>
      <c r="G243" s="230">
        <v>221.05</v>
      </c>
      <c r="H243" s="233">
        <v>89.76</v>
      </c>
      <c r="I243" s="230">
        <v>20885.4</v>
      </c>
      <c r="J243" s="230">
        <v>16946.34</v>
      </c>
      <c r="K243" s="230">
        <v>706.11</v>
      </c>
      <c r="L243" s="230">
        <v>3232.95</v>
      </c>
    </row>
    <row r="244" spans="1:12" ht="12">
      <c r="A244" s="61">
        <v>2014</v>
      </c>
      <c r="B244" s="70" t="s">
        <v>45</v>
      </c>
      <c r="C244" s="230">
        <v>4462.66</v>
      </c>
      <c r="D244" s="230">
        <v>3701.89</v>
      </c>
      <c r="E244" s="230">
        <v>438.69</v>
      </c>
      <c r="F244" s="230">
        <v>19.4</v>
      </c>
      <c r="G244" s="230">
        <v>206.16</v>
      </c>
      <c r="H244" s="233">
        <v>96.52</v>
      </c>
      <c r="I244" s="230">
        <v>20775.01</v>
      </c>
      <c r="J244" s="230">
        <v>17090.66</v>
      </c>
      <c r="K244" s="230">
        <v>794.65</v>
      </c>
      <c r="L244" s="230">
        <v>2889.7</v>
      </c>
    </row>
    <row r="245" spans="1:12" ht="12">
      <c r="A245" s="65">
        <v>2015</v>
      </c>
      <c r="B245" s="125" t="s">
        <v>31</v>
      </c>
      <c r="C245" s="235">
        <v>4753.68</v>
      </c>
      <c r="D245" s="235">
        <v>3897.42</v>
      </c>
      <c r="E245" s="235">
        <v>609.79</v>
      </c>
      <c r="F245" s="235">
        <v>12.5</v>
      </c>
      <c r="G245" s="235">
        <v>174.84</v>
      </c>
      <c r="H245" s="235">
        <v>59.13</v>
      </c>
      <c r="I245" s="236">
        <v>20433.58</v>
      </c>
      <c r="J245" s="235">
        <v>17286.12</v>
      </c>
      <c r="K245" s="235">
        <v>915.31</v>
      </c>
      <c r="L245" s="235">
        <v>2232.15</v>
      </c>
    </row>
    <row r="246" spans="1:12" ht="12">
      <c r="A246" s="61">
        <v>2015</v>
      </c>
      <c r="B246" s="69" t="s">
        <v>32</v>
      </c>
      <c r="C246" s="32">
        <v>4334.3</v>
      </c>
      <c r="D246" s="32">
        <v>3635.64</v>
      </c>
      <c r="E246" s="32">
        <v>451.97</v>
      </c>
      <c r="F246" s="32">
        <v>11.77</v>
      </c>
      <c r="G246" s="32">
        <v>175.38</v>
      </c>
      <c r="H246" s="226">
        <v>59.54</v>
      </c>
      <c r="I246" s="32">
        <v>20433.75</v>
      </c>
      <c r="J246" s="32">
        <v>17107.8</v>
      </c>
      <c r="K246" s="32">
        <v>1020.52</v>
      </c>
      <c r="L246" s="32">
        <v>2305.43</v>
      </c>
    </row>
    <row r="247" spans="1:12" ht="12">
      <c r="A247" s="61">
        <v>2015</v>
      </c>
      <c r="B247" s="69" t="s">
        <v>42</v>
      </c>
      <c r="C247" s="32">
        <v>4514.23</v>
      </c>
      <c r="D247" s="32">
        <v>3749.91</v>
      </c>
      <c r="E247" s="32">
        <v>525.71</v>
      </c>
      <c r="F247" s="32">
        <v>8.09</v>
      </c>
      <c r="G247" s="32">
        <v>175.77</v>
      </c>
      <c r="H247" s="226">
        <v>54.75</v>
      </c>
      <c r="I247" s="32">
        <v>19938.83</v>
      </c>
      <c r="J247" s="32">
        <v>17218.19</v>
      </c>
      <c r="K247" s="32">
        <v>836.47</v>
      </c>
      <c r="L247" s="32">
        <v>1884.17</v>
      </c>
    </row>
    <row r="248" spans="1:12" ht="12">
      <c r="A248" s="61">
        <v>2015</v>
      </c>
      <c r="B248" s="69" t="s">
        <v>34</v>
      </c>
      <c r="C248" s="32">
        <v>3404.13</v>
      </c>
      <c r="D248" s="32">
        <v>2671.78</v>
      </c>
      <c r="E248" s="32">
        <v>485.91</v>
      </c>
      <c r="F248" s="32">
        <v>20.78</v>
      </c>
      <c r="G248" s="32">
        <v>175.78</v>
      </c>
      <c r="H248" s="226">
        <v>49.88</v>
      </c>
      <c r="I248" s="32">
        <v>18995.64</v>
      </c>
      <c r="J248" s="32">
        <v>16665.84</v>
      </c>
      <c r="K248" s="32">
        <v>768.39</v>
      </c>
      <c r="L248" s="32">
        <v>1561.41</v>
      </c>
    </row>
    <row r="249" spans="1:12" ht="12">
      <c r="A249" s="61">
        <v>2015</v>
      </c>
      <c r="B249" s="69" t="s">
        <v>23</v>
      </c>
      <c r="C249" s="32">
        <v>2653.8</v>
      </c>
      <c r="D249" s="32">
        <v>1880.58</v>
      </c>
      <c r="E249" s="32">
        <v>528.87</v>
      </c>
      <c r="F249" s="32">
        <v>22.45</v>
      </c>
      <c r="G249" s="32">
        <v>176.4</v>
      </c>
      <c r="H249" s="226">
        <v>45.5</v>
      </c>
      <c r="I249" s="32">
        <v>18915.9</v>
      </c>
      <c r="J249" s="32">
        <v>16203.49</v>
      </c>
      <c r="K249" s="32">
        <v>891.42</v>
      </c>
      <c r="L249" s="32">
        <v>1820.99</v>
      </c>
    </row>
    <row r="250" spans="1:12" ht="12">
      <c r="A250" s="61">
        <v>2015</v>
      </c>
      <c r="B250" s="69" t="s">
        <v>43</v>
      </c>
      <c r="C250" s="32">
        <v>2359.46</v>
      </c>
      <c r="D250" s="32">
        <v>1601.91</v>
      </c>
      <c r="E250" s="32">
        <v>514.94</v>
      </c>
      <c r="F250" s="32">
        <v>21.19</v>
      </c>
      <c r="G250" s="32">
        <v>176.82</v>
      </c>
      <c r="H250" s="226">
        <v>44.6</v>
      </c>
      <c r="I250" s="32">
        <v>18564.6</v>
      </c>
      <c r="J250" s="32">
        <v>15885.09</v>
      </c>
      <c r="K250" s="32">
        <v>955.14</v>
      </c>
      <c r="L250" s="32">
        <v>1724.37</v>
      </c>
    </row>
    <row r="251" spans="1:12" ht="12">
      <c r="A251" s="61">
        <v>2015</v>
      </c>
      <c r="B251" s="69" t="s">
        <v>36</v>
      </c>
      <c r="C251" s="32">
        <v>2271.7</v>
      </c>
      <c r="D251" s="32">
        <v>1581.49</v>
      </c>
      <c r="E251" s="32">
        <v>455.93</v>
      </c>
      <c r="F251" s="32">
        <v>23.06</v>
      </c>
      <c r="G251" s="32">
        <v>172.36</v>
      </c>
      <c r="H251" s="226">
        <v>38.86</v>
      </c>
      <c r="I251" s="32">
        <v>18030.27</v>
      </c>
      <c r="J251" s="32">
        <v>15351.53</v>
      </c>
      <c r="K251" s="32">
        <v>770.55</v>
      </c>
      <c r="L251" s="32">
        <v>1908.19</v>
      </c>
    </row>
    <row r="252" spans="1:12" ht="12">
      <c r="A252" s="61">
        <v>2015</v>
      </c>
      <c r="B252" s="69" t="s">
        <v>37</v>
      </c>
      <c r="C252" s="32">
        <v>2365.17</v>
      </c>
      <c r="D252" s="32">
        <v>1676.38</v>
      </c>
      <c r="E252" s="32">
        <v>460.7</v>
      </c>
      <c r="F252" s="32">
        <v>20.03</v>
      </c>
      <c r="G252" s="32">
        <v>167.22</v>
      </c>
      <c r="H252" s="226">
        <v>40.84</v>
      </c>
      <c r="I252" s="32">
        <v>17515.77</v>
      </c>
      <c r="J252" s="32">
        <v>15130.91</v>
      </c>
      <c r="K252" s="32">
        <v>740.55</v>
      </c>
      <c r="L252" s="32">
        <v>1644.31</v>
      </c>
    </row>
    <row r="253" spans="1:12" ht="12">
      <c r="A253" s="61">
        <v>2015</v>
      </c>
      <c r="B253" s="69" t="s">
        <v>44</v>
      </c>
      <c r="C253" s="32">
        <v>2305.53</v>
      </c>
      <c r="D253" s="32">
        <v>1783.59</v>
      </c>
      <c r="E253" s="32">
        <v>287.87</v>
      </c>
      <c r="F253" s="32">
        <v>22.41</v>
      </c>
      <c r="G253" s="32">
        <v>166.17</v>
      </c>
      <c r="H253" s="226">
        <v>45.48</v>
      </c>
      <c r="I253" s="32">
        <v>16809.37</v>
      </c>
      <c r="J253" s="32">
        <v>14732.94</v>
      </c>
      <c r="K253" s="32">
        <v>747.95</v>
      </c>
      <c r="L253" s="32">
        <v>1328.48</v>
      </c>
    </row>
    <row r="254" spans="1:12" ht="12">
      <c r="A254" s="61">
        <v>2015</v>
      </c>
      <c r="B254" s="69" t="s">
        <v>39</v>
      </c>
      <c r="C254" s="32">
        <v>3174.09</v>
      </c>
      <c r="D254" s="32">
        <v>2600.64</v>
      </c>
      <c r="E254" s="32">
        <v>326.04</v>
      </c>
      <c r="F254" s="32">
        <v>22.25</v>
      </c>
      <c r="G254" s="32">
        <v>176.76</v>
      </c>
      <c r="H254" s="226">
        <v>48.39</v>
      </c>
      <c r="I254" s="32">
        <v>15654.84</v>
      </c>
      <c r="J254" s="32">
        <v>13957.75</v>
      </c>
      <c r="K254" s="32">
        <v>763.98</v>
      </c>
      <c r="L254" s="32">
        <v>933.11</v>
      </c>
    </row>
    <row r="255" spans="1:12" ht="12">
      <c r="A255" s="61">
        <v>2015</v>
      </c>
      <c r="B255" s="69" t="s">
        <v>40</v>
      </c>
      <c r="C255" s="32">
        <v>2831.97</v>
      </c>
      <c r="D255" s="32">
        <v>2302.57</v>
      </c>
      <c r="E255" s="32">
        <v>278.66</v>
      </c>
      <c r="F255" s="32">
        <v>22.31</v>
      </c>
      <c r="G255" s="32">
        <v>167.15</v>
      </c>
      <c r="H255" s="226">
        <v>61.27</v>
      </c>
      <c r="I255" s="32">
        <v>14759.67</v>
      </c>
      <c r="J255" s="32">
        <v>13352.66</v>
      </c>
      <c r="K255" s="32">
        <v>712.3</v>
      </c>
      <c r="L255" s="32">
        <v>694.7</v>
      </c>
    </row>
    <row r="256" spans="1:12" ht="12">
      <c r="A256" s="61">
        <v>2015</v>
      </c>
      <c r="B256" s="69" t="s">
        <v>45</v>
      </c>
      <c r="C256" s="32">
        <v>2482.86</v>
      </c>
      <c r="D256" s="32">
        <v>1947.78</v>
      </c>
      <c r="E256" s="32">
        <v>284.42</v>
      </c>
      <c r="F256" s="32">
        <v>21.64</v>
      </c>
      <c r="G256" s="32">
        <v>168.8</v>
      </c>
      <c r="H256" s="226">
        <v>60.21</v>
      </c>
      <c r="I256" s="32">
        <v>13905.66</v>
      </c>
      <c r="J256" s="32">
        <v>12594.74</v>
      </c>
      <c r="K256" s="32">
        <v>552.8</v>
      </c>
      <c r="L256" s="32">
        <v>758.12</v>
      </c>
    </row>
    <row r="257" spans="1:12" ht="12">
      <c r="A257" s="65">
        <v>2016</v>
      </c>
      <c r="B257" s="125" t="s">
        <v>31</v>
      </c>
      <c r="C257" s="235">
        <v>2482.1</v>
      </c>
      <c r="D257" s="235">
        <v>1978.24</v>
      </c>
      <c r="E257" s="235">
        <v>253.75</v>
      </c>
      <c r="F257" s="235">
        <v>18.35</v>
      </c>
      <c r="G257" s="235">
        <v>170.72</v>
      </c>
      <c r="H257" s="235">
        <v>61.04</v>
      </c>
      <c r="I257" s="236">
        <v>12674.19</v>
      </c>
      <c r="J257" s="235">
        <v>11068.13</v>
      </c>
      <c r="K257" s="235">
        <v>502.49</v>
      </c>
      <c r="L257" s="235">
        <v>1103.57</v>
      </c>
    </row>
    <row r="258" spans="1:12" ht="12">
      <c r="A258" s="61">
        <v>2016</v>
      </c>
      <c r="B258" s="69" t="s">
        <v>140</v>
      </c>
      <c r="C258" s="32">
        <v>2531.15</v>
      </c>
      <c r="D258" s="32">
        <v>2040.79</v>
      </c>
      <c r="E258" s="32">
        <v>244.35</v>
      </c>
      <c r="F258" s="32">
        <v>18.59</v>
      </c>
      <c r="G258" s="32">
        <v>169.92</v>
      </c>
      <c r="H258" s="32">
        <v>57.5</v>
      </c>
      <c r="I258" s="234">
        <v>11652.69</v>
      </c>
      <c r="J258" s="32">
        <v>10108.47</v>
      </c>
      <c r="K258" s="32">
        <v>521.32</v>
      </c>
      <c r="L258" s="32">
        <v>1022.9</v>
      </c>
    </row>
    <row r="259" spans="1:12" ht="12">
      <c r="A259" s="61">
        <v>2016</v>
      </c>
      <c r="B259" s="69" t="s">
        <v>109</v>
      </c>
      <c r="C259" s="32">
        <v>2211.82</v>
      </c>
      <c r="D259" s="32">
        <v>1701.87</v>
      </c>
      <c r="E259" s="32">
        <v>260.85</v>
      </c>
      <c r="F259" s="32">
        <v>18.23</v>
      </c>
      <c r="G259" s="32">
        <v>175.88</v>
      </c>
      <c r="H259" s="32">
        <v>55</v>
      </c>
      <c r="I259" s="234">
        <v>10504.48</v>
      </c>
      <c r="J259" s="32">
        <v>8932.7</v>
      </c>
      <c r="K259" s="32">
        <v>446.15</v>
      </c>
      <c r="L259" s="32">
        <v>1125.63</v>
      </c>
    </row>
    <row r="260" spans="1:12" ht="12">
      <c r="A260" s="61">
        <v>2016</v>
      </c>
      <c r="B260" s="69" t="s">
        <v>34</v>
      </c>
      <c r="C260" s="32">
        <v>1252.35</v>
      </c>
      <c r="D260" s="32">
        <v>750.03</v>
      </c>
      <c r="E260" s="32">
        <v>266.52</v>
      </c>
      <c r="F260" s="32">
        <v>18</v>
      </c>
      <c r="G260" s="32">
        <v>168.23</v>
      </c>
      <c r="H260" s="32">
        <v>49.57</v>
      </c>
      <c r="I260" s="234">
        <v>9825.65</v>
      </c>
      <c r="J260" s="32">
        <v>8448.9</v>
      </c>
      <c r="K260" s="32">
        <v>424.43</v>
      </c>
      <c r="L260" s="32">
        <v>952.32</v>
      </c>
    </row>
    <row r="261" spans="1:12" ht="12">
      <c r="A261" s="61">
        <v>2016</v>
      </c>
      <c r="B261" s="69" t="s">
        <v>142</v>
      </c>
      <c r="C261" s="32">
        <v>963.72</v>
      </c>
      <c r="D261" s="32">
        <v>460.34</v>
      </c>
      <c r="E261" s="32">
        <v>281.42</v>
      </c>
      <c r="F261" s="32">
        <v>17.05</v>
      </c>
      <c r="G261" s="32">
        <v>159.21</v>
      </c>
      <c r="H261" s="32">
        <v>45.7</v>
      </c>
      <c r="I261" s="234">
        <v>9919.44</v>
      </c>
      <c r="J261" s="32">
        <v>8407.95</v>
      </c>
      <c r="K261" s="32">
        <v>464.07</v>
      </c>
      <c r="L261" s="32">
        <v>1047.42</v>
      </c>
    </row>
    <row r="262" spans="1:12" ht="12">
      <c r="A262" s="61">
        <v>2016</v>
      </c>
      <c r="B262" s="69" t="s">
        <v>143</v>
      </c>
      <c r="C262" s="32">
        <v>1050.92</v>
      </c>
      <c r="D262" s="32">
        <v>597.11</v>
      </c>
      <c r="E262" s="32">
        <v>235.05</v>
      </c>
      <c r="F262" s="32">
        <v>15.71</v>
      </c>
      <c r="G262" s="32">
        <v>159.2</v>
      </c>
      <c r="H262" s="32">
        <v>43.85</v>
      </c>
      <c r="I262" s="234">
        <v>9674.54</v>
      </c>
      <c r="J262" s="32">
        <v>8163.28</v>
      </c>
      <c r="K262" s="32">
        <v>476.78</v>
      </c>
      <c r="L262" s="32">
        <v>1034.47</v>
      </c>
    </row>
    <row r="263" spans="1:12" ht="12">
      <c r="A263" s="61">
        <v>2016</v>
      </c>
      <c r="B263" s="69" t="s">
        <v>36</v>
      </c>
      <c r="C263" s="32">
        <v>896.75</v>
      </c>
      <c r="D263" s="32">
        <v>409.88</v>
      </c>
      <c r="E263" s="32">
        <v>275.12</v>
      </c>
      <c r="F263" s="32">
        <v>19.17</v>
      </c>
      <c r="G263" s="32">
        <v>154.78</v>
      </c>
      <c r="H263" s="32">
        <v>37.81</v>
      </c>
      <c r="I263" s="234">
        <v>9550.83</v>
      </c>
      <c r="J263" s="32">
        <v>8055.5</v>
      </c>
      <c r="K263" s="32">
        <v>422.22</v>
      </c>
      <c r="L263" s="32">
        <v>1073.11</v>
      </c>
    </row>
    <row r="264" spans="1:12" ht="12">
      <c r="A264" s="61">
        <v>2016</v>
      </c>
      <c r="B264" s="69" t="s">
        <v>37</v>
      </c>
      <c r="C264" s="32">
        <v>742.22</v>
      </c>
      <c r="D264" s="32">
        <v>283.78</v>
      </c>
      <c r="E264" s="32">
        <v>243.28</v>
      </c>
      <c r="F264" s="32">
        <v>17.22</v>
      </c>
      <c r="G264" s="32">
        <v>161.06</v>
      </c>
      <c r="H264" s="32">
        <v>36.88</v>
      </c>
      <c r="I264" s="234">
        <v>9646.94</v>
      </c>
      <c r="J264" s="32">
        <v>8235.52</v>
      </c>
      <c r="K264" s="32">
        <v>438.28</v>
      </c>
      <c r="L264" s="32">
        <v>973.13</v>
      </c>
    </row>
    <row r="265" spans="1:12" ht="12">
      <c r="A265" s="61">
        <v>2016</v>
      </c>
      <c r="B265" s="69" t="s">
        <v>44</v>
      </c>
      <c r="C265" s="32">
        <v>1006.76</v>
      </c>
      <c r="D265" s="32">
        <v>492.55</v>
      </c>
      <c r="E265" s="32">
        <v>291.92</v>
      </c>
      <c r="F265" s="32">
        <v>18.14</v>
      </c>
      <c r="G265" s="32">
        <v>165.26</v>
      </c>
      <c r="H265" s="32">
        <v>38.9</v>
      </c>
      <c r="I265" s="234">
        <v>9610.14</v>
      </c>
      <c r="J265" s="32">
        <v>8124.6</v>
      </c>
      <c r="K265" s="32">
        <v>310.64</v>
      </c>
      <c r="L265" s="32">
        <v>1174.9</v>
      </c>
    </row>
    <row r="266" spans="1:12" ht="12">
      <c r="A266" s="61">
        <v>2016</v>
      </c>
      <c r="B266" s="69" t="s">
        <v>39</v>
      </c>
      <c r="C266" s="32">
        <v>1374.31</v>
      </c>
      <c r="D266" s="32">
        <v>845.78</v>
      </c>
      <c r="E266" s="32">
        <v>290.18</v>
      </c>
      <c r="F266" s="32">
        <v>22.12</v>
      </c>
      <c r="G266" s="32">
        <v>163.76</v>
      </c>
      <c r="H266" s="32">
        <v>52.47</v>
      </c>
      <c r="I266" s="234">
        <v>9552.61</v>
      </c>
      <c r="J266" s="32">
        <v>7985.55</v>
      </c>
      <c r="K266" s="32">
        <v>454.06</v>
      </c>
      <c r="L266" s="32">
        <v>1113</v>
      </c>
    </row>
    <row r="267" spans="1:12" ht="12">
      <c r="A267" s="61">
        <v>2016</v>
      </c>
      <c r="B267" s="69" t="s">
        <v>40</v>
      </c>
      <c r="C267" s="32">
        <v>1757.05</v>
      </c>
      <c r="D267" s="32">
        <v>1284.48</v>
      </c>
      <c r="E267" s="32">
        <v>221.9</v>
      </c>
      <c r="F267" s="32">
        <v>21.2</v>
      </c>
      <c r="G267" s="32">
        <v>163.5</v>
      </c>
      <c r="H267" s="32">
        <v>65.99</v>
      </c>
      <c r="I267" s="234">
        <v>9000.96</v>
      </c>
      <c r="J267" s="32">
        <v>7436.78</v>
      </c>
      <c r="K267" s="32">
        <v>545.17</v>
      </c>
      <c r="L267" s="32">
        <v>1019.02</v>
      </c>
    </row>
    <row r="268" spans="1:12" ht="12">
      <c r="A268" s="61">
        <v>2016</v>
      </c>
      <c r="B268" s="70" t="s">
        <v>45</v>
      </c>
      <c r="C268" s="32">
        <v>1766.15</v>
      </c>
      <c r="D268" s="32">
        <v>1210.3</v>
      </c>
      <c r="E268" s="32">
        <v>319.98</v>
      </c>
      <c r="F268" s="32">
        <v>18.84</v>
      </c>
      <c r="G268" s="32">
        <v>151.08</v>
      </c>
      <c r="H268" s="32">
        <v>65.96</v>
      </c>
      <c r="I268" s="234">
        <v>8531.49</v>
      </c>
      <c r="J268" s="32">
        <v>6961.74</v>
      </c>
      <c r="K268" s="32">
        <v>593.77</v>
      </c>
      <c r="L268" s="32">
        <v>975.98</v>
      </c>
    </row>
    <row r="269" spans="1:12" ht="12">
      <c r="A269" s="65">
        <v>2017</v>
      </c>
      <c r="B269" s="125" t="s">
        <v>31</v>
      </c>
      <c r="C269" s="235">
        <v>2424.44</v>
      </c>
      <c r="D269" s="235">
        <v>1884.39</v>
      </c>
      <c r="E269" s="235">
        <v>313.88</v>
      </c>
      <c r="F269" s="235">
        <v>18.9</v>
      </c>
      <c r="G269" s="235">
        <v>145.01</v>
      </c>
      <c r="H269" s="235">
        <v>62.26</v>
      </c>
      <c r="I269" s="236">
        <v>7133.11</v>
      </c>
      <c r="J269" s="235">
        <v>5747.97</v>
      </c>
      <c r="K269" s="235">
        <v>445.17</v>
      </c>
      <c r="L269" s="235">
        <v>939.97</v>
      </c>
    </row>
    <row r="270" spans="1:12" ht="12">
      <c r="A270" s="61">
        <v>2017</v>
      </c>
      <c r="B270" s="69" t="s">
        <v>140</v>
      </c>
      <c r="C270" s="32">
        <v>1896.67</v>
      </c>
      <c r="D270" s="32">
        <v>1428.07</v>
      </c>
      <c r="E270" s="32">
        <v>249.56</v>
      </c>
      <c r="F270" s="32">
        <v>20.19</v>
      </c>
      <c r="G270" s="32">
        <v>141.12</v>
      </c>
      <c r="H270" s="32">
        <v>57.73</v>
      </c>
      <c r="I270" s="234">
        <v>6356.43</v>
      </c>
      <c r="J270" s="32">
        <v>4875.89</v>
      </c>
      <c r="K270" s="32">
        <v>471.42</v>
      </c>
      <c r="L270" s="32">
        <v>1009.12</v>
      </c>
    </row>
    <row r="271" spans="1:12" ht="12">
      <c r="A271" s="61">
        <v>2017</v>
      </c>
      <c r="B271" s="69" t="s">
        <v>42</v>
      </c>
      <c r="C271" s="32">
        <v>1081.55</v>
      </c>
      <c r="D271" s="32">
        <v>592.91</v>
      </c>
      <c r="E271" s="32">
        <v>269.25</v>
      </c>
      <c r="F271" s="32">
        <v>20.34</v>
      </c>
      <c r="G271" s="32">
        <v>146.92</v>
      </c>
      <c r="H271" s="32">
        <v>52.14</v>
      </c>
      <c r="I271" s="234">
        <v>6317.67</v>
      </c>
      <c r="J271" s="32">
        <v>4837.65</v>
      </c>
      <c r="K271" s="32">
        <v>434.01</v>
      </c>
      <c r="L271" s="32">
        <v>1046.02</v>
      </c>
    </row>
    <row r="272" spans="1:12" ht="12">
      <c r="A272" s="61">
        <v>2017</v>
      </c>
      <c r="B272" s="69" t="s">
        <v>34</v>
      </c>
      <c r="C272" s="32">
        <v>701.46</v>
      </c>
      <c r="D272" s="32">
        <v>195.45</v>
      </c>
      <c r="E272" s="32">
        <v>294.45</v>
      </c>
      <c r="F272" s="32">
        <v>18.34</v>
      </c>
      <c r="G272" s="32">
        <v>147.42</v>
      </c>
      <c r="H272" s="32">
        <v>45.8</v>
      </c>
      <c r="I272" s="234">
        <v>6493.23</v>
      </c>
      <c r="J272" s="32">
        <v>5391.07</v>
      </c>
      <c r="K272" s="32">
        <v>470.69</v>
      </c>
      <c r="L272" s="32">
        <v>631.47</v>
      </c>
    </row>
    <row r="273" spans="1:12" ht="12">
      <c r="A273" s="61">
        <v>2017</v>
      </c>
      <c r="B273" s="69" t="s">
        <v>142</v>
      </c>
      <c r="C273" s="32">
        <v>705.87</v>
      </c>
      <c r="D273" s="32">
        <v>257.46</v>
      </c>
      <c r="E273" s="32">
        <v>251.33</v>
      </c>
      <c r="F273" s="32">
        <v>16.05</v>
      </c>
      <c r="G273" s="32">
        <v>141.15</v>
      </c>
      <c r="H273" s="32">
        <v>39.88</v>
      </c>
      <c r="I273" s="234">
        <v>6490.44</v>
      </c>
      <c r="J273" s="32">
        <v>5506.47</v>
      </c>
      <c r="K273" s="32">
        <v>370.1</v>
      </c>
      <c r="L273" s="32">
        <v>613.88</v>
      </c>
    </row>
    <row r="274" spans="1:12" ht="12">
      <c r="A274" s="61">
        <v>2017</v>
      </c>
      <c r="B274" s="69" t="s">
        <v>143</v>
      </c>
      <c r="C274" s="32">
        <v>663.35</v>
      </c>
      <c r="D274" s="32">
        <v>183.22</v>
      </c>
      <c r="E274" s="32">
        <v>278.05</v>
      </c>
      <c r="F274" s="32">
        <v>14.03</v>
      </c>
      <c r="G274" s="32">
        <v>147.81</v>
      </c>
      <c r="H274" s="32">
        <v>40.24</v>
      </c>
      <c r="I274" s="234">
        <v>6537.54</v>
      </c>
      <c r="J274" s="32">
        <v>5588.98</v>
      </c>
      <c r="K274" s="32">
        <v>452.54</v>
      </c>
      <c r="L274" s="32">
        <v>496.02</v>
      </c>
    </row>
    <row r="275" spans="1:12" ht="12">
      <c r="A275" s="61">
        <v>2017</v>
      </c>
      <c r="B275" s="69" t="s">
        <v>36</v>
      </c>
      <c r="C275" s="32">
        <v>608.08</v>
      </c>
      <c r="D275" s="32">
        <v>162.73</v>
      </c>
      <c r="E275" s="32">
        <v>255.52</v>
      </c>
      <c r="F275" s="32">
        <v>11.86</v>
      </c>
      <c r="G275" s="32">
        <v>139.74</v>
      </c>
      <c r="H275" s="32">
        <v>38.23</v>
      </c>
      <c r="I275" s="234">
        <v>6601.38</v>
      </c>
      <c r="J275" s="32">
        <v>5656.52</v>
      </c>
      <c r="K275" s="32">
        <v>474.47</v>
      </c>
      <c r="L275" s="32">
        <v>470.38</v>
      </c>
    </row>
    <row r="276" spans="1:12" ht="12">
      <c r="A276" s="61">
        <v>2017</v>
      </c>
      <c r="B276" s="69" t="s">
        <v>37</v>
      </c>
      <c r="C276" s="32">
        <v>639.23</v>
      </c>
      <c r="D276" s="32">
        <v>219.55</v>
      </c>
      <c r="E276" s="32">
        <v>233.2</v>
      </c>
      <c r="F276" s="32">
        <v>11.39</v>
      </c>
      <c r="G276" s="32">
        <v>138.37</v>
      </c>
      <c r="H276" s="32">
        <v>36.72</v>
      </c>
      <c r="I276" s="234">
        <v>6747.76</v>
      </c>
      <c r="J276" s="32">
        <v>5710.48</v>
      </c>
      <c r="K276" s="32">
        <v>471.38</v>
      </c>
      <c r="L276" s="32">
        <v>565.9</v>
      </c>
    </row>
    <row r="277" spans="1:12" ht="12">
      <c r="A277" s="61">
        <v>2017</v>
      </c>
      <c r="B277" s="69" t="s">
        <v>44</v>
      </c>
      <c r="C277" s="32">
        <v>934.99</v>
      </c>
      <c r="D277" s="32">
        <v>479.8</v>
      </c>
      <c r="E277" s="32">
        <v>255.57</v>
      </c>
      <c r="F277" s="32">
        <v>12.63</v>
      </c>
      <c r="G277" s="32">
        <v>145.55</v>
      </c>
      <c r="H277" s="32">
        <v>41.44</v>
      </c>
      <c r="I277" s="234">
        <v>6797.97</v>
      </c>
      <c r="J277" s="32">
        <v>5834.08</v>
      </c>
      <c r="K277" s="32">
        <v>442.51</v>
      </c>
      <c r="L277" s="32">
        <v>521.38</v>
      </c>
    </row>
    <row r="278" spans="1:12" ht="12">
      <c r="A278" s="61">
        <v>2017</v>
      </c>
      <c r="B278" s="69" t="s">
        <v>39</v>
      </c>
      <c r="C278" s="32">
        <v>908.01</v>
      </c>
      <c r="D278" s="32">
        <v>409.78</v>
      </c>
      <c r="E278" s="32">
        <v>282.55</v>
      </c>
      <c r="F278" s="32">
        <v>20.8</v>
      </c>
      <c r="G278" s="32">
        <v>147.95</v>
      </c>
      <c r="H278" s="32">
        <v>46.94</v>
      </c>
      <c r="I278" s="234">
        <v>6989.02</v>
      </c>
      <c r="J278" s="32">
        <v>6078.76</v>
      </c>
      <c r="K278" s="32">
        <v>338.2</v>
      </c>
      <c r="L278" s="32">
        <v>572.06</v>
      </c>
    </row>
    <row r="279" spans="1:12" ht="12">
      <c r="A279" s="61">
        <v>2017</v>
      </c>
      <c r="B279" s="69" t="s">
        <v>40</v>
      </c>
      <c r="C279" s="32">
        <v>1796</v>
      </c>
      <c r="D279" s="32">
        <v>1335.28</v>
      </c>
      <c r="E279" s="32">
        <v>228.72</v>
      </c>
      <c r="F279" s="32">
        <v>20.75</v>
      </c>
      <c r="G279" s="32">
        <v>147.51</v>
      </c>
      <c r="H279" s="32">
        <v>63.75</v>
      </c>
      <c r="I279" s="234">
        <v>6116.2</v>
      </c>
      <c r="J279" s="32">
        <v>5240.25</v>
      </c>
      <c r="K279" s="32">
        <v>361.62</v>
      </c>
      <c r="L279" s="32">
        <v>514.33</v>
      </c>
    </row>
    <row r="280" spans="1:12" ht="12">
      <c r="A280" s="61">
        <v>2017</v>
      </c>
      <c r="B280" s="69" t="s">
        <v>45</v>
      </c>
      <c r="C280" s="32">
        <v>2079.43</v>
      </c>
      <c r="D280" s="32">
        <v>1567.83</v>
      </c>
      <c r="E280" s="32">
        <v>277.06</v>
      </c>
      <c r="F280" s="32">
        <v>21.59</v>
      </c>
      <c r="G280" s="32">
        <v>143.38</v>
      </c>
      <c r="H280" s="32">
        <v>69.56</v>
      </c>
      <c r="I280" s="234">
        <v>5153.85</v>
      </c>
      <c r="J280" s="32">
        <v>4257.36</v>
      </c>
      <c r="K280" s="32">
        <v>313.27</v>
      </c>
      <c r="L280" s="32">
        <v>583.22</v>
      </c>
    </row>
    <row r="281" spans="1:12" ht="12">
      <c r="A281" s="65">
        <v>2018</v>
      </c>
      <c r="B281" s="125" t="s">
        <v>31</v>
      </c>
      <c r="C281" s="235">
        <v>1123.81</v>
      </c>
      <c r="D281" s="235">
        <v>649.21</v>
      </c>
      <c r="E281" s="235">
        <v>254.36</v>
      </c>
      <c r="F281" s="235">
        <v>22.3</v>
      </c>
      <c r="G281" s="235">
        <v>138.01</v>
      </c>
      <c r="H281" s="235">
        <v>59.93</v>
      </c>
      <c r="I281" s="236">
        <v>5571.26</v>
      </c>
      <c r="J281" s="235">
        <v>4308.17</v>
      </c>
      <c r="K281" s="235">
        <v>455.83</v>
      </c>
      <c r="L281" s="235">
        <v>807.26</v>
      </c>
    </row>
    <row r="282" spans="1:12" ht="12">
      <c r="A282" s="61">
        <v>2018</v>
      </c>
      <c r="B282" s="69" t="s">
        <v>140</v>
      </c>
      <c r="C282" s="32">
        <v>1587.74</v>
      </c>
      <c r="D282" s="32">
        <v>1141.23</v>
      </c>
      <c r="E282" s="32">
        <v>225.84</v>
      </c>
      <c r="F282" s="32">
        <v>22.63</v>
      </c>
      <c r="G282" s="32">
        <v>137.49</v>
      </c>
      <c r="H282" s="32">
        <v>60.55</v>
      </c>
      <c r="I282" s="234">
        <v>5018.11</v>
      </c>
      <c r="J282" s="32">
        <v>3771.37</v>
      </c>
      <c r="K282" s="32">
        <v>379.23</v>
      </c>
      <c r="L282" s="32">
        <v>867.52</v>
      </c>
    </row>
    <row r="283" spans="1:12" ht="12">
      <c r="A283" s="61">
        <v>2018</v>
      </c>
      <c r="B283" s="69" t="s">
        <v>42</v>
      </c>
      <c r="C283" s="32">
        <v>2028.98</v>
      </c>
      <c r="D283" s="32">
        <v>1582.34</v>
      </c>
      <c r="E283" s="32">
        <v>233.71</v>
      </c>
      <c r="F283" s="32">
        <v>22.06</v>
      </c>
      <c r="G283" s="32">
        <v>137.1</v>
      </c>
      <c r="H283" s="32">
        <v>53.78</v>
      </c>
      <c r="I283" s="234">
        <v>4089.56</v>
      </c>
      <c r="J283" s="32">
        <v>2693.27</v>
      </c>
      <c r="K283" s="32">
        <v>525.43</v>
      </c>
      <c r="L283" s="32">
        <v>870.87</v>
      </c>
    </row>
    <row r="284" spans="1:12" ht="12">
      <c r="A284" s="61">
        <v>2018</v>
      </c>
      <c r="B284" s="69" t="s">
        <v>34</v>
      </c>
      <c r="C284" s="32">
        <v>749.36</v>
      </c>
      <c r="D284" s="32">
        <v>266.89</v>
      </c>
      <c r="E284" s="32">
        <v>288.88</v>
      </c>
      <c r="F284" s="32">
        <v>18.14</v>
      </c>
      <c r="G284" s="32">
        <v>132.51</v>
      </c>
      <c r="H284" s="32">
        <v>42.94</v>
      </c>
      <c r="I284" s="234">
        <v>4227.48</v>
      </c>
      <c r="J284" s="32">
        <v>2803.55</v>
      </c>
      <c r="K284" s="32">
        <v>482.64</v>
      </c>
      <c r="L284" s="32">
        <v>941.29</v>
      </c>
    </row>
    <row r="285" spans="1:12" ht="12">
      <c r="A285" s="61">
        <v>2018</v>
      </c>
      <c r="B285" s="69" t="s">
        <v>23</v>
      </c>
      <c r="C285" s="32">
        <v>580.9</v>
      </c>
      <c r="D285" s="32">
        <v>133.63</v>
      </c>
      <c r="E285" s="32">
        <v>262.14</v>
      </c>
      <c r="F285" s="32">
        <v>15.62</v>
      </c>
      <c r="G285" s="32">
        <v>131.46</v>
      </c>
      <c r="H285" s="32">
        <v>38.05</v>
      </c>
      <c r="I285" s="234">
        <v>4299.31</v>
      </c>
      <c r="J285" s="32">
        <v>3068.13</v>
      </c>
      <c r="K285" s="32">
        <v>340.37</v>
      </c>
      <c r="L285" s="32">
        <v>890.8</v>
      </c>
    </row>
    <row r="286" spans="1:12" ht="12">
      <c r="A286" s="61">
        <v>2018</v>
      </c>
      <c r="B286" s="69" t="s">
        <v>43</v>
      </c>
      <c r="C286" s="32">
        <v>573.85</v>
      </c>
      <c r="D286" s="32">
        <v>127.31</v>
      </c>
      <c r="E286" s="32">
        <v>263.83</v>
      </c>
      <c r="F286" s="32">
        <v>12.47</v>
      </c>
      <c r="G286" s="32">
        <v>133.14</v>
      </c>
      <c r="H286" s="32">
        <v>37.1</v>
      </c>
      <c r="I286" s="234">
        <v>4437.89</v>
      </c>
      <c r="J286" s="32">
        <v>3196.88</v>
      </c>
      <c r="K286" s="32">
        <v>395.88</v>
      </c>
      <c r="L286" s="32">
        <v>845.14</v>
      </c>
    </row>
    <row r="287" spans="1:12" ht="12">
      <c r="A287" s="61">
        <v>2018</v>
      </c>
      <c r="B287" s="69" t="s">
        <v>36</v>
      </c>
      <c r="C287" s="32">
        <v>534.96</v>
      </c>
      <c r="D287" s="32">
        <v>87.23</v>
      </c>
      <c r="E287" s="32">
        <v>266.06</v>
      </c>
      <c r="F287" s="32">
        <v>12.55</v>
      </c>
      <c r="G287" s="32">
        <v>134.85</v>
      </c>
      <c r="H287" s="32">
        <v>34.26</v>
      </c>
      <c r="I287" s="234">
        <v>4887.6</v>
      </c>
      <c r="J287" s="32">
        <v>3485.52</v>
      </c>
      <c r="K287" s="32">
        <v>462.56</v>
      </c>
      <c r="L287" s="32">
        <v>939.52</v>
      </c>
    </row>
    <row r="288" spans="1:12" ht="12">
      <c r="A288" s="61">
        <v>2018</v>
      </c>
      <c r="B288" s="69" t="s">
        <v>37</v>
      </c>
      <c r="C288" s="32">
        <v>556.43</v>
      </c>
      <c r="D288" s="32">
        <v>122.27</v>
      </c>
      <c r="E288" s="32">
        <v>250.74</v>
      </c>
      <c r="F288" s="32">
        <v>13.69</v>
      </c>
      <c r="G288" s="32">
        <v>130.6</v>
      </c>
      <c r="H288" s="32">
        <v>39.14</v>
      </c>
      <c r="I288" s="234">
        <v>5250.49</v>
      </c>
      <c r="J288" s="32">
        <v>3713.39</v>
      </c>
      <c r="K288" s="32">
        <v>501.49</v>
      </c>
      <c r="L288" s="32">
        <v>1035.61</v>
      </c>
    </row>
    <row r="289" spans="1:12" ht="12">
      <c r="A289" s="61">
        <v>2018</v>
      </c>
      <c r="B289" s="69" t="s">
        <v>44</v>
      </c>
      <c r="C289" s="32">
        <v>973.74</v>
      </c>
      <c r="D289" s="32">
        <v>550.19</v>
      </c>
      <c r="E289" s="32">
        <v>237.05</v>
      </c>
      <c r="F289" s="32">
        <v>14.74</v>
      </c>
      <c r="G289" s="32">
        <v>131.93</v>
      </c>
      <c r="H289" s="32">
        <v>39.83</v>
      </c>
      <c r="I289" s="234">
        <v>5101.79</v>
      </c>
      <c r="J289" s="32">
        <v>3581.09</v>
      </c>
      <c r="K289" s="32">
        <v>509.91</v>
      </c>
      <c r="L289" s="32">
        <v>1010.79</v>
      </c>
    </row>
    <row r="290" spans="1:12" ht="12">
      <c r="A290" s="61">
        <v>2018</v>
      </c>
      <c r="B290" s="69" t="s">
        <v>39</v>
      </c>
      <c r="C290" s="32">
        <v>865.58</v>
      </c>
      <c r="D290" s="32">
        <v>437.37</v>
      </c>
      <c r="E290" s="32">
        <v>228.5</v>
      </c>
      <c r="F290" s="32">
        <v>14.7</v>
      </c>
      <c r="G290" s="32">
        <v>134.42</v>
      </c>
      <c r="H290" s="32">
        <v>50.59</v>
      </c>
      <c r="I290" s="234">
        <v>5469.21</v>
      </c>
      <c r="J290" s="32">
        <v>3843.66</v>
      </c>
      <c r="K290" s="32">
        <v>432.44</v>
      </c>
      <c r="L290" s="32">
        <v>1193.1</v>
      </c>
    </row>
    <row r="291" spans="1:12" ht="12">
      <c r="A291" s="61">
        <v>2018</v>
      </c>
      <c r="B291" s="69" t="s">
        <v>40</v>
      </c>
      <c r="C291" s="32">
        <v>1337.16</v>
      </c>
      <c r="D291" s="32">
        <v>938.81</v>
      </c>
      <c r="E291" s="32">
        <v>203.58</v>
      </c>
      <c r="F291" s="32">
        <v>15.27</v>
      </c>
      <c r="G291" s="32">
        <v>122.24</v>
      </c>
      <c r="H291" s="32">
        <v>57.26</v>
      </c>
      <c r="I291" s="234">
        <v>5215.26</v>
      </c>
      <c r="J291" s="32">
        <v>3733.41</v>
      </c>
      <c r="K291" s="32">
        <v>377.86</v>
      </c>
      <c r="L291" s="32">
        <v>1103.98</v>
      </c>
    </row>
    <row r="292" spans="1:12" ht="12">
      <c r="A292" s="61">
        <v>2018</v>
      </c>
      <c r="B292" s="69" t="s">
        <v>45</v>
      </c>
      <c r="C292" s="32">
        <v>1022.78</v>
      </c>
      <c r="D292" s="32">
        <v>618.82</v>
      </c>
      <c r="E292" s="32">
        <v>207.86</v>
      </c>
      <c r="F292" s="32">
        <v>12.91</v>
      </c>
      <c r="G292" s="32">
        <v>119.79</v>
      </c>
      <c r="H292" s="32">
        <v>63.39</v>
      </c>
      <c r="I292" s="234">
        <v>5409.45</v>
      </c>
      <c r="J292" s="32">
        <v>3889.21</v>
      </c>
      <c r="K292" s="32">
        <v>446.54</v>
      </c>
      <c r="L292" s="32">
        <v>1073.7</v>
      </c>
    </row>
    <row r="293" spans="1:12" ht="12">
      <c r="A293" s="65">
        <v>2019</v>
      </c>
      <c r="B293" s="125" t="s">
        <v>31</v>
      </c>
      <c r="C293" s="235">
        <v>1175.29</v>
      </c>
      <c r="D293" s="235">
        <v>781.19</v>
      </c>
      <c r="E293" s="235">
        <v>201.24</v>
      </c>
      <c r="F293" s="235">
        <v>11.94</v>
      </c>
      <c r="G293" s="235">
        <v>120.66</v>
      </c>
      <c r="H293" s="235">
        <v>60.26</v>
      </c>
      <c r="I293" s="236">
        <v>5356.86</v>
      </c>
      <c r="J293" s="235">
        <v>4108.66</v>
      </c>
      <c r="K293" s="235">
        <v>398.95</v>
      </c>
      <c r="L293" s="235">
        <v>849.25</v>
      </c>
    </row>
    <row r="294" spans="1:12" ht="12">
      <c r="A294" s="193">
        <v>2019</v>
      </c>
      <c r="B294" s="69" t="s">
        <v>140</v>
      </c>
      <c r="C294" s="32">
        <v>710.5</v>
      </c>
      <c r="D294" s="32">
        <v>269.18</v>
      </c>
      <c r="E294" s="32">
        <v>251.03</v>
      </c>
      <c r="F294" s="32">
        <v>12.57</v>
      </c>
      <c r="G294" s="32">
        <v>122.85</v>
      </c>
      <c r="H294" s="32">
        <v>54.88</v>
      </c>
      <c r="I294" s="234">
        <v>5580.59</v>
      </c>
      <c r="J294" s="32">
        <v>4205.03</v>
      </c>
      <c r="K294" s="32">
        <v>379.67</v>
      </c>
      <c r="L294" s="32">
        <v>995.89</v>
      </c>
    </row>
    <row r="295" spans="1:12" ht="12">
      <c r="A295" s="193">
        <v>2019</v>
      </c>
      <c r="B295" s="69" t="s">
        <v>42</v>
      </c>
      <c r="C295" s="32">
        <v>620.47</v>
      </c>
      <c r="D295" s="32">
        <v>196.4</v>
      </c>
      <c r="E295" s="32">
        <v>245.21</v>
      </c>
      <c r="F295" s="32">
        <v>10.69</v>
      </c>
      <c r="G295" s="32">
        <v>120</v>
      </c>
      <c r="H295" s="32">
        <v>48.16</v>
      </c>
      <c r="I295" s="234">
        <v>5994.68</v>
      </c>
      <c r="J295" s="32">
        <v>4451.7</v>
      </c>
      <c r="K295" s="32">
        <v>496.73</v>
      </c>
      <c r="L295" s="32">
        <v>1046.25</v>
      </c>
    </row>
    <row r="296" spans="1:12" ht="12">
      <c r="A296" s="193">
        <v>2019</v>
      </c>
      <c r="B296" s="69" t="s">
        <v>34</v>
      </c>
      <c r="C296" s="32">
        <v>581.5</v>
      </c>
      <c r="D296" s="32">
        <v>128.74</v>
      </c>
      <c r="E296" s="32">
        <v>260.14</v>
      </c>
      <c r="F296" s="32">
        <v>11.11</v>
      </c>
      <c r="G296" s="32">
        <v>139.19</v>
      </c>
      <c r="H296" s="32">
        <v>42.32</v>
      </c>
      <c r="I296" s="234">
        <v>6033.59</v>
      </c>
      <c r="J296" s="32">
        <v>4431.39</v>
      </c>
      <c r="K296" s="32">
        <v>586.58</v>
      </c>
      <c r="L296" s="32">
        <v>1015.62</v>
      </c>
    </row>
    <row r="297" spans="1:12" ht="12">
      <c r="A297" s="193">
        <v>2019</v>
      </c>
      <c r="B297" s="69" t="s">
        <v>23</v>
      </c>
      <c r="C297" s="32">
        <v>446.7</v>
      </c>
      <c r="D297" s="32">
        <v>26.17</v>
      </c>
      <c r="E297" s="32">
        <v>258.94</v>
      </c>
      <c r="F297" s="32">
        <v>10.2</v>
      </c>
      <c r="G297" s="32">
        <v>116.22</v>
      </c>
      <c r="H297" s="32">
        <v>35.18</v>
      </c>
      <c r="I297" s="234">
        <v>6090.77</v>
      </c>
      <c r="J297" s="32">
        <v>4549.08</v>
      </c>
      <c r="K297" s="32">
        <v>450.28</v>
      </c>
      <c r="L297" s="32">
        <v>1091.41</v>
      </c>
    </row>
    <row r="298" spans="1:12" ht="12">
      <c r="A298" s="193">
        <v>2019</v>
      </c>
      <c r="B298" s="69" t="s">
        <v>43</v>
      </c>
      <c r="C298" s="32">
        <v>450.29</v>
      </c>
      <c r="D298" s="32">
        <v>48.91</v>
      </c>
      <c r="E298" s="32">
        <v>244.59</v>
      </c>
      <c r="F298" s="32">
        <v>8.7</v>
      </c>
      <c r="G298" s="32">
        <v>113.34</v>
      </c>
      <c r="H298" s="32">
        <v>34.76</v>
      </c>
      <c r="I298" s="234">
        <v>6153.33</v>
      </c>
      <c r="J298" s="32">
        <v>4645.11</v>
      </c>
      <c r="K298" s="32">
        <v>478.76</v>
      </c>
      <c r="L298" s="32">
        <v>1029.46</v>
      </c>
    </row>
    <row r="299" spans="1:12" ht="12">
      <c r="A299" s="193">
        <v>2019</v>
      </c>
      <c r="B299" s="69" t="s">
        <v>36</v>
      </c>
      <c r="C299" s="32">
        <v>520.31</v>
      </c>
      <c r="D299" s="32">
        <v>69.76</v>
      </c>
      <c r="E299" s="32">
        <v>279.08</v>
      </c>
      <c r="F299" s="32">
        <v>13.08</v>
      </c>
      <c r="G299" s="32">
        <v>124.89</v>
      </c>
      <c r="H299" s="32">
        <v>33.5</v>
      </c>
      <c r="I299" s="234">
        <v>6242.81</v>
      </c>
      <c r="J299" s="32">
        <v>4664.91</v>
      </c>
      <c r="K299" s="32">
        <v>422.93</v>
      </c>
      <c r="L299" s="32">
        <v>1154.97</v>
      </c>
    </row>
    <row r="300" spans="1:12" ht="12">
      <c r="A300" s="193">
        <v>2019</v>
      </c>
      <c r="B300" s="69" t="s">
        <v>37</v>
      </c>
      <c r="C300" s="32">
        <v>514.83</v>
      </c>
      <c r="D300" s="32">
        <v>151.71</v>
      </c>
      <c r="E300" s="32">
        <v>194.26</v>
      </c>
      <c r="F300" s="32">
        <v>13.84</v>
      </c>
      <c r="G300" s="32">
        <v>121.42</v>
      </c>
      <c r="H300" s="32">
        <v>33.6</v>
      </c>
      <c r="I300" s="234">
        <v>6373.18</v>
      </c>
      <c r="J300" s="32">
        <v>4586.66</v>
      </c>
      <c r="K300" s="32">
        <v>623.03</v>
      </c>
      <c r="L300" s="32">
        <v>1163.5</v>
      </c>
    </row>
    <row r="301" spans="1:12" ht="12">
      <c r="A301" s="193">
        <v>2019</v>
      </c>
      <c r="B301" s="69" t="s">
        <v>44</v>
      </c>
      <c r="C301" s="32">
        <v>564.7</v>
      </c>
      <c r="D301" s="32">
        <v>95.62</v>
      </c>
      <c r="E301" s="32">
        <v>296.48</v>
      </c>
      <c r="F301" s="32">
        <v>12.31</v>
      </c>
      <c r="G301" s="32">
        <v>126.17</v>
      </c>
      <c r="H301" s="32">
        <v>34.12</v>
      </c>
      <c r="I301" s="234">
        <v>6284.05</v>
      </c>
      <c r="J301" s="32">
        <v>4588.21</v>
      </c>
      <c r="K301" s="32">
        <v>435.4</v>
      </c>
      <c r="L301" s="32">
        <v>1260.44</v>
      </c>
    </row>
    <row r="302" spans="1:12" ht="12">
      <c r="A302" s="193">
        <v>2019</v>
      </c>
      <c r="B302" s="69" t="s">
        <v>39</v>
      </c>
      <c r="C302" s="32">
        <v>632.92</v>
      </c>
      <c r="D302" s="32">
        <v>196.17</v>
      </c>
      <c r="E302" s="32">
        <v>253.07</v>
      </c>
      <c r="F302" s="32">
        <v>16.82</v>
      </c>
      <c r="G302" s="32">
        <v>118.8</v>
      </c>
      <c r="H302" s="32">
        <v>48.06</v>
      </c>
      <c r="I302" s="234">
        <v>6317.95</v>
      </c>
      <c r="J302" s="32">
        <v>4450.29</v>
      </c>
      <c r="K302" s="32">
        <v>551.64</v>
      </c>
      <c r="L302" s="32">
        <v>1316.02</v>
      </c>
    </row>
    <row r="303" spans="1:12" ht="12">
      <c r="A303" s="193">
        <v>2019</v>
      </c>
      <c r="B303" s="69" t="s">
        <v>40</v>
      </c>
      <c r="C303" s="32">
        <v>898.48</v>
      </c>
      <c r="D303" s="32">
        <v>485.87</v>
      </c>
      <c r="E303" s="32">
        <v>228.49</v>
      </c>
      <c r="F303" s="32">
        <v>16.26</v>
      </c>
      <c r="G303" s="32">
        <v>111.05</v>
      </c>
      <c r="H303" s="32">
        <v>56.81</v>
      </c>
      <c r="I303" s="234">
        <v>5777.07</v>
      </c>
      <c r="J303" s="32">
        <v>4044.57</v>
      </c>
      <c r="K303" s="32">
        <v>374.19</v>
      </c>
      <c r="L303" s="32">
        <v>1358.3</v>
      </c>
    </row>
    <row r="304" spans="1:12" ht="12">
      <c r="A304" s="193">
        <v>2019</v>
      </c>
      <c r="B304" s="69" t="s">
        <v>45</v>
      </c>
      <c r="C304" s="32">
        <v>864.37</v>
      </c>
      <c r="D304" s="32">
        <v>456.44</v>
      </c>
      <c r="E304" s="32">
        <v>230.96</v>
      </c>
      <c r="F304" s="32">
        <v>14.79</v>
      </c>
      <c r="G304" s="32">
        <v>101.6</v>
      </c>
      <c r="H304" s="32">
        <v>60.58</v>
      </c>
      <c r="I304" s="234">
        <v>5500.4</v>
      </c>
      <c r="J304" s="32">
        <v>3689.08</v>
      </c>
      <c r="K304" s="32">
        <v>438.61</v>
      </c>
      <c r="L304" s="32">
        <v>1372.71</v>
      </c>
    </row>
    <row r="305" spans="1:12" ht="12">
      <c r="A305" s="65">
        <v>2020</v>
      </c>
      <c r="B305" s="125" t="s">
        <v>31</v>
      </c>
      <c r="C305" s="235">
        <v>1089.41</v>
      </c>
      <c r="D305" s="235">
        <v>655.04</v>
      </c>
      <c r="E305" s="235">
        <v>251.03</v>
      </c>
      <c r="F305" s="235">
        <v>12.07</v>
      </c>
      <c r="G305" s="235">
        <v>116.19</v>
      </c>
      <c r="H305" s="235">
        <v>55.07</v>
      </c>
      <c r="I305" s="236">
        <v>4968.73</v>
      </c>
      <c r="J305" s="235">
        <v>3082.77</v>
      </c>
      <c r="K305" s="235">
        <v>432.8</v>
      </c>
      <c r="L305" s="235">
        <v>1453.16</v>
      </c>
    </row>
    <row r="306" spans="1:12" ht="12">
      <c r="A306" s="193">
        <v>2020</v>
      </c>
      <c r="B306" s="69" t="s">
        <v>32</v>
      </c>
      <c r="C306" s="32">
        <v>856.53</v>
      </c>
      <c r="D306" s="32">
        <v>461.13</v>
      </c>
      <c r="E306" s="32">
        <v>216.12</v>
      </c>
      <c r="F306" s="32">
        <v>12.11</v>
      </c>
      <c r="G306" s="32">
        <v>112.2</v>
      </c>
      <c r="H306" s="32">
        <v>54.98</v>
      </c>
      <c r="I306" s="234">
        <v>4408.02</v>
      </c>
      <c r="J306" s="32">
        <v>2698.78</v>
      </c>
      <c r="K306" s="32">
        <v>337.57</v>
      </c>
      <c r="L306" s="32">
        <v>1371.68</v>
      </c>
    </row>
    <row r="307" spans="1:12" ht="12">
      <c r="A307" s="193">
        <v>2020</v>
      </c>
      <c r="B307" s="69" t="s">
        <v>42</v>
      </c>
      <c r="C307" s="32">
        <v>628.64</v>
      </c>
      <c r="D307" s="32">
        <v>249.93</v>
      </c>
      <c r="E307" s="32">
        <v>210.05</v>
      </c>
      <c r="F307" s="32">
        <v>12.52</v>
      </c>
      <c r="G307" s="32">
        <v>105.93</v>
      </c>
      <c r="H307" s="32">
        <v>50.2</v>
      </c>
      <c r="I307" s="234">
        <v>4308.35</v>
      </c>
      <c r="J307" s="32">
        <v>2385.83</v>
      </c>
      <c r="K307" s="32">
        <v>454.46</v>
      </c>
      <c r="L307" s="32">
        <v>1468.06</v>
      </c>
    </row>
    <row r="308" spans="1:12" ht="12">
      <c r="A308" s="193">
        <v>2020</v>
      </c>
      <c r="B308" s="69" t="s">
        <v>34</v>
      </c>
      <c r="C308" s="32">
        <v>484.23</v>
      </c>
      <c r="D308" s="32">
        <v>71.11</v>
      </c>
      <c r="E308" s="32">
        <v>257.33</v>
      </c>
      <c r="F308" s="32">
        <v>12.36</v>
      </c>
      <c r="G308" s="32">
        <v>100.54</v>
      </c>
      <c r="H308" s="32">
        <v>42.89</v>
      </c>
      <c r="I308" s="234">
        <v>4163.65</v>
      </c>
      <c r="J308" s="32">
        <v>2339.46</v>
      </c>
      <c r="K308" s="32">
        <v>487.93</v>
      </c>
      <c r="L308" s="32">
        <v>1336.25</v>
      </c>
    </row>
    <row r="309" spans="1:12" ht="12">
      <c r="A309" s="193">
        <v>2020</v>
      </c>
      <c r="B309" s="69" t="s">
        <v>23</v>
      </c>
      <c r="C309" s="32">
        <v>386.72</v>
      </c>
      <c r="D309" s="32">
        <v>31.46</v>
      </c>
      <c r="E309" s="32">
        <v>224.5</v>
      </c>
      <c r="F309" s="32">
        <v>13.75</v>
      </c>
      <c r="G309" s="32">
        <v>83.2</v>
      </c>
      <c r="H309" s="32">
        <v>33.79</v>
      </c>
      <c r="I309" s="234">
        <v>3995.26</v>
      </c>
      <c r="J309" s="32">
        <v>2314.43</v>
      </c>
      <c r="K309" s="32">
        <v>378.75</v>
      </c>
      <c r="L309" s="32">
        <v>1302.08</v>
      </c>
    </row>
    <row r="310" spans="1:12" ht="12">
      <c r="A310" s="193">
        <v>2020</v>
      </c>
      <c r="B310" s="69" t="s">
        <v>43</v>
      </c>
      <c r="C310" s="32">
        <v>424.79</v>
      </c>
      <c r="D310" s="32">
        <v>63.07</v>
      </c>
      <c r="E310" s="32">
        <v>211.2</v>
      </c>
      <c r="F310" s="32">
        <v>13.59</v>
      </c>
      <c r="G310" s="32">
        <v>104.17</v>
      </c>
      <c r="H310" s="32">
        <v>32.75</v>
      </c>
      <c r="I310" s="234">
        <v>3904.36</v>
      </c>
      <c r="J310" s="32">
        <v>2232.45</v>
      </c>
      <c r="K310" s="32">
        <v>337.2</v>
      </c>
      <c r="L310" s="32">
        <v>1334.71</v>
      </c>
    </row>
    <row r="311" spans="1:12" ht="12">
      <c r="A311" s="193">
        <v>2020</v>
      </c>
      <c r="B311" s="69" t="s">
        <v>36</v>
      </c>
      <c r="C311" s="32">
        <v>444.55</v>
      </c>
      <c r="D311" s="32">
        <v>47.2</v>
      </c>
      <c r="E311" s="32">
        <v>240.88</v>
      </c>
      <c r="F311" s="32">
        <v>18.17</v>
      </c>
      <c r="G311" s="32">
        <v>105.24</v>
      </c>
      <c r="H311" s="32">
        <v>33.06</v>
      </c>
      <c r="I311" s="234">
        <v>3794.97</v>
      </c>
      <c r="J311" s="32">
        <v>2229.32</v>
      </c>
      <c r="K311" s="32">
        <v>200.77</v>
      </c>
      <c r="L311" s="32">
        <v>1364.87</v>
      </c>
    </row>
    <row r="312" spans="1:12" ht="12">
      <c r="A312" s="193">
        <v>2020</v>
      </c>
      <c r="B312" s="69" t="s">
        <v>37</v>
      </c>
      <c r="C312" s="32">
        <v>465.91</v>
      </c>
      <c r="D312" s="32">
        <v>71.26</v>
      </c>
      <c r="E312" s="32">
        <v>225.82</v>
      </c>
      <c r="F312" s="32">
        <v>18.77</v>
      </c>
      <c r="G312" s="32">
        <v>117.55</v>
      </c>
      <c r="H312" s="32">
        <v>32.52</v>
      </c>
      <c r="I312" s="234">
        <v>3733.52</v>
      </c>
      <c r="J312" s="32">
        <v>2199.84</v>
      </c>
      <c r="K312" s="32">
        <v>336.26</v>
      </c>
      <c r="L312" s="32">
        <v>1197.42</v>
      </c>
    </row>
    <row r="313" spans="1:12" ht="12">
      <c r="A313" s="193">
        <v>2020</v>
      </c>
      <c r="B313" s="69" t="s">
        <v>44</v>
      </c>
      <c r="C313" s="32">
        <v>520.46</v>
      </c>
      <c r="D313" s="32">
        <v>120.64</v>
      </c>
      <c r="E313" s="32">
        <v>220.16</v>
      </c>
      <c r="F313" s="32">
        <v>18.79</v>
      </c>
      <c r="G313" s="32">
        <v>127.69</v>
      </c>
      <c r="H313" s="32">
        <v>33.18</v>
      </c>
      <c r="I313" s="234">
        <v>3619.87</v>
      </c>
      <c r="J313" s="32">
        <v>2129.64</v>
      </c>
      <c r="K313" s="32">
        <v>326.3</v>
      </c>
      <c r="L313" s="32">
        <v>1163.93</v>
      </c>
    </row>
    <row r="314" spans="1:12" ht="12">
      <c r="A314" s="193">
        <v>2020</v>
      </c>
      <c r="B314" s="69" t="s">
        <v>39</v>
      </c>
      <c r="C314" s="32">
        <v>494.11</v>
      </c>
      <c r="D314" s="32">
        <v>91.3</v>
      </c>
      <c r="E314" s="32">
        <v>234.34</v>
      </c>
      <c r="F314" s="32">
        <v>20.18</v>
      </c>
      <c r="G314" s="32">
        <v>107.21</v>
      </c>
      <c r="H314" s="32">
        <v>41.08</v>
      </c>
      <c r="I314" s="234">
        <v>3589.57</v>
      </c>
      <c r="J314" s="32">
        <v>2121.74</v>
      </c>
      <c r="K314" s="32">
        <v>339.44</v>
      </c>
      <c r="L314" s="32">
        <v>1128.39</v>
      </c>
    </row>
    <row r="315" spans="1:12" ht="12">
      <c r="A315" s="193">
        <v>2020</v>
      </c>
      <c r="B315" s="69" t="s">
        <v>40</v>
      </c>
      <c r="C315" s="32">
        <v>616.78</v>
      </c>
      <c r="D315" s="32">
        <v>181.22</v>
      </c>
      <c r="E315" s="32">
        <v>261.31</v>
      </c>
      <c r="F315" s="32">
        <v>20.13</v>
      </c>
      <c r="G315" s="32">
        <v>102.7</v>
      </c>
      <c r="H315" s="32">
        <v>51.41</v>
      </c>
      <c r="I315" s="234">
        <v>3337.98</v>
      </c>
      <c r="J315" s="32">
        <v>2036</v>
      </c>
      <c r="K315" s="32">
        <v>232.37</v>
      </c>
      <c r="L315" s="32">
        <v>1069.62</v>
      </c>
    </row>
    <row r="316" spans="1:12" ht="12">
      <c r="A316" s="193">
        <v>2020</v>
      </c>
      <c r="B316" s="69" t="s">
        <v>45</v>
      </c>
      <c r="C316" s="32">
        <v>688.72</v>
      </c>
      <c r="D316" s="32">
        <v>281.23</v>
      </c>
      <c r="E316" s="32">
        <v>223.91</v>
      </c>
      <c r="F316" s="32">
        <v>20.8</v>
      </c>
      <c r="G316" s="32">
        <v>104.6</v>
      </c>
      <c r="H316" s="32">
        <v>58.18</v>
      </c>
      <c r="I316" s="234">
        <v>3279.03</v>
      </c>
      <c r="J316" s="32">
        <v>1875.32</v>
      </c>
      <c r="K316" s="32">
        <v>320.83</v>
      </c>
      <c r="L316" s="32">
        <v>1082.88</v>
      </c>
    </row>
    <row r="317" spans="1:12" ht="12">
      <c r="A317" s="65">
        <v>2021</v>
      </c>
      <c r="B317" s="266" t="s">
        <v>31</v>
      </c>
      <c r="C317" s="235">
        <v>954.61</v>
      </c>
      <c r="D317" s="235">
        <v>528.76</v>
      </c>
      <c r="E317" s="235">
        <v>239.86</v>
      </c>
      <c r="F317" s="235">
        <v>17.78</v>
      </c>
      <c r="G317" s="235">
        <v>109.74</v>
      </c>
      <c r="H317" s="235">
        <v>58.48</v>
      </c>
      <c r="I317" s="236">
        <v>2789.97</v>
      </c>
      <c r="J317" s="235">
        <v>1356.1</v>
      </c>
      <c r="K317" s="235">
        <v>319.01</v>
      </c>
      <c r="L317" s="235">
        <v>1114.87</v>
      </c>
    </row>
    <row r="318" spans="1:12" ht="12">
      <c r="A318" s="140"/>
      <c r="C318" s="7"/>
      <c r="D318" s="7"/>
      <c r="E318" s="7"/>
      <c r="F318" s="7"/>
      <c r="G318" s="7"/>
      <c r="H318" s="7"/>
      <c r="I318" s="7"/>
      <c r="J318" s="7"/>
      <c r="K318" s="7"/>
      <c r="L318" s="7"/>
    </row>
    <row r="319" ht="12">
      <c r="A319" s="140" t="s">
        <v>112</v>
      </c>
    </row>
    <row r="320" spans="3:12" ht="12">
      <c r="C320" s="265"/>
      <c r="D320" s="265"/>
      <c r="E320" s="265"/>
      <c r="F320" s="265"/>
      <c r="G320" s="265"/>
      <c r="H320" s="265"/>
      <c r="I320" s="265"/>
      <c r="J320" s="265"/>
      <c r="K320" s="265"/>
      <c r="L320" s="265"/>
    </row>
    <row r="321" spans="3:12" ht="12">
      <c r="C321" s="265"/>
      <c r="D321" s="265"/>
      <c r="E321" s="265"/>
      <c r="F321" s="265"/>
      <c r="G321" s="265"/>
      <c r="H321" s="265"/>
      <c r="I321" s="265"/>
      <c r="J321" s="265"/>
      <c r="K321" s="265"/>
      <c r="L321" s="265"/>
    </row>
    <row r="322" spans="3:12" ht="12">
      <c r="C322" s="265"/>
      <c r="D322" s="265"/>
      <c r="E322" s="265"/>
      <c r="F322" s="265"/>
      <c r="G322" s="265"/>
      <c r="H322" s="265"/>
      <c r="I322" s="265"/>
      <c r="J322" s="265"/>
      <c r="K322" s="265"/>
      <c r="L322" s="265"/>
    </row>
  </sheetData>
  <sheetProtection/>
  <hyperlinks>
    <hyperlink ref="A319" location="Contents!A1" display="Return to contents page"/>
  </hyperlinks>
  <printOptions/>
  <pageMargins left="0.75" right="0.75" top="0.47" bottom="0.31" header="0.5" footer="0.5"/>
  <pageSetup horizontalDpi="600" verticalDpi="600" orientation="portrait" paperSize="9" scale="54" r:id="rId1"/>
  <rowBreaks count="2" manualBreakCount="2">
    <brk id="76" max="12" man="1"/>
    <brk id="160" max="12" man="1"/>
  </rowBreaks>
</worksheet>
</file>

<file path=xl/worksheets/sheet7.xml><?xml version="1.0" encoding="utf-8"?>
<worksheet xmlns="http://schemas.openxmlformats.org/spreadsheetml/2006/main" xmlns:r="http://schemas.openxmlformats.org/officeDocument/2006/relationships">
  <sheetPr codeName="Sheet10">
    <pageSetUpPr fitToPage="1"/>
  </sheetPr>
  <dimension ref="A1:AJ341"/>
  <sheetViews>
    <sheetView zoomScalePageLayoutView="0" workbookViewId="0" topLeftCell="A19">
      <selection activeCell="W45" sqref="W45"/>
    </sheetView>
  </sheetViews>
  <sheetFormatPr defaultColWidth="9.140625" defaultRowHeight="12.75"/>
  <cols>
    <col min="2" max="2" width="11.140625" style="0" bestFit="1" customWidth="1"/>
    <col min="4" max="4" width="11.140625" style="0" customWidth="1"/>
    <col min="5" max="6" width="12.140625" style="0" customWidth="1"/>
    <col min="7" max="7" width="10.140625" style="0" customWidth="1"/>
    <col min="8" max="8" width="12.140625" style="0" customWidth="1"/>
    <col min="9" max="9" width="10.140625" style="0" customWidth="1"/>
    <col min="10" max="10" width="10.140625" style="0" hidden="1" customWidth="1"/>
    <col min="11" max="11" width="11.140625" style="0" hidden="1" customWidth="1"/>
    <col min="12" max="15" width="10.140625" style="0" hidden="1" customWidth="1"/>
    <col min="16" max="16" width="13.140625" style="0" hidden="1" customWidth="1"/>
    <col min="17" max="17" width="10.140625" style="0" hidden="1" customWidth="1"/>
    <col min="18" max="18" width="11.140625" style="0" hidden="1" customWidth="1"/>
    <col min="19" max="19" width="3.140625" style="0" hidden="1" customWidth="1"/>
    <col min="20" max="22" width="11.140625" style="0" hidden="1" customWidth="1"/>
    <col min="23" max="23" width="11.140625" style="0" customWidth="1"/>
    <col min="24" max="24" width="18.00390625" style="0" customWidth="1"/>
    <col min="25" max="28" width="15.140625" style="0" bestFit="1" customWidth="1"/>
    <col min="29" max="29" width="15.00390625" style="0" bestFit="1" customWidth="1"/>
    <col min="30" max="31" width="15.140625" style="0" bestFit="1" customWidth="1"/>
    <col min="32" max="32" width="17.140625" style="0" customWidth="1"/>
    <col min="33" max="33" width="15.140625" style="0" customWidth="1"/>
    <col min="34" max="34" width="16.140625" style="0" customWidth="1"/>
    <col min="35" max="35" width="15.140625" style="0" customWidth="1"/>
  </cols>
  <sheetData>
    <row r="1" spans="15:24" ht="24.75" customHeight="1">
      <c r="O1" s="4"/>
      <c r="X1" t="str">
        <f>IF(D20=0,,IF(((D24-D20)/D20*100)&gt;0,"(+) ",IF(((D24-D20)/D20*100)&lt;0,"(-) ","- ")))</f>
        <v>(+) </v>
      </c>
    </row>
    <row r="4" spans="3:36" ht="40.5" customHeight="1" thickBot="1">
      <c r="C4" s="3"/>
      <c r="N4" s="50"/>
      <c r="O4" s="50"/>
      <c r="P4" s="50"/>
      <c r="Q4" s="50"/>
      <c r="R4" s="50"/>
      <c r="T4" s="50"/>
      <c r="U4" s="3"/>
      <c r="V4" s="3"/>
      <c r="W4" s="3"/>
      <c r="X4" s="3"/>
      <c r="Y4" s="3"/>
      <c r="AA4" s="3"/>
      <c r="AB4" s="3"/>
      <c r="AC4" s="3"/>
      <c r="AD4" s="3"/>
      <c r="AE4" s="3"/>
      <c r="AF4" s="3"/>
      <c r="AG4" s="3"/>
      <c r="AH4" s="3"/>
      <c r="AI4" s="3"/>
      <c r="AJ4" s="3"/>
    </row>
    <row r="5" spans="3:27" ht="12">
      <c r="C5" s="14"/>
      <c r="W5" s="154" t="s">
        <v>6</v>
      </c>
      <c r="X5" s="152">
        <v>2021</v>
      </c>
      <c r="AA5" t="s">
        <v>65</v>
      </c>
    </row>
    <row r="6" spans="23:24" ht="12" thickBot="1">
      <c r="W6" s="155" t="s">
        <v>7</v>
      </c>
      <c r="X6" s="153">
        <v>1</v>
      </c>
    </row>
    <row r="7" spans="14:20" ht="12">
      <c r="N7" s="7"/>
      <c r="O7" s="7"/>
      <c r="P7" s="7"/>
      <c r="Q7" s="7"/>
      <c r="R7" s="7"/>
      <c r="S7" s="7"/>
      <c r="T7" s="7"/>
    </row>
    <row r="8" spans="14:34" ht="12">
      <c r="N8" s="9"/>
      <c r="O8" s="9"/>
      <c r="P8" s="9"/>
      <c r="Q8" s="9"/>
      <c r="R8" s="9"/>
      <c r="S8" s="9"/>
      <c r="T8" s="9"/>
      <c r="X8" t="s">
        <v>8</v>
      </c>
      <c r="Y8" t="s">
        <v>9</v>
      </c>
      <c r="Z8" t="s">
        <v>10</v>
      </c>
      <c r="AA8" t="s">
        <v>11</v>
      </c>
      <c r="AB8" t="s">
        <v>12</v>
      </c>
      <c r="AC8" t="s">
        <v>13</v>
      </c>
      <c r="AD8" t="s">
        <v>14</v>
      </c>
      <c r="AE8" t="s">
        <v>15</v>
      </c>
      <c r="AF8" t="s">
        <v>16</v>
      </c>
      <c r="AG8" t="s">
        <v>67</v>
      </c>
      <c r="AH8" t="s">
        <v>83</v>
      </c>
    </row>
    <row r="9" spans="14:34" ht="12">
      <c r="N9" s="7"/>
      <c r="O9" s="7"/>
      <c r="P9" s="7"/>
      <c r="Q9" s="7"/>
      <c r="R9" s="7"/>
      <c r="S9" s="7"/>
      <c r="T9" s="7"/>
      <c r="W9" s="150">
        <f>X5-1995+ROUND(X6/23,0)</f>
        <v>26</v>
      </c>
      <c r="X9" s="5" t="str">
        <f aca="true" t="shared" si="0" ref="X9:AH13">$AA$5&amp;X$8&amp;$W9</f>
        <v>Annual!A26</v>
      </c>
      <c r="Y9" s="5" t="str">
        <f t="shared" si="0"/>
        <v>Annual!C26</v>
      </c>
      <c r="Z9" s="5" t="str">
        <f t="shared" si="0"/>
        <v>Annual!D26</v>
      </c>
      <c r="AA9" s="5" t="str">
        <f t="shared" si="0"/>
        <v>Annual!E26</v>
      </c>
      <c r="AB9" s="5" t="str">
        <f t="shared" si="0"/>
        <v>Annual!F26</v>
      </c>
      <c r="AC9" s="5" t="str">
        <f t="shared" si="0"/>
        <v>Annual!G26</v>
      </c>
      <c r="AD9" s="5" t="str">
        <f t="shared" si="0"/>
        <v>Annual!H26</v>
      </c>
      <c r="AE9" s="5" t="str">
        <f t="shared" si="0"/>
        <v>Annual!I26</v>
      </c>
      <c r="AF9" s="5" t="str">
        <f t="shared" si="0"/>
        <v>Annual!J26</v>
      </c>
      <c r="AG9" s="5" t="str">
        <f>$AA$5&amp;AG$8&amp;$W9</f>
        <v>Annual!K26</v>
      </c>
      <c r="AH9" s="5" t="str">
        <f>$AA$5&amp;AH$8&amp;$W9</f>
        <v>Annual!L26</v>
      </c>
    </row>
    <row r="10" spans="14:34" ht="12">
      <c r="N10" s="7"/>
      <c r="O10" s="7"/>
      <c r="P10" s="7"/>
      <c r="Q10" s="7"/>
      <c r="R10" s="7"/>
      <c r="S10" s="7"/>
      <c r="T10" s="7"/>
      <c r="W10">
        <f>W9+1</f>
        <v>27</v>
      </c>
      <c r="X10" s="5" t="str">
        <f t="shared" si="0"/>
        <v>Annual!A27</v>
      </c>
      <c r="Y10" s="5" t="str">
        <f t="shared" si="0"/>
        <v>Annual!C27</v>
      </c>
      <c r="Z10" s="5" t="str">
        <f t="shared" si="0"/>
        <v>Annual!D27</v>
      </c>
      <c r="AA10" s="5" t="str">
        <f t="shared" si="0"/>
        <v>Annual!E27</v>
      </c>
      <c r="AB10" s="5" t="str">
        <f>$AA$5&amp;AB$8&amp;$W10</f>
        <v>Annual!F27</v>
      </c>
      <c r="AC10" s="5" t="str">
        <f t="shared" si="0"/>
        <v>Annual!G27</v>
      </c>
      <c r="AD10" s="5" t="str">
        <f t="shared" si="0"/>
        <v>Annual!H27</v>
      </c>
      <c r="AE10" s="5" t="str">
        <f t="shared" si="0"/>
        <v>Annual!I27</v>
      </c>
      <c r="AF10" s="5" t="str">
        <f t="shared" si="0"/>
        <v>Annual!J27</v>
      </c>
      <c r="AG10" s="5" t="str">
        <f t="shared" si="0"/>
        <v>Annual!K27</v>
      </c>
      <c r="AH10" s="5" t="str">
        <f t="shared" si="0"/>
        <v>Annual!L27</v>
      </c>
    </row>
    <row r="11" spans="14:34" ht="12">
      <c r="N11" s="7"/>
      <c r="O11" s="7"/>
      <c r="P11" s="7"/>
      <c r="Q11" s="7"/>
      <c r="R11" s="7"/>
      <c r="S11" s="7"/>
      <c r="T11" s="7"/>
      <c r="W11">
        <f>W10+1</f>
        <v>28</v>
      </c>
      <c r="X11" s="5" t="str">
        <f t="shared" si="0"/>
        <v>Annual!A28</v>
      </c>
      <c r="Y11" s="5" t="str">
        <f t="shared" si="0"/>
        <v>Annual!C28</v>
      </c>
      <c r="Z11" s="5" t="str">
        <f t="shared" si="0"/>
        <v>Annual!D28</v>
      </c>
      <c r="AA11" s="5" t="str">
        <f t="shared" si="0"/>
        <v>Annual!E28</v>
      </c>
      <c r="AB11" s="5" t="str">
        <f>$AA$5&amp;AB$8&amp;$W11</f>
        <v>Annual!F28</v>
      </c>
      <c r="AC11" s="5" t="str">
        <f t="shared" si="0"/>
        <v>Annual!G28</v>
      </c>
      <c r="AD11" s="5" t="str">
        <f t="shared" si="0"/>
        <v>Annual!H28</v>
      </c>
      <c r="AE11" s="5" t="str">
        <f t="shared" si="0"/>
        <v>Annual!I28</v>
      </c>
      <c r="AF11" s="5" t="str">
        <f t="shared" si="0"/>
        <v>Annual!J28</v>
      </c>
      <c r="AG11" s="5" t="str">
        <f t="shared" si="0"/>
        <v>Annual!K28</v>
      </c>
      <c r="AH11" s="5" t="str">
        <f t="shared" si="0"/>
        <v>Annual!L28</v>
      </c>
    </row>
    <row r="12" spans="14:34" ht="12">
      <c r="N12" s="7"/>
      <c r="O12" s="7"/>
      <c r="P12" s="7"/>
      <c r="Q12" s="7"/>
      <c r="R12" s="7"/>
      <c r="S12" s="7"/>
      <c r="T12" s="7"/>
      <c r="W12">
        <f>W11+1</f>
        <v>29</v>
      </c>
      <c r="X12" s="5" t="str">
        <f t="shared" si="0"/>
        <v>Annual!A29</v>
      </c>
      <c r="Y12" s="5" t="str">
        <f t="shared" si="0"/>
        <v>Annual!C29</v>
      </c>
      <c r="Z12" s="5" t="str">
        <f t="shared" si="0"/>
        <v>Annual!D29</v>
      </c>
      <c r="AA12" s="5" t="str">
        <f t="shared" si="0"/>
        <v>Annual!E29</v>
      </c>
      <c r="AB12" s="5" t="str">
        <f t="shared" si="0"/>
        <v>Annual!F29</v>
      </c>
      <c r="AC12" s="5" t="str">
        <f t="shared" si="0"/>
        <v>Annual!G29</v>
      </c>
      <c r="AD12" s="5" t="str">
        <f t="shared" si="0"/>
        <v>Annual!H29</v>
      </c>
      <c r="AE12" s="5" t="str">
        <f t="shared" si="0"/>
        <v>Annual!I29</v>
      </c>
      <c r="AF12" s="5" t="str">
        <f t="shared" si="0"/>
        <v>Annual!J29</v>
      </c>
      <c r="AG12" s="5" t="str">
        <f t="shared" si="0"/>
        <v>Annual!K29</v>
      </c>
      <c r="AH12" s="5" t="str">
        <f t="shared" si="0"/>
        <v>Annual!L29</v>
      </c>
    </row>
    <row r="13" spans="14:34" ht="12">
      <c r="N13" s="9"/>
      <c r="O13" s="9"/>
      <c r="P13" s="9"/>
      <c r="Q13" s="9"/>
      <c r="R13" s="9"/>
      <c r="S13" s="9"/>
      <c r="T13" s="9"/>
      <c r="W13">
        <f>W12+1</f>
        <v>30</v>
      </c>
      <c r="X13" s="5" t="str">
        <f t="shared" si="0"/>
        <v>Annual!A30</v>
      </c>
      <c r="Y13" s="5" t="str">
        <f t="shared" si="0"/>
        <v>Annual!C30</v>
      </c>
      <c r="Z13" s="5" t="str">
        <f t="shared" si="0"/>
        <v>Annual!D30</v>
      </c>
      <c r="AA13" s="5" t="str">
        <f t="shared" si="0"/>
        <v>Annual!E30</v>
      </c>
      <c r="AB13" s="5" t="str">
        <f t="shared" si="0"/>
        <v>Annual!F30</v>
      </c>
      <c r="AC13" s="5" t="str">
        <f t="shared" si="0"/>
        <v>Annual!G30</v>
      </c>
      <c r="AD13" s="5" t="str">
        <f t="shared" si="0"/>
        <v>Annual!H30</v>
      </c>
      <c r="AE13" s="5" t="str">
        <f t="shared" si="0"/>
        <v>Annual!I30</v>
      </c>
      <c r="AF13" s="5" t="str">
        <f t="shared" si="0"/>
        <v>Annual!J30</v>
      </c>
      <c r="AG13" s="5" t="str">
        <f t="shared" si="0"/>
        <v>Annual!K30</v>
      </c>
      <c r="AH13" s="5" t="str">
        <f t="shared" si="0"/>
        <v>Annual!L30</v>
      </c>
    </row>
    <row r="14" spans="14:20" ht="12">
      <c r="N14" s="7"/>
      <c r="O14" s="7"/>
      <c r="P14" s="7"/>
      <c r="Q14" s="7"/>
      <c r="R14" s="7"/>
      <c r="S14" s="7"/>
      <c r="T14" s="7"/>
    </row>
    <row r="15" spans="3:20" ht="12">
      <c r="C15" s="21"/>
      <c r="D15" s="21"/>
      <c r="E15" s="22" t="s">
        <v>17</v>
      </c>
      <c r="F15" s="22"/>
      <c r="G15" s="21"/>
      <c r="H15" s="21"/>
      <c r="I15" s="21"/>
      <c r="J15" s="21"/>
      <c r="K15" s="21"/>
      <c r="N15" s="7"/>
      <c r="O15" s="7"/>
      <c r="P15" s="7"/>
      <c r="Q15" s="7"/>
      <c r="R15" s="7"/>
      <c r="S15" s="7"/>
      <c r="T15" s="7"/>
    </row>
    <row r="16" spans="3:20" ht="12">
      <c r="C16" s="280" t="s">
        <v>77</v>
      </c>
      <c r="D16" s="280"/>
      <c r="E16" s="280"/>
      <c r="F16" s="280"/>
      <c r="G16" s="280"/>
      <c r="H16" s="21"/>
      <c r="I16" s="280"/>
      <c r="J16" s="280"/>
      <c r="K16" s="280"/>
      <c r="N16" s="7"/>
      <c r="O16" s="7"/>
      <c r="P16" s="7"/>
      <c r="Q16" s="7"/>
      <c r="R16" s="7"/>
      <c r="S16" s="7"/>
      <c r="T16" s="7"/>
    </row>
    <row r="17" spans="1:20" ht="63.75" customHeight="1">
      <c r="A17" s="1"/>
      <c r="B17" s="1"/>
      <c r="C17" s="23" t="s">
        <v>0</v>
      </c>
      <c r="D17" s="23" t="s">
        <v>1</v>
      </c>
      <c r="E17" s="23" t="s">
        <v>2</v>
      </c>
      <c r="F17" s="23" t="s">
        <v>3</v>
      </c>
      <c r="G17" s="23" t="s">
        <v>4</v>
      </c>
      <c r="H17" s="23" t="s">
        <v>5</v>
      </c>
      <c r="I17" s="54"/>
      <c r="J17" s="54"/>
      <c r="K17" s="54"/>
      <c r="N17" s="50"/>
      <c r="O17" s="50"/>
      <c r="P17" s="50"/>
      <c r="Q17" s="50"/>
      <c r="R17" s="50"/>
      <c r="T17" s="50"/>
    </row>
    <row r="18" spans="1:27" ht="12">
      <c r="A18" s="15">
        <v>1995</v>
      </c>
      <c r="B18" t="s">
        <v>18</v>
      </c>
      <c r="C18" s="13">
        <f>+Month!C5</f>
        <v>7394</v>
      </c>
      <c r="D18" s="13">
        <f>+Month!D5</f>
        <v>6032.86</v>
      </c>
      <c r="E18" s="13">
        <f>+Month!E5</f>
        <v>679</v>
      </c>
      <c r="F18" s="13">
        <f>+Month!F5</f>
        <v>81</v>
      </c>
      <c r="G18" s="13">
        <f>+Month!G5</f>
        <v>286</v>
      </c>
      <c r="H18" s="13">
        <f>+Month!H5</f>
        <v>314</v>
      </c>
      <c r="I18" s="13"/>
      <c r="J18" s="13"/>
      <c r="K18" s="13"/>
      <c r="AA18" t="s">
        <v>64</v>
      </c>
    </row>
    <row r="19" spans="1:11" ht="12">
      <c r="A19" s="15">
        <v>1995</v>
      </c>
      <c r="B19" t="s">
        <v>19</v>
      </c>
      <c r="C19" s="13">
        <f>+Month!C6+C18</f>
        <v>14573</v>
      </c>
      <c r="D19" s="13">
        <f>+Month!D6+D18</f>
        <v>11901.72</v>
      </c>
      <c r="E19" s="13">
        <f>+Month!E6+E18</f>
        <v>1336</v>
      </c>
      <c r="F19" s="13">
        <f>+Month!F6+F18</f>
        <v>131</v>
      </c>
      <c r="G19" s="13">
        <f>+Month!G6+G18</f>
        <v>597</v>
      </c>
      <c r="H19" s="13">
        <f>+Month!H6+H18</f>
        <v>607</v>
      </c>
      <c r="I19" s="13"/>
      <c r="J19" s="13"/>
      <c r="K19" s="13"/>
    </row>
    <row r="20" spans="1:35" ht="12" thickBot="1">
      <c r="A20" s="15">
        <v>1995</v>
      </c>
      <c r="B20" t="s">
        <v>20</v>
      </c>
      <c r="C20" s="13">
        <f>+Month!C7+C19</f>
        <v>23405</v>
      </c>
      <c r="D20" s="13">
        <f>+Month!D7+D19</f>
        <v>18973.54</v>
      </c>
      <c r="E20" s="13">
        <f>+Month!E7+E19</f>
        <v>2178</v>
      </c>
      <c r="F20" s="13">
        <f>+Month!F7+F19</f>
        <v>221</v>
      </c>
      <c r="G20" s="13">
        <f>+Month!G7+G19</f>
        <v>1060</v>
      </c>
      <c r="H20" s="13">
        <f>+Month!H7+H19</f>
        <v>972</v>
      </c>
      <c r="I20" s="13"/>
      <c r="J20" s="13"/>
      <c r="K20" s="13"/>
      <c r="X20" t="s">
        <v>8</v>
      </c>
      <c r="Y20" t="s">
        <v>21</v>
      </c>
      <c r="Z20" t="s">
        <v>9</v>
      </c>
      <c r="AA20" t="s">
        <v>10</v>
      </c>
      <c r="AB20" t="s">
        <v>11</v>
      </c>
      <c r="AC20" t="s">
        <v>12</v>
      </c>
      <c r="AD20" t="s">
        <v>13</v>
      </c>
      <c r="AE20" t="s">
        <v>14</v>
      </c>
      <c r="AF20" t="s">
        <v>15</v>
      </c>
      <c r="AG20" t="s">
        <v>16</v>
      </c>
      <c r="AH20" t="s">
        <v>67</v>
      </c>
      <c r="AI20" t="s">
        <v>83</v>
      </c>
    </row>
    <row r="21" spans="1:35" ht="12" thickBot="1">
      <c r="A21" s="15">
        <v>1995</v>
      </c>
      <c r="B21" t="s">
        <v>22</v>
      </c>
      <c r="C21" s="13">
        <f>+Month!C8+C20</f>
        <v>29133</v>
      </c>
      <c r="D21" s="13">
        <f>+Month!D8+D20</f>
        <v>23377.59</v>
      </c>
      <c r="E21" s="13">
        <f>+Month!E8+E20</f>
        <v>2848</v>
      </c>
      <c r="F21" s="13">
        <f>+Month!F8+F20</f>
        <v>304</v>
      </c>
      <c r="G21" s="13">
        <f>+Month!G8+G20</f>
        <v>1416</v>
      </c>
      <c r="H21" s="13">
        <f>+Month!H8+H20</f>
        <v>1187</v>
      </c>
      <c r="I21" s="13"/>
      <c r="J21" s="13"/>
      <c r="K21" s="13"/>
      <c r="W21" s="149">
        <v>303</v>
      </c>
      <c r="X21" s="148" t="str">
        <f>$AA$18&amp;X$20&amp;$W21</f>
        <v>Month!A303</v>
      </c>
      <c r="Y21" s="5" t="str">
        <f aca="true" t="shared" si="1" ref="X21:AI35">$AA$18&amp;Y$20&amp;$W21</f>
        <v>Month!B303</v>
      </c>
      <c r="Z21" s="5" t="str">
        <f t="shared" si="1"/>
        <v>Month!C303</v>
      </c>
      <c r="AA21" s="5" t="str">
        <f t="shared" si="1"/>
        <v>Month!D303</v>
      </c>
      <c r="AB21" s="5" t="str">
        <f t="shared" si="1"/>
        <v>Month!E303</v>
      </c>
      <c r="AC21" s="5" t="str">
        <f t="shared" si="1"/>
        <v>Month!F303</v>
      </c>
      <c r="AD21" s="5" t="str">
        <f t="shared" si="1"/>
        <v>Month!G303</v>
      </c>
      <c r="AE21" s="5" t="str">
        <f t="shared" si="1"/>
        <v>Month!H303</v>
      </c>
      <c r="AF21" s="5" t="str">
        <f t="shared" si="1"/>
        <v>Month!I303</v>
      </c>
      <c r="AG21" s="5" t="str">
        <f t="shared" si="1"/>
        <v>Month!J303</v>
      </c>
      <c r="AH21" s="5" t="str">
        <f t="shared" si="1"/>
        <v>Month!K303</v>
      </c>
      <c r="AI21" s="5" t="str">
        <f t="shared" si="1"/>
        <v>Month!L303</v>
      </c>
    </row>
    <row r="22" spans="1:35" ht="12">
      <c r="A22" s="15">
        <v>1995</v>
      </c>
      <c r="B22" t="s">
        <v>23</v>
      </c>
      <c r="C22" s="13">
        <f>+Month!C9+C21</f>
        <v>34637</v>
      </c>
      <c r="D22" s="13">
        <f>+Month!D9+D21</f>
        <v>27599.63</v>
      </c>
      <c r="E22" s="13">
        <f>+Month!E9+E21</f>
        <v>3516</v>
      </c>
      <c r="F22" s="13">
        <f>+Month!F9+F21</f>
        <v>384</v>
      </c>
      <c r="G22" s="13">
        <f>+Month!G9+G21</f>
        <v>1744</v>
      </c>
      <c r="H22" s="13">
        <f>+Month!H9+H21</f>
        <v>1392</v>
      </c>
      <c r="I22" s="13"/>
      <c r="J22" s="13"/>
      <c r="K22" s="13"/>
      <c r="W22">
        <f>W21+1</f>
        <v>304</v>
      </c>
      <c r="X22" s="5" t="str">
        <f t="shared" si="1"/>
        <v>Month!A304</v>
      </c>
      <c r="Y22" s="5" t="str">
        <f t="shared" si="1"/>
        <v>Month!B304</v>
      </c>
      <c r="Z22" s="5" t="str">
        <f t="shared" si="1"/>
        <v>Month!C304</v>
      </c>
      <c r="AA22" s="5" t="str">
        <f t="shared" si="1"/>
        <v>Month!D304</v>
      </c>
      <c r="AB22" s="5" t="str">
        <f t="shared" si="1"/>
        <v>Month!E304</v>
      </c>
      <c r="AC22" s="5" t="str">
        <f t="shared" si="1"/>
        <v>Month!F304</v>
      </c>
      <c r="AD22" s="5" t="str">
        <f t="shared" si="1"/>
        <v>Month!G304</v>
      </c>
      <c r="AE22" s="5" t="str">
        <f t="shared" si="1"/>
        <v>Month!H304</v>
      </c>
      <c r="AF22" s="5" t="str">
        <f t="shared" si="1"/>
        <v>Month!I304</v>
      </c>
      <c r="AG22" s="5" t="str">
        <f t="shared" si="1"/>
        <v>Month!J304</v>
      </c>
      <c r="AH22" s="5" t="str">
        <f t="shared" si="1"/>
        <v>Month!K304</v>
      </c>
      <c r="AI22" s="5" t="str">
        <f t="shared" si="1"/>
        <v>Month!L304</v>
      </c>
    </row>
    <row r="23" spans="1:35" ht="12">
      <c r="A23" s="15">
        <v>1995</v>
      </c>
      <c r="B23" t="s">
        <v>24</v>
      </c>
      <c r="C23" s="13">
        <f>+Month!C10+C22</f>
        <v>40942</v>
      </c>
      <c r="D23" s="13">
        <f>+Month!D10+D22</f>
        <v>32271.550000000003</v>
      </c>
      <c r="E23" s="13">
        <f>+Month!E10+E22</f>
        <v>4354</v>
      </c>
      <c r="F23" s="13">
        <f>+Month!F10+F22</f>
        <v>473</v>
      </c>
      <c r="G23" s="13">
        <f>+Month!G10+G22</f>
        <v>2176</v>
      </c>
      <c r="H23" s="13">
        <f>+Month!H10+H22</f>
        <v>1665</v>
      </c>
      <c r="I23" s="13"/>
      <c r="J23" s="13"/>
      <c r="K23" s="13"/>
      <c r="W23">
        <f aca="true" t="shared" si="2" ref="W23:W35">W22+1</f>
        <v>305</v>
      </c>
      <c r="X23" s="5" t="str">
        <f t="shared" si="1"/>
        <v>Month!A305</v>
      </c>
      <c r="Y23" s="5" t="str">
        <f t="shared" si="1"/>
        <v>Month!B305</v>
      </c>
      <c r="Z23" s="5" t="str">
        <f t="shared" si="1"/>
        <v>Month!C305</v>
      </c>
      <c r="AA23" s="5" t="str">
        <f t="shared" si="1"/>
        <v>Month!D305</v>
      </c>
      <c r="AB23" s="5" t="str">
        <f t="shared" si="1"/>
        <v>Month!E305</v>
      </c>
      <c r="AC23" s="5" t="str">
        <f t="shared" si="1"/>
        <v>Month!F305</v>
      </c>
      <c r="AD23" s="5" t="str">
        <f t="shared" si="1"/>
        <v>Month!G305</v>
      </c>
      <c r="AE23" s="5" t="str">
        <f t="shared" si="1"/>
        <v>Month!H305</v>
      </c>
      <c r="AF23" s="5" t="str">
        <f t="shared" si="1"/>
        <v>Month!I305</v>
      </c>
      <c r="AG23" s="5" t="str">
        <f t="shared" si="1"/>
        <v>Month!J305</v>
      </c>
      <c r="AH23" s="5" t="str">
        <f t="shared" si="1"/>
        <v>Month!K305</v>
      </c>
      <c r="AI23" s="5" t="str">
        <f t="shared" si="1"/>
        <v>Month!L305</v>
      </c>
    </row>
    <row r="24" spans="1:35" ht="12">
      <c r="A24" s="15">
        <v>1995</v>
      </c>
      <c r="B24" t="s">
        <v>25</v>
      </c>
      <c r="C24" s="13">
        <f>+Month!C11+C23</f>
        <v>45966</v>
      </c>
      <c r="D24" s="13">
        <f>+Month!D11+D23</f>
        <v>35863.9</v>
      </c>
      <c r="E24" s="13">
        <f>+Month!E11+E23</f>
        <v>5020</v>
      </c>
      <c r="F24" s="13">
        <f>+Month!F11+F23</f>
        <v>549</v>
      </c>
      <c r="G24" s="13">
        <f>+Month!G11+G23</f>
        <v>2614</v>
      </c>
      <c r="H24" s="13">
        <f>+Month!H11+H23</f>
        <v>1916</v>
      </c>
      <c r="I24" s="13"/>
      <c r="J24" s="13"/>
      <c r="K24" s="13"/>
      <c r="W24">
        <f t="shared" si="2"/>
        <v>306</v>
      </c>
      <c r="X24" s="5" t="str">
        <f t="shared" si="1"/>
        <v>Month!A306</v>
      </c>
      <c r="Y24" s="5" t="str">
        <f t="shared" si="1"/>
        <v>Month!B306</v>
      </c>
      <c r="Z24" s="5" t="str">
        <f t="shared" si="1"/>
        <v>Month!C306</v>
      </c>
      <c r="AA24" s="5" t="str">
        <f t="shared" si="1"/>
        <v>Month!D306</v>
      </c>
      <c r="AB24" s="5" t="str">
        <f t="shared" si="1"/>
        <v>Month!E306</v>
      </c>
      <c r="AC24" s="5" t="str">
        <f t="shared" si="1"/>
        <v>Month!F306</v>
      </c>
      <c r="AD24" s="5" t="str">
        <f t="shared" si="1"/>
        <v>Month!G306</v>
      </c>
      <c r="AE24" s="5" t="str">
        <f t="shared" si="1"/>
        <v>Month!H306</v>
      </c>
      <c r="AF24" s="5" t="str">
        <f t="shared" si="1"/>
        <v>Month!I306</v>
      </c>
      <c r="AG24" s="5" t="str">
        <f t="shared" si="1"/>
        <v>Month!J306</v>
      </c>
      <c r="AH24" s="5" t="str">
        <f t="shared" si="1"/>
        <v>Month!K306</v>
      </c>
      <c r="AI24" s="5" t="str">
        <f t="shared" si="1"/>
        <v>Month!L306</v>
      </c>
    </row>
    <row r="25" spans="1:35" ht="12">
      <c r="A25" s="15">
        <v>1995</v>
      </c>
      <c r="B25" t="s">
        <v>26</v>
      </c>
      <c r="C25" s="13">
        <f>+Month!C12+C24</f>
        <v>50932</v>
      </c>
      <c r="D25" s="13">
        <f>+Month!D12+D24</f>
        <v>39692.44</v>
      </c>
      <c r="E25" s="13">
        <f>+Month!E12+E24</f>
        <v>5689</v>
      </c>
      <c r="F25" s="13">
        <f>+Month!F12+F24</f>
        <v>619</v>
      </c>
      <c r="G25" s="13">
        <f>+Month!G12+G24</f>
        <v>2803</v>
      </c>
      <c r="H25" s="13">
        <f>+Month!H12+H24</f>
        <v>2125</v>
      </c>
      <c r="I25" s="13"/>
      <c r="J25" s="13"/>
      <c r="K25" s="13"/>
      <c r="W25">
        <f t="shared" si="2"/>
        <v>307</v>
      </c>
      <c r="X25" s="5" t="str">
        <f t="shared" si="1"/>
        <v>Month!A307</v>
      </c>
      <c r="Y25" s="5" t="str">
        <f t="shared" si="1"/>
        <v>Month!B307</v>
      </c>
      <c r="Z25" s="5" t="str">
        <f t="shared" si="1"/>
        <v>Month!C307</v>
      </c>
      <c r="AA25" s="5" t="str">
        <f t="shared" si="1"/>
        <v>Month!D307</v>
      </c>
      <c r="AB25" s="5" t="str">
        <f t="shared" si="1"/>
        <v>Month!E307</v>
      </c>
      <c r="AC25" s="5" t="str">
        <f t="shared" si="1"/>
        <v>Month!F307</v>
      </c>
      <c r="AD25" s="5" t="str">
        <f t="shared" si="1"/>
        <v>Month!G307</v>
      </c>
      <c r="AE25" s="5" t="str">
        <f t="shared" si="1"/>
        <v>Month!H307</v>
      </c>
      <c r="AF25" s="5" t="str">
        <f t="shared" si="1"/>
        <v>Month!I307</v>
      </c>
      <c r="AG25" s="5" t="str">
        <f t="shared" si="1"/>
        <v>Month!J307</v>
      </c>
      <c r="AH25" s="5" t="str">
        <f t="shared" si="1"/>
        <v>Month!K307</v>
      </c>
      <c r="AI25" s="5" t="str">
        <f t="shared" si="1"/>
        <v>Month!L307</v>
      </c>
    </row>
    <row r="26" spans="1:35" ht="12">
      <c r="A26" s="15">
        <v>1995</v>
      </c>
      <c r="B26" t="s">
        <v>27</v>
      </c>
      <c r="C26" s="13">
        <f>+Month!C13+C25</f>
        <v>57160</v>
      </c>
      <c r="D26" s="13">
        <f>+Month!D13+D25</f>
        <v>44466.590000000004</v>
      </c>
      <c r="E26" s="13">
        <f>+Month!E13+E25</f>
        <v>6527</v>
      </c>
      <c r="F26" s="13">
        <f>+Month!F13+F25</f>
        <v>691</v>
      </c>
      <c r="G26" s="13">
        <f>+Month!G13+G25</f>
        <v>3091</v>
      </c>
      <c r="H26" s="13">
        <f>+Month!H13+H25</f>
        <v>2381</v>
      </c>
      <c r="I26" s="13"/>
      <c r="J26" s="13"/>
      <c r="K26" s="13"/>
      <c r="W26">
        <f t="shared" si="2"/>
        <v>308</v>
      </c>
      <c r="X26" s="5" t="str">
        <f t="shared" si="1"/>
        <v>Month!A308</v>
      </c>
      <c r="Y26" s="5" t="str">
        <f t="shared" si="1"/>
        <v>Month!B308</v>
      </c>
      <c r="Z26" s="5" t="str">
        <f t="shared" si="1"/>
        <v>Month!C308</v>
      </c>
      <c r="AA26" s="5" t="str">
        <f t="shared" si="1"/>
        <v>Month!D308</v>
      </c>
      <c r="AB26" s="5" t="str">
        <f t="shared" si="1"/>
        <v>Month!E308</v>
      </c>
      <c r="AC26" s="5" t="str">
        <f t="shared" si="1"/>
        <v>Month!F308</v>
      </c>
      <c r="AD26" s="5" t="str">
        <f t="shared" si="1"/>
        <v>Month!G308</v>
      </c>
      <c r="AE26" s="5" t="str">
        <f t="shared" si="1"/>
        <v>Month!H308</v>
      </c>
      <c r="AF26" s="5" t="str">
        <f t="shared" si="1"/>
        <v>Month!I308</v>
      </c>
      <c r="AG26" s="5" t="str">
        <f t="shared" si="1"/>
        <v>Month!J308</v>
      </c>
      <c r="AH26" s="5" t="str">
        <f t="shared" si="1"/>
        <v>Month!K308</v>
      </c>
      <c r="AI26" s="5" t="str">
        <f t="shared" si="1"/>
        <v>Month!L308</v>
      </c>
    </row>
    <row r="27" spans="1:35" ht="12">
      <c r="A27" s="15">
        <v>1995</v>
      </c>
      <c r="B27" t="s">
        <v>28</v>
      </c>
      <c r="C27" s="13">
        <f>+Month!C14+C26</f>
        <v>62505</v>
      </c>
      <c r="D27" s="13">
        <f>+Month!D14+D26</f>
        <v>48619.66</v>
      </c>
      <c r="E27" s="13">
        <f>+Month!E14+E26</f>
        <v>7199</v>
      </c>
      <c r="F27" s="13">
        <f>+Month!F14+F26</f>
        <v>783</v>
      </c>
      <c r="G27" s="13">
        <f>+Month!G14+G26</f>
        <v>3320</v>
      </c>
      <c r="H27" s="13">
        <f>+Month!H14+H26</f>
        <v>2580</v>
      </c>
      <c r="I27" s="13"/>
      <c r="J27" s="13"/>
      <c r="K27" s="13"/>
      <c r="W27">
        <f t="shared" si="2"/>
        <v>309</v>
      </c>
      <c r="X27" s="5" t="str">
        <f t="shared" si="1"/>
        <v>Month!A309</v>
      </c>
      <c r="Y27" s="5" t="str">
        <f t="shared" si="1"/>
        <v>Month!B309</v>
      </c>
      <c r="Z27" s="5" t="str">
        <f t="shared" si="1"/>
        <v>Month!C309</v>
      </c>
      <c r="AA27" s="5" t="str">
        <f t="shared" si="1"/>
        <v>Month!D309</v>
      </c>
      <c r="AB27" s="5" t="str">
        <f t="shared" si="1"/>
        <v>Month!E309</v>
      </c>
      <c r="AC27" s="5" t="str">
        <f t="shared" si="1"/>
        <v>Month!F309</v>
      </c>
      <c r="AD27" s="5" t="str">
        <f t="shared" si="1"/>
        <v>Month!G309</v>
      </c>
      <c r="AE27" s="5" t="str">
        <f t="shared" si="1"/>
        <v>Month!H309</v>
      </c>
      <c r="AF27" s="5" t="str">
        <f t="shared" si="1"/>
        <v>Month!I309</v>
      </c>
      <c r="AG27" s="5" t="str">
        <f t="shared" si="1"/>
        <v>Month!J309</v>
      </c>
      <c r="AH27" s="5" t="str">
        <f t="shared" si="1"/>
        <v>Month!K309</v>
      </c>
      <c r="AI27" s="5" t="str">
        <f t="shared" si="1"/>
        <v>Month!L309</v>
      </c>
    </row>
    <row r="28" spans="1:35" ht="12">
      <c r="A28" s="15">
        <v>1995</v>
      </c>
      <c r="B28" t="s">
        <v>29</v>
      </c>
      <c r="C28" s="13">
        <f>+Month!C15+C27</f>
        <v>68558</v>
      </c>
      <c r="D28" s="13">
        <f>+Month!D15+D27</f>
        <v>53425.3</v>
      </c>
      <c r="E28" s="13">
        <f>+Month!E15+E27</f>
        <v>7860</v>
      </c>
      <c r="F28" s="13">
        <f>+Month!F15+F27</f>
        <v>881</v>
      </c>
      <c r="G28" s="13">
        <f>+Month!G15+G27</f>
        <v>3579</v>
      </c>
      <c r="H28" s="13">
        <f>+Month!H15+H27</f>
        <v>2810</v>
      </c>
      <c r="I28" s="13"/>
      <c r="J28" s="13"/>
      <c r="K28" s="13"/>
      <c r="W28">
        <f t="shared" si="2"/>
        <v>310</v>
      </c>
      <c r="X28" s="5" t="str">
        <f t="shared" si="1"/>
        <v>Month!A310</v>
      </c>
      <c r="Y28" s="5" t="str">
        <f t="shared" si="1"/>
        <v>Month!B310</v>
      </c>
      <c r="Z28" s="5" t="str">
        <f t="shared" si="1"/>
        <v>Month!C310</v>
      </c>
      <c r="AA28" s="5" t="str">
        <f t="shared" si="1"/>
        <v>Month!D310</v>
      </c>
      <c r="AB28" s="5" t="str">
        <f t="shared" si="1"/>
        <v>Month!E310</v>
      </c>
      <c r="AC28" s="5" t="str">
        <f t="shared" si="1"/>
        <v>Month!F310</v>
      </c>
      <c r="AD28" s="5" t="str">
        <f t="shared" si="1"/>
        <v>Month!G310</v>
      </c>
      <c r="AE28" s="5" t="str">
        <f t="shared" si="1"/>
        <v>Month!H310</v>
      </c>
      <c r="AF28" s="5" t="str">
        <f t="shared" si="1"/>
        <v>Month!I310</v>
      </c>
      <c r="AG28" s="5" t="str">
        <f t="shared" si="1"/>
        <v>Month!J310</v>
      </c>
      <c r="AH28" s="5" t="str">
        <f t="shared" si="1"/>
        <v>Month!K310</v>
      </c>
      <c r="AI28" s="5" t="str">
        <f t="shared" si="1"/>
        <v>Month!L310</v>
      </c>
    </row>
    <row r="29" spans="1:36" s="1" customFormat="1" ht="12">
      <c r="A29" s="16">
        <v>1995</v>
      </c>
      <c r="B29" s="1" t="s">
        <v>30</v>
      </c>
      <c r="C29" s="29">
        <f>+Month!C16+C28</f>
        <v>76949</v>
      </c>
      <c r="D29" s="29">
        <f>+Month!D16+D28</f>
        <v>60035.21000000001</v>
      </c>
      <c r="E29" s="29">
        <f>+Month!E16+E28</f>
        <v>8662</v>
      </c>
      <c r="F29" s="29">
        <f>+Month!F16+F28</f>
        <v>984</v>
      </c>
      <c r="G29" s="29">
        <f>+Month!G16+G28</f>
        <v>4044</v>
      </c>
      <c r="H29" s="29">
        <f>+Month!H16+H28</f>
        <v>3221</v>
      </c>
      <c r="I29" s="13"/>
      <c r="J29" s="13"/>
      <c r="K29" s="13"/>
      <c r="L29"/>
      <c r="M29"/>
      <c r="N29"/>
      <c r="O29"/>
      <c r="P29"/>
      <c r="Q29"/>
      <c r="R29"/>
      <c r="S29"/>
      <c r="T29"/>
      <c r="U29"/>
      <c r="V29"/>
      <c r="W29">
        <f t="shared" si="2"/>
        <v>311</v>
      </c>
      <c r="X29" s="5" t="str">
        <f t="shared" si="1"/>
        <v>Month!A311</v>
      </c>
      <c r="Y29" s="5" t="str">
        <f t="shared" si="1"/>
        <v>Month!B311</v>
      </c>
      <c r="Z29" s="5" t="str">
        <f t="shared" si="1"/>
        <v>Month!C311</v>
      </c>
      <c r="AA29" s="5" t="str">
        <f t="shared" si="1"/>
        <v>Month!D311</v>
      </c>
      <c r="AB29" s="5" t="str">
        <f t="shared" si="1"/>
        <v>Month!E311</v>
      </c>
      <c r="AC29" s="5" t="str">
        <f t="shared" si="1"/>
        <v>Month!F311</v>
      </c>
      <c r="AD29" s="5" t="str">
        <f t="shared" si="1"/>
        <v>Month!G311</v>
      </c>
      <c r="AE29" s="5" t="str">
        <f t="shared" si="1"/>
        <v>Month!H311</v>
      </c>
      <c r="AF29" s="5" t="str">
        <f t="shared" si="1"/>
        <v>Month!I311</v>
      </c>
      <c r="AG29" s="5" t="str">
        <f t="shared" si="1"/>
        <v>Month!J311</v>
      </c>
      <c r="AH29" s="5" t="str">
        <f t="shared" si="1"/>
        <v>Month!K311</v>
      </c>
      <c r="AI29" s="5" t="str">
        <f t="shared" si="1"/>
        <v>Month!L311</v>
      </c>
      <c r="AJ29"/>
    </row>
    <row r="30" spans="1:35" ht="12">
      <c r="A30" s="15">
        <v>1996</v>
      </c>
      <c r="B30" t="s">
        <v>31</v>
      </c>
      <c r="C30" s="13">
        <f>+Month!C17</f>
        <v>6484</v>
      </c>
      <c r="D30" s="13">
        <f>+Month!D17</f>
        <v>5161.25</v>
      </c>
      <c r="E30" s="13">
        <f>+Month!E17</f>
        <v>641</v>
      </c>
      <c r="F30" s="13">
        <f>+Month!F17</f>
        <v>50</v>
      </c>
      <c r="G30" s="13">
        <f>+Month!G17</f>
        <v>304</v>
      </c>
      <c r="H30" s="13">
        <f>+Month!H17</f>
        <v>328</v>
      </c>
      <c r="I30" s="13"/>
      <c r="J30" s="13"/>
      <c r="K30" s="13"/>
      <c r="N30" s="10"/>
      <c r="O30" s="10"/>
      <c r="P30" s="10"/>
      <c r="Q30" s="10"/>
      <c r="R30" s="10"/>
      <c r="S30" s="10"/>
      <c r="T30" s="10"/>
      <c r="W30">
        <f t="shared" si="2"/>
        <v>312</v>
      </c>
      <c r="X30" s="20" t="str">
        <f t="shared" si="1"/>
        <v>Month!A312</v>
      </c>
      <c r="Y30" s="20" t="str">
        <f t="shared" si="1"/>
        <v>Month!B312</v>
      </c>
      <c r="Z30" s="20" t="str">
        <f t="shared" si="1"/>
        <v>Month!C312</v>
      </c>
      <c r="AA30" s="20" t="str">
        <f t="shared" si="1"/>
        <v>Month!D312</v>
      </c>
      <c r="AB30" s="20" t="str">
        <f t="shared" si="1"/>
        <v>Month!E312</v>
      </c>
      <c r="AC30" s="20" t="str">
        <f t="shared" si="1"/>
        <v>Month!F312</v>
      </c>
      <c r="AD30" s="20" t="str">
        <f t="shared" si="1"/>
        <v>Month!G312</v>
      </c>
      <c r="AE30" s="20" t="str">
        <f t="shared" si="1"/>
        <v>Month!H312</v>
      </c>
      <c r="AF30" s="20" t="str">
        <f t="shared" si="1"/>
        <v>Month!I312</v>
      </c>
      <c r="AG30" s="20" t="str">
        <f t="shared" si="1"/>
        <v>Month!J312</v>
      </c>
      <c r="AH30" s="20" t="str">
        <f t="shared" si="1"/>
        <v>Month!K312</v>
      </c>
      <c r="AI30" s="20" t="str">
        <f t="shared" si="1"/>
        <v>Month!L312</v>
      </c>
    </row>
    <row r="31" spans="1:35" ht="12">
      <c r="A31" s="15">
        <v>1996</v>
      </c>
      <c r="B31" t="s">
        <v>32</v>
      </c>
      <c r="C31" s="13">
        <f>+Month!C18+C30</f>
        <v>13822</v>
      </c>
      <c r="D31" s="13">
        <f>+Month!D18+D30</f>
        <v>11109.99</v>
      </c>
      <c r="E31" s="13">
        <f>+Month!E18+E30</f>
        <v>1293</v>
      </c>
      <c r="F31" s="13">
        <f>+Month!F18+F30</f>
        <v>109</v>
      </c>
      <c r="G31" s="13">
        <f>+Month!G18+G30</f>
        <v>591</v>
      </c>
      <c r="H31" s="13">
        <f>+Month!H18+H30</f>
        <v>719</v>
      </c>
      <c r="I31" s="13"/>
      <c r="J31" s="13"/>
      <c r="K31" s="13"/>
      <c r="N31" s="10"/>
      <c r="O31" s="10"/>
      <c r="P31" s="10"/>
      <c r="Q31" s="10"/>
      <c r="R31" s="10"/>
      <c r="S31" s="10"/>
      <c r="T31" s="10"/>
      <c r="W31">
        <f t="shared" si="2"/>
        <v>313</v>
      </c>
      <c r="X31" s="5" t="str">
        <f t="shared" si="1"/>
        <v>Month!A313</v>
      </c>
      <c r="Y31" s="5" t="str">
        <f t="shared" si="1"/>
        <v>Month!B313</v>
      </c>
      <c r="Z31" s="5" t="str">
        <f t="shared" si="1"/>
        <v>Month!C313</v>
      </c>
      <c r="AA31" s="5" t="str">
        <f t="shared" si="1"/>
        <v>Month!D313</v>
      </c>
      <c r="AB31" s="5" t="str">
        <f t="shared" si="1"/>
        <v>Month!E313</v>
      </c>
      <c r="AC31" s="5" t="str">
        <f t="shared" si="1"/>
        <v>Month!F313</v>
      </c>
      <c r="AD31" s="5" t="str">
        <f t="shared" si="1"/>
        <v>Month!G313</v>
      </c>
      <c r="AE31" s="5" t="str">
        <f t="shared" si="1"/>
        <v>Month!H313</v>
      </c>
      <c r="AF31" s="5" t="str">
        <f t="shared" si="1"/>
        <v>Month!I313</v>
      </c>
      <c r="AG31" s="5" t="str">
        <f t="shared" si="1"/>
        <v>Month!J313</v>
      </c>
      <c r="AH31" s="5" t="str">
        <f t="shared" si="1"/>
        <v>Month!K313</v>
      </c>
      <c r="AI31" s="5" t="str">
        <f t="shared" si="1"/>
        <v>Month!L313</v>
      </c>
    </row>
    <row r="32" spans="1:35" ht="12">
      <c r="A32" s="15">
        <v>1996</v>
      </c>
      <c r="B32" t="s">
        <v>33</v>
      </c>
      <c r="C32" s="13">
        <f>+Month!C19+C31</f>
        <v>22372</v>
      </c>
      <c r="D32" s="13">
        <f>+Month!D19+D31</f>
        <v>18031.78</v>
      </c>
      <c r="E32" s="13">
        <f>+Month!E19+E31</f>
        <v>2132</v>
      </c>
      <c r="F32" s="13">
        <f>+Month!F19+F31</f>
        <v>217</v>
      </c>
      <c r="G32" s="13">
        <f>+Month!G19+G31</f>
        <v>926</v>
      </c>
      <c r="H32" s="13">
        <f>+Month!H19+H31</f>
        <v>1065</v>
      </c>
      <c r="I32" s="13"/>
      <c r="J32" s="13"/>
      <c r="K32" s="13"/>
      <c r="N32" s="10"/>
      <c r="O32" s="10"/>
      <c r="P32" s="10"/>
      <c r="Q32" s="10"/>
      <c r="R32" s="10"/>
      <c r="S32" s="10"/>
      <c r="T32" s="10"/>
      <c r="W32">
        <f t="shared" si="2"/>
        <v>314</v>
      </c>
      <c r="X32" s="5" t="str">
        <f t="shared" si="1"/>
        <v>Month!A314</v>
      </c>
      <c r="Y32" s="5" t="str">
        <f t="shared" si="1"/>
        <v>Month!B314</v>
      </c>
      <c r="Z32" s="5" t="str">
        <f t="shared" si="1"/>
        <v>Month!C314</v>
      </c>
      <c r="AA32" s="5" t="str">
        <f t="shared" si="1"/>
        <v>Month!D314</v>
      </c>
      <c r="AB32" s="5" t="str">
        <f t="shared" si="1"/>
        <v>Month!E314</v>
      </c>
      <c r="AC32" s="5" t="str">
        <f t="shared" si="1"/>
        <v>Month!F314</v>
      </c>
      <c r="AD32" s="5" t="str">
        <f t="shared" si="1"/>
        <v>Month!G314</v>
      </c>
      <c r="AE32" s="5" t="str">
        <f t="shared" si="1"/>
        <v>Month!H314</v>
      </c>
      <c r="AF32" s="5" t="str">
        <f t="shared" si="1"/>
        <v>Month!I314</v>
      </c>
      <c r="AG32" s="5" t="str">
        <f t="shared" si="1"/>
        <v>Month!J314</v>
      </c>
      <c r="AH32" s="5" t="str">
        <f t="shared" si="1"/>
        <v>Month!K314</v>
      </c>
      <c r="AI32" s="5" t="str">
        <f t="shared" si="1"/>
        <v>Month!L314</v>
      </c>
    </row>
    <row r="33" spans="1:35" ht="12">
      <c r="A33" s="15">
        <v>1996</v>
      </c>
      <c r="B33" t="s">
        <v>34</v>
      </c>
      <c r="C33" s="13">
        <f>+Month!C20+C32</f>
        <v>27968</v>
      </c>
      <c r="D33" s="13">
        <f>+Month!D20+D32</f>
        <v>22329.32</v>
      </c>
      <c r="E33" s="13">
        <f>+Month!E20+E32</f>
        <v>2805</v>
      </c>
      <c r="F33" s="13">
        <f>+Month!F20+F32</f>
        <v>297</v>
      </c>
      <c r="G33" s="13">
        <f>+Month!G20+G32</f>
        <v>1205</v>
      </c>
      <c r="H33" s="13">
        <f>+Month!H20+H32</f>
        <v>1332</v>
      </c>
      <c r="I33" s="13"/>
      <c r="J33" s="13"/>
      <c r="K33" s="13"/>
      <c r="N33" s="10"/>
      <c r="O33" s="10"/>
      <c r="P33" s="10"/>
      <c r="Q33" s="10"/>
      <c r="R33" s="10"/>
      <c r="S33" s="10"/>
      <c r="T33" s="10"/>
      <c r="W33">
        <f t="shared" si="2"/>
        <v>315</v>
      </c>
      <c r="X33" s="5" t="str">
        <f t="shared" si="1"/>
        <v>Month!A315</v>
      </c>
      <c r="Y33" s="5" t="str">
        <f t="shared" si="1"/>
        <v>Month!B315</v>
      </c>
      <c r="Z33" s="5" t="str">
        <f t="shared" si="1"/>
        <v>Month!C315</v>
      </c>
      <c r="AA33" s="5" t="str">
        <f t="shared" si="1"/>
        <v>Month!D315</v>
      </c>
      <c r="AB33" s="5" t="str">
        <f t="shared" si="1"/>
        <v>Month!E315</v>
      </c>
      <c r="AC33" s="5" t="str">
        <f t="shared" si="1"/>
        <v>Month!F315</v>
      </c>
      <c r="AD33" s="5" t="str">
        <f t="shared" si="1"/>
        <v>Month!G315</v>
      </c>
      <c r="AE33" s="5" t="str">
        <f t="shared" si="1"/>
        <v>Month!H315</v>
      </c>
      <c r="AF33" s="5" t="str">
        <f t="shared" si="1"/>
        <v>Month!I315</v>
      </c>
      <c r="AG33" s="5" t="str">
        <f t="shared" si="1"/>
        <v>Month!J315</v>
      </c>
      <c r="AH33" s="5" t="str">
        <f t="shared" si="1"/>
        <v>Month!K315</v>
      </c>
      <c r="AI33" s="5" t="str">
        <f t="shared" si="1"/>
        <v>Month!L315</v>
      </c>
    </row>
    <row r="34" spans="1:35" ht="12">
      <c r="A34" s="15">
        <v>1996</v>
      </c>
      <c r="B34" t="s">
        <v>23</v>
      </c>
      <c r="C34" s="13">
        <f>+Month!C21+C33</f>
        <v>33095</v>
      </c>
      <c r="D34" s="13">
        <f>+Month!D21+D33</f>
        <v>26116.98</v>
      </c>
      <c r="E34" s="13">
        <f>+Month!E21+E33</f>
        <v>3474</v>
      </c>
      <c r="F34" s="13">
        <f>+Month!F21+F33</f>
        <v>379</v>
      </c>
      <c r="G34" s="13">
        <f>+Month!G21+G33</f>
        <v>1518</v>
      </c>
      <c r="H34" s="13">
        <f>+Month!H21+H33</f>
        <v>1607</v>
      </c>
      <c r="I34" s="13"/>
      <c r="J34" s="13"/>
      <c r="K34" s="13"/>
      <c r="N34" s="10"/>
      <c r="O34" s="10"/>
      <c r="P34" s="10"/>
      <c r="Q34" s="10"/>
      <c r="R34" s="10"/>
      <c r="S34" s="10"/>
      <c r="T34" s="10"/>
      <c r="W34">
        <f t="shared" si="2"/>
        <v>316</v>
      </c>
      <c r="X34" s="5" t="str">
        <f t="shared" si="1"/>
        <v>Month!A316</v>
      </c>
      <c r="Y34" s="5" t="str">
        <f t="shared" si="1"/>
        <v>Month!B316</v>
      </c>
      <c r="Z34" s="5" t="str">
        <f t="shared" si="1"/>
        <v>Month!C316</v>
      </c>
      <c r="AA34" s="5" t="str">
        <f t="shared" si="1"/>
        <v>Month!D316</v>
      </c>
      <c r="AB34" s="5" t="str">
        <f t="shared" si="1"/>
        <v>Month!E316</v>
      </c>
      <c r="AC34" s="5" t="str">
        <f t="shared" si="1"/>
        <v>Month!F316</v>
      </c>
      <c r="AD34" s="5" t="str">
        <f t="shared" si="1"/>
        <v>Month!G316</v>
      </c>
      <c r="AE34" s="5" t="str">
        <f t="shared" si="1"/>
        <v>Month!H316</v>
      </c>
      <c r="AF34" s="5" t="str">
        <f t="shared" si="1"/>
        <v>Month!I316</v>
      </c>
      <c r="AG34" s="5" t="str">
        <f t="shared" si="1"/>
        <v>Month!J316</v>
      </c>
      <c r="AH34" s="5" t="str">
        <f t="shared" si="1"/>
        <v>Month!K316</v>
      </c>
      <c r="AI34" s="5" t="str">
        <f t="shared" si="1"/>
        <v>Month!L316</v>
      </c>
    </row>
    <row r="35" spans="1:35" ht="12">
      <c r="A35" s="15">
        <v>1996</v>
      </c>
      <c r="B35" t="s">
        <v>35</v>
      </c>
      <c r="C35" s="13">
        <f>+Month!C22+C34</f>
        <v>38618</v>
      </c>
      <c r="D35" s="13">
        <f>+Month!D22+D34</f>
        <v>30168.98</v>
      </c>
      <c r="E35" s="13">
        <f>+Month!E22+E34</f>
        <v>4309</v>
      </c>
      <c r="F35" s="13">
        <f>+Month!F22+F34</f>
        <v>473</v>
      </c>
      <c r="G35" s="13">
        <f>+Month!G22+G34</f>
        <v>1837</v>
      </c>
      <c r="H35" s="13">
        <f>+Month!H22+H34</f>
        <v>1830</v>
      </c>
      <c r="I35" s="13"/>
      <c r="J35" s="13"/>
      <c r="K35" s="13"/>
      <c r="N35" s="10"/>
      <c r="O35" s="10"/>
      <c r="P35" s="10"/>
      <c r="Q35" s="10"/>
      <c r="R35" s="10"/>
      <c r="S35" s="10"/>
      <c r="T35" s="10"/>
      <c r="W35">
        <f t="shared" si="2"/>
        <v>317</v>
      </c>
      <c r="X35" s="5" t="str">
        <f t="shared" si="1"/>
        <v>Month!A317</v>
      </c>
      <c r="Y35" s="5" t="str">
        <f t="shared" si="1"/>
        <v>Month!B317</v>
      </c>
      <c r="Z35" s="5" t="str">
        <f t="shared" si="1"/>
        <v>Month!C317</v>
      </c>
      <c r="AA35" s="5" t="str">
        <f t="shared" si="1"/>
        <v>Month!D317</v>
      </c>
      <c r="AB35" s="5" t="str">
        <f t="shared" si="1"/>
        <v>Month!E317</v>
      </c>
      <c r="AC35" s="5" t="str">
        <f t="shared" si="1"/>
        <v>Month!F317</v>
      </c>
      <c r="AD35" s="5" t="str">
        <f t="shared" si="1"/>
        <v>Month!G317</v>
      </c>
      <c r="AE35" s="5" t="str">
        <f t="shared" si="1"/>
        <v>Month!H317</v>
      </c>
      <c r="AF35" s="5" t="str">
        <f t="shared" si="1"/>
        <v>Month!I317</v>
      </c>
      <c r="AG35" s="5" t="str">
        <f t="shared" si="1"/>
        <v>Month!J317</v>
      </c>
      <c r="AH35" s="5" t="str">
        <f t="shared" si="1"/>
        <v>Month!K317</v>
      </c>
      <c r="AI35" s="5" t="str">
        <f t="shared" si="1"/>
        <v>Month!L317</v>
      </c>
    </row>
    <row r="36" spans="1:20" ht="12">
      <c r="A36" s="15">
        <v>1996</v>
      </c>
      <c r="B36" t="s">
        <v>36</v>
      </c>
      <c r="C36" s="13">
        <f>+Month!C23+C35</f>
        <v>43312</v>
      </c>
      <c r="D36" s="13">
        <f>+Month!D23+D35</f>
        <v>33699.8</v>
      </c>
      <c r="E36" s="13">
        <f>+Month!E23+E35</f>
        <v>4965</v>
      </c>
      <c r="F36" s="13">
        <f>+Month!F23+F35</f>
        <v>557</v>
      </c>
      <c r="G36" s="13">
        <f>+Month!G23+G35</f>
        <v>2111</v>
      </c>
      <c r="H36" s="13">
        <f>+Month!H23+H35</f>
        <v>1979</v>
      </c>
      <c r="I36" s="13"/>
      <c r="J36" s="13"/>
      <c r="K36" s="13"/>
      <c r="N36" s="10"/>
      <c r="O36" s="10"/>
      <c r="P36" s="10"/>
      <c r="Q36" s="10"/>
      <c r="R36" s="10"/>
      <c r="S36" s="10"/>
      <c r="T36" s="10"/>
    </row>
    <row r="37" spans="1:27" ht="12">
      <c r="A37" s="15">
        <v>1996</v>
      </c>
      <c r="B37" t="s">
        <v>37</v>
      </c>
      <c r="C37" s="13">
        <f>+Month!C24+C36</f>
        <v>47868</v>
      </c>
      <c r="D37" s="13">
        <f>+Month!D24+D36</f>
        <v>37130.11</v>
      </c>
      <c r="E37" s="13">
        <f>+Month!E24+E36</f>
        <v>5634</v>
      </c>
      <c r="F37" s="13">
        <f>+Month!F24+F36</f>
        <v>630</v>
      </c>
      <c r="G37" s="13">
        <f>+Month!G24+G36</f>
        <v>2319</v>
      </c>
      <c r="H37" s="13">
        <f>+Month!H24+H36</f>
        <v>2155</v>
      </c>
      <c r="I37" s="13"/>
      <c r="J37" s="13"/>
      <c r="K37" s="13"/>
      <c r="N37" s="10"/>
      <c r="O37" s="10"/>
      <c r="P37" s="10"/>
      <c r="Q37" s="10"/>
      <c r="R37" s="10"/>
      <c r="S37" s="10"/>
      <c r="T37" s="10"/>
      <c r="AA37" t="s">
        <v>56</v>
      </c>
    </row>
    <row r="38" spans="1:29" ht="12">
      <c r="A38" s="15">
        <v>1996</v>
      </c>
      <c r="B38" t="s">
        <v>38</v>
      </c>
      <c r="C38" s="13">
        <f>+Month!C25+C37</f>
        <v>53345</v>
      </c>
      <c r="D38" s="13">
        <f>+Month!D25+D37</f>
        <v>41241.08</v>
      </c>
      <c r="E38" s="13">
        <f>+Month!E25+E37</f>
        <v>6463</v>
      </c>
      <c r="F38" s="13">
        <f>+Month!F25+F37</f>
        <v>708</v>
      </c>
      <c r="G38" s="13">
        <f>+Month!G25+G37</f>
        <v>2574</v>
      </c>
      <c r="H38" s="13">
        <f>+Month!H25+H37</f>
        <v>2359</v>
      </c>
      <c r="I38" s="13"/>
      <c r="J38" s="13"/>
      <c r="K38" s="13"/>
      <c r="N38" s="10"/>
      <c r="O38" s="10"/>
      <c r="P38" s="10"/>
      <c r="Q38" s="10"/>
      <c r="R38" s="10"/>
      <c r="S38" s="10"/>
      <c r="T38" s="10"/>
      <c r="X38" t="s">
        <v>9</v>
      </c>
      <c r="Y38" t="s">
        <v>10</v>
      </c>
      <c r="Z38" t="s">
        <v>11</v>
      </c>
      <c r="AA38" t="s">
        <v>12</v>
      </c>
      <c r="AB38" t="s">
        <v>13</v>
      </c>
      <c r="AC38" t="s">
        <v>14</v>
      </c>
    </row>
    <row r="39" spans="1:29" ht="12">
      <c r="A39" s="15">
        <v>1996</v>
      </c>
      <c r="B39" t="s">
        <v>39</v>
      </c>
      <c r="C39" s="13">
        <f>+Month!C26+C38</f>
        <v>58295</v>
      </c>
      <c r="D39" s="13">
        <f>+Month!D26+D38</f>
        <v>44845.22</v>
      </c>
      <c r="E39" s="13">
        <f>+Month!E26+E38</f>
        <v>7128</v>
      </c>
      <c r="F39" s="13">
        <f>+Month!F26+F38</f>
        <v>785</v>
      </c>
      <c r="G39" s="13">
        <f>+Month!G26+G38</f>
        <v>2905</v>
      </c>
      <c r="H39" s="13">
        <f>+Month!H26+H38</f>
        <v>2632</v>
      </c>
      <c r="I39" s="13"/>
      <c r="J39" s="13"/>
      <c r="K39" s="13"/>
      <c r="N39" s="10"/>
      <c r="O39" s="10"/>
      <c r="P39" s="10"/>
      <c r="Q39" s="10"/>
      <c r="R39" s="10"/>
      <c r="S39" s="10"/>
      <c r="T39" s="10"/>
      <c r="W39" s="150">
        <f>W24+12</f>
        <v>318</v>
      </c>
      <c r="X39" s="5" t="str">
        <f aca="true" t="shared" si="3" ref="X39:AC40">$AA$37&amp;X$38&amp;$W39</f>
        <v>Calculation!C318</v>
      </c>
      <c r="Y39" s="5" t="str">
        <f t="shared" si="3"/>
        <v>Calculation!D318</v>
      </c>
      <c r="Z39" s="5" t="str">
        <f t="shared" si="3"/>
        <v>Calculation!E318</v>
      </c>
      <c r="AA39" s="5" t="str">
        <f t="shared" si="3"/>
        <v>Calculation!F318</v>
      </c>
      <c r="AB39" s="5" t="str">
        <f t="shared" si="3"/>
        <v>Calculation!G318</v>
      </c>
      <c r="AC39" s="5" t="str">
        <f t="shared" si="3"/>
        <v>Calculation!H318</v>
      </c>
    </row>
    <row r="40" spans="1:29" ht="12">
      <c r="A40" s="15">
        <v>1996</v>
      </c>
      <c r="B40" t="s">
        <v>40</v>
      </c>
      <c r="C40" s="13">
        <f>+Month!C27+C39</f>
        <v>63910</v>
      </c>
      <c r="D40" s="13">
        <f>+Month!D27+D39</f>
        <v>49072.130000000005</v>
      </c>
      <c r="E40" s="13">
        <f>+Month!E27+E39</f>
        <v>7796</v>
      </c>
      <c r="F40" s="13">
        <f>+Month!F27+F39</f>
        <v>852</v>
      </c>
      <c r="G40" s="13">
        <f>+Month!G27+G39</f>
        <v>3264</v>
      </c>
      <c r="H40" s="13">
        <f>+Month!H27+H39</f>
        <v>2926</v>
      </c>
      <c r="I40" s="13"/>
      <c r="J40" s="13"/>
      <c r="K40" s="13"/>
      <c r="N40" s="10"/>
      <c r="O40" s="10"/>
      <c r="P40" s="10"/>
      <c r="Q40" s="10"/>
      <c r="R40" s="10"/>
      <c r="S40" s="10"/>
      <c r="T40" s="10"/>
      <c r="W40">
        <f>W39+12</f>
        <v>330</v>
      </c>
      <c r="X40" s="5" t="str">
        <f t="shared" si="3"/>
        <v>Calculation!C330</v>
      </c>
      <c r="Y40" s="5" t="str">
        <f t="shared" si="3"/>
        <v>Calculation!D330</v>
      </c>
      <c r="Z40" s="5" t="str">
        <f t="shared" si="3"/>
        <v>Calculation!E330</v>
      </c>
      <c r="AA40" s="5" t="str">
        <f t="shared" si="3"/>
        <v>Calculation!F330</v>
      </c>
      <c r="AB40" s="5" t="str">
        <f t="shared" si="3"/>
        <v>Calculation!G330</v>
      </c>
      <c r="AC40" s="5" t="str">
        <f t="shared" si="3"/>
        <v>Calculation!H330</v>
      </c>
    </row>
    <row r="41" spans="1:36" s="1" customFormat="1" ht="12">
      <c r="A41" s="16">
        <v>1996</v>
      </c>
      <c r="B41" s="1" t="s">
        <v>41</v>
      </c>
      <c r="C41" s="29">
        <f>+Month!C28+C40</f>
        <v>71400</v>
      </c>
      <c r="D41" s="29">
        <f>+Month!D28+D40</f>
        <v>54892.700000000004</v>
      </c>
      <c r="E41" s="29">
        <f>+Month!E28+E40</f>
        <v>8632</v>
      </c>
      <c r="F41" s="29">
        <f>+Month!F28+F40</f>
        <v>947</v>
      </c>
      <c r="G41" s="29">
        <f>+Month!G28+G40</f>
        <v>3640</v>
      </c>
      <c r="H41" s="29">
        <f>+Month!H28+H40</f>
        <v>3288</v>
      </c>
      <c r="I41" s="13"/>
      <c r="J41" s="13"/>
      <c r="K41" s="13"/>
      <c r="L41"/>
      <c r="M41"/>
      <c r="N41" s="51"/>
      <c r="O41" s="51"/>
      <c r="P41" s="7"/>
      <c r="Q41" s="7"/>
      <c r="R41" s="7"/>
      <c r="S41" s="7"/>
      <c r="T41" s="7"/>
      <c r="U41"/>
      <c r="V41"/>
      <c r="W41"/>
      <c r="X41"/>
      <c r="Y41"/>
      <c r="Z41"/>
      <c r="AA41"/>
      <c r="AB41"/>
      <c r="AC41"/>
      <c r="AD41"/>
      <c r="AE41"/>
      <c r="AF41"/>
      <c r="AG41"/>
      <c r="AH41"/>
      <c r="AI41"/>
      <c r="AJ41"/>
    </row>
    <row r="42" spans="1:20" ht="12">
      <c r="A42" s="15">
        <v>1997</v>
      </c>
      <c r="B42" t="s">
        <v>31</v>
      </c>
      <c r="C42" s="13">
        <f>+Month!C29</f>
        <v>6395</v>
      </c>
      <c r="D42" s="13">
        <f>+Month!D29</f>
        <v>5110.2</v>
      </c>
      <c r="E42" s="13">
        <f>+Month!E29</f>
        <v>669</v>
      </c>
      <c r="F42" s="13">
        <f>+Month!F29</f>
        <v>87</v>
      </c>
      <c r="G42" s="13">
        <f>+Month!G29</f>
        <v>218</v>
      </c>
      <c r="H42" s="13">
        <f>+Month!H29</f>
        <v>311</v>
      </c>
      <c r="I42" s="13"/>
      <c r="J42" s="13"/>
      <c r="K42" s="13"/>
      <c r="N42" s="7"/>
      <c r="O42" s="7"/>
      <c r="P42" s="7"/>
      <c r="Q42" s="7"/>
      <c r="R42" s="7"/>
      <c r="S42" s="7"/>
      <c r="T42" s="7"/>
    </row>
    <row r="43" spans="1:20" ht="12">
      <c r="A43" s="15">
        <v>1997</v>
      </c>
      <c r="B43" t="s">
        <v>32</v>
      </c>
      <c r="C43" s="13">
        <f>+Month!C30+C42</f>
        <v>12142</v>
      </c>
      <c r="D43" s="13">
        <f>+Month!D30+D42</f>
        <v>9507.630000000001</v>
      </c>
      <c r="E43" s="13">
        <f>+Month!E30+E42</f>
        <v>1337</v>
      </c>
      <c r="F43" s="13">
        <f>+Month!F30+F42</f>
        <v>151</v>
      </c>
      <c r="G43" s="13">
        <f>+Month!G30+G42</f>
        <v>512</v>
      </c>
      <c r="H43" s="13">
        <f>+Month!H30+H42</f>
        <v>634</v>
      </c>
      <c r="I43" s="13"/>
      <c r="J43" s="13"/>
      <c r="K43" s="13"/>
      <c r="N43" s="7"/>
      <c r="O43" s="7"/>
      <c r="P43" s="7"/>
      <c r="Q43" s="7"/>
      <c r="R43" s="7"/>
      <c r="S43" s="7"/>
      <c r="T43" s="7"/>
    </row>
    <row r="44" spans="1:20" ht="12">
      <c r="A44" s="15">
        <v>1997</v>
      </c>
      <c r="B44" t="s">
        <v>33</v>
      </c>
      <c r="C44" s="13">
        <f>+Month!C31+C43</f>
        <v>18475</v>
      </c>
      <c r="D44" s="13">
        <f>+Month!D31+D43</f>
        <v>14270.25</v>
      </c>
      <c r="E44" s="13">
        <f>+Month!E31+E43</f>
        <v>2189</v>
      </c>
      <c r="F44" s="13">
        <f>+Month!F31+F43</f>
        <v>234</v>
      </c>
      <c r="G44" s="13">
        <f>+Month!G31+G43</f>
        <v>826</v>
      </c>
      <c r="H44" s="13">
        <f>+Month!H31+H43</f>
        <v>956</v>
      </c>
      <c r="I44" s="13"/>
      <c r="J44" s="13"/>
      <c r="K44" s="13"/>
      <c r="N44" s="7"/>
      <c r="O44" s="7"/>
      <c r="P44" s="7"/>
      <c r="Q44" s="7"/>
      <c r="R44" s="7"/>
      <c r="S44" s="7"/>
      <c r="T44" s="7"/>
    </row>
    <row r="45" spans="1:20" ht="12">
      <c r="A45" s="15">
        <v>1997</v>
      </c>
      <c r="B45" t="s">
        <v>34</v>
      </c>
      <c r="C45" s="13">
        <f>+Month!C32+C44</f>
        <v>22784</v>
      </c>
      <c r="D45" s="13">
        <f>+Month!D32+D44</f>
        <v>17383.27</v>
      </c>
      <c r="E45" s="13">
        <f>+Month!E32+E44</f>
        <v>2867</v>
      </c>
      <c r="F45" s="13">
        <f>+Month!F32+F44</f>
        <v>301</v>
      </c>
      <c r="G45" s="13">
        <f>+Month!G32+G44</f>
        <v>1069</v>
      </c>
      <c r="H45" s="13">
        <f>+Month!H32+H44</f>
        <v>1165</v>
      </c>
      <c r="I45" s="13"/>
      <c r="J45" s="13"/>
      <c r="K45" s="13"/>
      <c r="N45" s="7"/>
      <c r="O45" s="7"/>
      <c r="P45" s="7"/>
      <c r="Q45" s="7"/>
      <c r="R45" s="7"/>
      <c r="S45" s="7"/>
      <c r="T45" s="7"/>
    </row>
    <row r="46" spans="1:20" ht="12">
      <c r="A46" s="15">
        <v>1997</v>
      </c>
      <c r="B46" t="s">
        <v>23</v>
      </c>
      <c r="C46" s="13">
        <f>+Month!C33+C45</f>
        <v>26700</v>
      </c>
      <c r="D46" s="13">
        <f>+Month!D33+D45</f>
        <v>20117.72</v>
      </c>
      <c r="E46" s="13">
        <f>+Month!E33+E45</f>
        <v>3545</v>
      </c>
      <c r="F46" s="13">
        <f>+Month!F33+F45</f>
        <v>369</v>
      </c>
      <c r="G46" s="13">
        <f>+Month!G33+G45</f>
        <v>1274</v>
      </c>
      <c r="H46" s="13">
        <f>+Month!H33+H45</f>
        <v>1395</v>
      </c>
      <c r="I46" s="13"/>
      <c r="J46" s="13"/>
      <c r="K46" s="13"/>
      <c r="N46" s="7"/>
      <c r="O46" s="7"/>
      <c r="P46" s="7"/>
      <c r="Q46" s="7"/>
      <c r="R46" s="7"/>
      <c r="S46" s="7"/>
      <c r="T46" s="7"/>
    </row>
    <row r="47" spans="1:20" ht="12">
      <c r="A47" s="15">
        <v>1997</v>
      </c>
      <c r="B47" t="s">
        <v>35</v>
      </c>
      <c r="C47" s="13">
        <f>+Month!C34+C46</f>
        <v>31613</v>
      </c>
      <c r="D47" s="13">
        <f>+Month!D34+D46</f>
        <v>23570.97</v>
      </c>
      <c r="E47" s="13">
        <f>+Month!E34+E46</f>
        <v>4394</v>
      </c>
      <c r="F47" s="13">
        <f>+Month!F34+F46</f>
        <v>447</v>
      </c>
      <c r="G47" s="13">
        <f>+Month!G34+G46</f>
        <v>1535</v>
      </c>
      <c r="H47" s="13">
        <f>+Month!H34+H46</f>
        <v>1667</v>
      </c>
      <c r="I47" s="13"/>
      <c r="J47" s="13"/>
      <c r="K47" s="13"/>
      <c r="N47" s="7"/>
      <c r="O47" s="7"/>
      <c r="P47" s="7"/>
      <c r="Q47" s="7"/>
      <c r="R47" s="7"/>
      <c r="S47" s="7"/>
      <c r="T47" s="7"/>
    </row>
    <row r="48" spans="1:20" ht="12">
      <c r="A48" s="15">
        <v>1997</v>
      </c>
      <c r="B48" t="s">
        <v>36</v>
      </c>
      <c r="C48" s="13">
        <f>+Month!C35+C47</f>
        <v>35497</v>
      </c>
      <c r="D48" s="13">
        <f>+Month!D35+D47</f>
        <v>26279.730000000003</v>
      </c>
      <c r="E48" s="13">
        <f>+Month!E35+E47</f>
        <v>5082</v>
      </c>
      <c r="F48" s="13">
        <f>+Month!F35+F47</f>
        <v>521</v>
      </c>
      <c r="G48" s="13">
        <f>+Month!G35+G47</f>
        <v>1745</v>
      </c>
      <c r="H48" s="13">
        <f>+Month!H35+H47</f>
        <v>1870</v>
      </c>
      <c r="I48" s="13"/>
      <c r="J48" s="13"/>
      <c r="K48" s="13"/>
      <c r="N48" s="7"/>
      <c r="O48" s="7"/>
      <c r="P48" s="7"/>
      <c r="Q48" s="7"/>
      <c r="R48" s="7"/>
      <c r="S48" s="7"/>
      <c r="T48" s="7"/>
    </row>
    <row r="49" spans="1:20" ht="12">
      <c r="A49" s="15">
        <v>1997</v>
      </c>
      <c r="B49" t="s">
        <v>37</v>
      </c>
      <c r="C49" s="13">
        <f>+Month!C36+C48</f>
        <v>39436</v>
      </c>
      <c r="D49" s="13">
        <f>+Month!D36+D48</f>
        <v>29146.090000000004</v>
      </c>
      <c r="E49" s="13">
        <f>+Month!E36+E48</f>
        <v>5750</v>
      </c>
      <c r="F49" s="13">
        <f>+Month!F36+F48</f>
        <v>595</v>
      </c>
      <c r="G49" s="13">
        <f>+Month!G36+G48</f>
        <v>1859</v>
      </c>
      <c r="H49" s="13">
        <f>+Month!H36+H48</f>
        <v>2087</v>
      </c>
      <c r="I49" s="13"/>
      <c r="J49" s="13"/>
      <c r="K49" s="13"/>
      <c r="N49" s="7"/>
      <c r="O49" s="7"/>
      <c r="P49" s="7"/>
      <c r="Q49" s="7"/>
      <c r="R49" s="7"/>
      <c r="S49" s="7"/>
      <c r="T49" s="7"/>
    </row>
    <row r="50" spans="1:20" ht="12">
      <c r="A50" s="15">
        <v>1997</v>
      </c>
      <c r="B50" t="s">
        <v>38</v>
      </c>
      <c r="C50" s="13">
        <f>+Month!C37+C49</f>
        <v>45207</v>
      </c>
      <c r="D50" s="13">
        <f>+Month!D37+D49</f>
        <v>33514.170000000006</v>
      </c>
      <c r="E50" s="13">
        <f>+Month!E37+E49</f>
        <v>6578</v>
      </c>
      <c r="F50" s="13">
        <f>+Month!F37+F49</f>
        <v>667</v>
      </c>
      <c r="G50" s="13">
        <f>+Month!G37+G49</f>
        <v>2098</v>
      </c>
      <c r="H50" s="13">
        <f>+Month!H37+H49</f>
        <v>2350</v>
      </c>
      <c r="I50" s="13"/>
      <c r="J50" s="13"/>
      <c r="K50" s="13"/>
      <c r="N50" s="7"/>
      <c r="O50" s="7"/>
      <c r="P50" s="7"/>
      <c r="Q50" s="7"/>
      <c r="R50" s="7"/>
      <c r="S50" s="7"/>
      <c r="T50" s="7"/>
    </row>
    <row r="51" spans="1:20" ht="12">
      <c r="A51" s="15">
        <v>1997</v>
      </c>
      <c r="B51" t="s">
        <v>39</v>
      </c>
      <c r="C51" s="13">
        <f>+Month!C38+C50</f>
        <v>50332</v>
      </c>
      <c r="D51" s="13">
        <f>+Month!D38+D50</f>
        <v>37403.62</v>
      </c>
      <c r="E51" s="13">
        <f>+Month!E38+E50</f>
        <v>7245</v>
      </c>
      <c r="F51" s="13">
        <f>+Month!F38+F50</f>
        <v>719</v>
      </c>
      <c r="G51" s="13">
        <f>+Month!G38+G50</f>
        <v>2362</v>
      </c>
      <c r="H51" s="13">
        <f>+Month!H38+H50</f>
        <v>2604</v>
      </c>
      <c r="I51" s="13"/>
      <c r="J51" s="13"/>
      <c r="K51" s="13"/>
      <c r="N51" s="8"/>
      <c r="O51" s="8"/>
      <c r="P51" s="8"/>
      <c r="Q51" s="8"/>
      <c r="R51" s="8"/>
      <c r="S51" s="8"/>
      <c r="T51" s="8"/>
    </row>
    <row r="52" spans="1:20" ht="12">
      <c r="A52" s="15">
        <v>1997</v>
      </c>
      <c r="B52" t="s">
        <v>40</v>
      </c>
      <c r="C52" s="13">
        <f>+Month!C39+C51</f>
        <v>55799</v>
      </c>
      <c r="D52" s="13">
        <f>+Month!D39+D51</f>
        <v>41610.8</v>
      </c>
      <c r="E52" s="13">
        <f>+Month!E39+E51</f>
        <v>7916</v>
      </c>
      <c r="F52" s="13">
        <f>+Month!F39+F51</f>
        <v>783</v>
      </c>
      <c r="G52" s="13">
        <f>+Month!G39+G51</f>
        <v>2588</v>
      </c>
      <c r="H52" s="13">
        <f>+Month!H39+H51</f>
        <v>2902</v>
      </c>
      <c r="I52" s="13"/>
      <c r="J52" s="13"/>
      <c r="K52" s="13"/>
      <c r="N52" s="8"/>
      <c r="O52" s="8"/>
      <c r="P52" s="8"/>
      <c r="Q52" s="8"/>
      <c r="R52" s="8"/>
      <c r="S52" s="8"/>
      <c r="T52" s="8"/>
    </row>
    <row r="53" spans="1:20" ht="12">
      <c r="A53" s="16">
        <v>1997</v>
      </c>
      <c r="B53" s="1" t="s">
        <v>41</v>
      </c>
      <c r="C53" s="29">
        <f>+Month!C40+C52</f>
        <v>63080</v>
      </c>
      <c r="D53" s="29">
        <f>+Month!D40+D52</f>
        <v>47333.240000000005</v>
      </c>
      <c r="E53" s="29">
        <f>+Month!E40+E52</f>
        <v>8750</v>
      </c>
      <c r="F53" s="29">
        <f>+Month!F40+F52</f>
        <v>864</v>
      </c>
      <c r="G53" s="29">
        <f>+Month!G40+G52</f>
        <v>2888</v>
      </c>
      <c r="H53" s="29">
        <f>+Month!H40+H52</f>
        <v>3246</v>
      </c>
      <c r="I53" s="13"/>
      <c r="J53" s="13"/>
      <c r="K53" s="13"/>
      <c r="N53" s="8"/>
      <c r="O53" s="8"/>
      <c r="P53" s="8"/>
      <c r="Q53" s="8"/>
      <c r="R53" s="8"/>
      <c r="S53" s="8"/>
      <c r="T53" s="8"/>
    </row>
    <row r="54" spans="1:20" ht="12">
      <c r="A54" s="15">
        <v>1998</v>
      </c>
      <c r="B54" t="s">
        <v>31</v>
      </c>
      <c r="C54" s="13">
        <f>+Month!C41</f>
        <v>5518</v>
      </c>
      <c r="D54" s="13">
        <f>+Month!D41</f>
        <v>4325.44</v>
      </c>
      <c r="E54" s="13">
        <f>+Month!E41</f>
        <v>652</v>
      </c>
      <c r="F54" s="13">
        <f>+Month!F41</f>
        <v>39</v>
      </c>
      <c r="G54" s="13">
        <f>+Month!G41</f>
        <v>244</v>
      </c>
      <c r="H54" s="13">
        <f>+Month!H41</f>
        <v>258</v>
      </c>
      <c r="I54" s="13"/>
      <c r="J54" s="13"/>
      <c r="K54" s="13"/>
      <c r="N54" s="7"/>
      <c r="O54" s="7"/>
      <c r="P54" s="7"/>
      <c r="Q54" s="7"/>
      <c r="R54" s="7"/>
      <c r="S54" s="7"/>
      <c r="T54" s="7"/>
    </row>
    <row r="55" spans="1:20" ht="12">
      <c r="A55" s="15">
        <v>1998</v>
      </c>
      <c r="B55" t="s">
        <v>32</v>
      </c>
      <c r="C55" s="13">
        <f>+Month!C42+C54</f>
        <v>11259</v>
      </c>
      <c r="D55" s="13">
        <f>+Month!D42+D54</f>
        <v>8859.52</v>
      </c>
      <c r="E55" s="13">
        <f>+Month!E42+E54</f>
        <v>1316</v>
      </c>
      <c r="F55" s="13">
        <f>+Month!F42+F54</f>
        <v>68</v>
      </c>
      <c r="G55" s="13">
        <f>+Month!G42+G54</f>
        <v>521</v>
      </c>
      <c r="H55" s="13">
        <f>+Month!H42+H54</f>
        <v>495</v>
      </c>
      <c r="I55" s="13"/>
      <c r="J55" s="13"/>
      <c r="K55" s="13"/>
      <c r="N55" s="7"/>
      <c r="O55" s="7"/>
      <c r="P55" s="7"/>
      <c r="Q55" s="7"/>
      <c r="R55" s="7"/>
      <c r="S55" s="7"/>
      <c r="T55" s="7"/>
    </row>
    <row r="56" spans="1:20" ht="12">
      <c r="A56" s="15">
        <v>1998</v>
      </c>
      <c r="B56" t="s">
        <v>42</v>
      </c>
      <c r="C56" s="13">
        <f>+Month!C43+C55</f>
        <v>17910</v>
      </c>
      <c r="D56" s="13">
        <f>+Month!D43+D55</f>
        <v>14085.48</v>
      </c>
      <c r="E56" s="13">
        <f>+Month!E43+E55</f>
        <v>2150</v>
      </c>
      <c r="F56" s="13">
        <f>+Month!F43+F55</f>
        <v>128</v>
      </c>
      <c r="G56" s="13">
        <f>+Month!G43+G55</f>
        <v>772</v>
      </c>
      <c r="H56" s="13">
        <f>+Month!H43+H55</f>
        <v>775</v>
      </c>
      <c r="I56" s="13"/>
      <c r="J56" s="13"/>
      <c r="K56" s="13"/>
      <c r="N56" s="7"/>
      <c r="O56" s="7"/>
      <c r="P56" s="7"/>
      <c r="Q56" s="7"/>
      <c r="R56" s="7"/>
      <c r="S56" s="7"/>
      <c r="T56" s="7"/>
    </row>
    <row r="57" spans="1:20" ht="12">
      <c r="A57" s="15">
        <v>1998</v>
      </c>
      <c r="B57" t="s">
        <v>34</v>
      </c>
      <c r="C57" s="13">
        <f>+Month!C44+C56</f>
        <v>23012</v>
      </c>
      <c r="D57" s="13">
        <f>+Month!D44+D56</f>
        <v>18084.63</v>
      </c>
      <c r="E57" s="13">
        <f>+Month!E44+E56</f>
        <v>2816</v>
      </c>
      <c r="F57" s="13">
        <f>+Month!F44+F56</f>
        <v>185</v>
      </c>
      <c r="G57" s="13">
        <f>+Month!G44+G56</f>
        <v>973</v>
      </c>
      <c r="H57" s="13">
        <f>+Month!H44+H56</f>
        <v>955</v>
      </c>
      <c r="I57" s="13"/>
      <c r="J57" s="13"/>
      <c r="K57" s="13"/>
      <c r="N57" s="7"/>
      <c r="O57" s="7"/>
      <c r="P57" s="7"/>
      <c r="Q57" s="7"/>
      <c r="R57" s="7"/>
      <c r="S57" s="7"/>
      <c r="T57" s="7"/>
    </row>
    <row r="58" spans="1:20" ht="12">
      <c r="A58" s="15">
        <v>1998</v>
      </c>
      <c r="B58" t="s">
        <v>23</v>
      </c>
      <c r="C58" s="13">
        <f>+Month!C45+C57</f>
        <v>27561</v>
      </c>
      <c r="D58" s="13">
        <f>+Month!D45+D57</f>
        <v>21550.280000000002</v>
      </c>
      <c r="E58" s="13">
        <f>+Month!E45+E57</f>
        <v>3494</v>
      </c>
      <c r="F58" s="13">
        <f>+Month!F45+F57</f>
        <v>233</v>
      </c>
      <c r="G58" s="13">
        <f>+Month!G45+G57</f>
        <v>1132</v>
      </c>
      <c r="H58" s="13">
        <f>+Month!H45+H57</f>
        <v>1153</v>
      </c>
      <c r="I58" s="13"/>
      <c r="J58" s="13"/>
      <c r="K58" s="13"/>
      <c r="N58" s="7"/>
      <c r="O58" s="7"/>
      <c r="P58" s="7"/>
      <c r="Q58" s="7"/>
      <c r="R58" s="7"/>
      <c r="S58" s="7"/>
      <c r="T58" s="7"/>
    </row>
    <row r="59" spans="1:20" ht="12">
      <c r="A59" s="15">
        <v>1998</v>
      </c>
      <c r="B59" t="s">
        <v>43</v>
      </c>
      <c r="C59" s="13">
        <f>+Month!C46+C58</f>
        <v>32636</v>
      </c>
      <c r="D59" s="13">
        <f>+Month!D46+D58</f>
        <v>25262.4</v>
      </c>
      <c r="E59" s="13">
        <f>+Month!E46+E58</f>
        <v>4354</v>
      </c>
      <c r="F59" s="13">
        <f>+Month!F46+F58</f>
        <v>278</v>
      </c>
      <c r="G59" s="13">
        <f>+Month!G46+G58</f>
        <v>1362</v>
      </c>
      <c r="H59" s="13">
        <f>+Month!H46+H58</f>
        <v>1380</v>
      </c>
      <c r="I59" s="13"/>
      <c r="J59" s="13"/>
      <c r="K59" s="13"/>
      <c r="N59" s="7"/>
      <c r="O59" s="7"/>
      <c r="P59" s="7"/>
      <c r="Q59" s="7"/>
      <c r="R59" s="7"/>
      <c r="S59" s="7"/>
      <c r="T59" s="7"/>
    </row>
    <row r="60" spans="1:20" ht="12">
      <c r="A60" s="15">
        <v>1998</v>
      </c>
      <c r="B60" t="s">
        <v>36</v>
      </c>
      <c r="C60" s="13">
        <f>+Month!C47+C59</f>
        <v>37230</v>
      </c>
      <c r="D60" s="13">
        <f>+Month!D47+D59</f>
        <v>28732.02</v>
      </c>
      <c r="E60" s="13">
        <f>+Month!E47+E59</f>
        <v>5024</v>
      </c>
      <c r="F60" s="13">
        <f>+Month!F47+F59</f>
        <v>334</v>
      </c>
      <c r="G60" s="13">
        <f>+Month!G47+G59</f>
        <v>1599</v>
      </c>
      <c r="H60" s="13">
        <f>+Month!H47+H59</f>
        <v>1541</v>
      </c>
      <c r="I60" s="13"/>
      <c r="J60" s="13"/>
      <c r="K60" s="13"/>
      <c r="N60" s="7"/>
      <c r="O60" s="7"/>
      <c r="P60" s="7"/>
      <c r="Q60" s="7"/>
      <c r="R60" s="7"/>
      <c r="S60" s="7"/>
      <c r="T60" s="7"/>
    </row>
    <row r="61" spans="1:20" ht="12">
      <c r="A61" s="15">
        <v>1998</v>
      </c>
      <c r="B61" t="s">
        <v>37</v>
      </c>
      <c r="C61" s="13">
        <f>+Month!C48+C60</f>
        <v>41344</v>
      </c>
      <c r="D61" s="13">
        <f>+Month!D48+D60</f>
        <v>31809.58</v>
      </c>
      <c r="E61" s="13">
        <f>+Month!E48+E60</f>
        <v>5708</v>
      </c>
      <c r="F61" s="13">
        <f>+Month!F48+F60</f>
        <v>389</v>
      </c>
      <c r="G61" s="13">
        <f>+Month!G48+G60</f>
        <v>1750</v>
      </c>
      <c r="H61" s="13">
        <f>+Month!H48+H60</f>
        <v>1689</v>
      </c>
      <c r="I61" s="13"/>
      <c r="J61" s="13"/>
      <c r="K61" s="13"/>
      <c r="N61" s="7"/>
      <c r="O61" s="7"/>
      <c r="P61" s="7"/>
      <c r="Q61" s="7"/>
      <c r="R61" s="7"/>
      <c r="S61" s="7"/>
      <c r="T61" s="7"/>
    </row>
    <row r="62" spans="1:20" ht="12">
      <c r="A62" s="15">
        <v>1998</v>
      </c>
      <c r="B62" t="s">
        <v>44</v>
      </c>
      <c r="C62" s="13">
        <f>+Month!C49+C61</f>
        <v>46901</v>
      </c>
      <c r="D62" s="13">
        <f>+Month!D49+D61</f>
        <v>36076.26</v>
      </c>
      <c r="E62" s="13">
        <f>+Month!E49+E61</f>
        <v>6572</v>
      </c>
      <c r="F62" s="13">
        <f>+Month!F49+F61</f>
        <v>456</v>
      </c>
      <c r="G62" s="13">
        <f>+Month!G49+G61</f>
        <v>1888</v>
      </c>
      <c r="H62" s="13">
        <f>+Month!H49+H61</f>
        <v>1909</v>
      </c>
      <c r="I62" s="13"/>
      <c r="J62" s="13"/>
      <c r="K62" s="13"/>
      <c r="N62" s="7"/>
      <c r="O62" s="7"/>
      <c r="P62" s="7"/>
      <c r="Q62" s="7"/>
      <c r="R62" s="7"/>
      <c r="S62" s="7"/>
      <c r="T62" s="7"/>
    </row>
    <row r="63" spans="1:20" ht="12">
      <c r="A63" s="15">
        <v>1998</v>
      </c>
      <c r="B63" t="s">
        <v>39</v>
      </c>
      <c r="C63" s="13">
        <f>+Month!C50+C62</f>
        <v>51970</v>
      </c>
      <c r="D63" s="13">
        <f>+Month!D50+D62</f>
        <v>40039.25</v>
      </c>
      <c r="E63" s="13">
        <f>+Month!E50+E62</f>
        <v>7249</v>
      </c>
      <c r="F63" s="13">
        <f>+Month!F50+F62</f>
        <v>506</v>
      </c>
      <c r="G63" s="13">
        <f>+Month!G50+G62</f>
        <v>2052</v>
      </c>
      <c r="H63" s="13">
        <f>+Month!H50+H62</f>
        <v>2123</v>
      </c>
      <c r="I63" s="13"/>
      <c r="J63" s="13"/>
      <c r="K63" s="13"/>
      <c r="N63" s="7"/>
      <c r="O63" s="7"/>
      <c r="P63" s="7"/>
      <c r="Q63" s="7"/>
      <c r="R63" s="7"/>
      <c r="S63" s="7"/>
      <c r="T63" s="7"/>
    </row>
    <row r="64" spans="1:20" ht="12">
      <c r="A64" s="15">
        <v>1998</v>
      </c>
      <c r="B64" t="s">
        <v>40</v>
      </c>
      <c r="C64" s="13">
        <f>+Month!C51+C63</f>
        <v>57036</v>
      </c>
      <c r="D64" s="13">
        <f>+Month!D51+D63</f>
        <v>43952.65</v>
      </c>
      <c r="E64" s="13">
        <f>+Month!E51+E63</f>
        <v>7930</v>
      </c>
      <c r="F64" s="13">
        <f>+Month!F51+F63</f>
        <v>562</v>
      </c>
      <c r="G64" s="13">
        <f>+Month!G51+G63</f>
        <v>2215</v>
      </c>
      <c r="H64" s="13">
        <f>+Month!H51+H63</f>
        <v>2376</v>
      </c>
      <c r="I64" s="13"/>
      <c r="J64" s="13"/>
      <c r="K64" s="13"/>
      <c r="N64" s="7"/>
      <c r="O64" s="7"/>
      <c r="P64" s="7"/>
      <c r="Q64" s="7"/>
      <c r="R64" s="7"/>
      <c r="S64" s="7"/>
      <c r="T64" s="7"/>
    </row>
    <row r="65" spans="1:36" s="1" customFormat="1" ht="12">
      <c r="A65" s="16">
        <v>1998</v>
      </c>
      <c r="B65" s="1" t="s">
        <v>45</v>
      </c>
      <c r="C65" s="29">
        <f>+Month!C52+C64</f>
        <v>63152</v>
      </c>
      <c r="D65" s="29">
        <f>+Month!D52+D64</f>
        <v>48588.07</v>
      </c>
      <c r="E65" s="29">
        <f>+Month!E52+E64</f>
        <v>8728</v>
      </c>
      <c r="F65" s="29">
        <f>+Month!F52+F64</f>
        <v>635</v>
      </c>
      <c r="G65" s="29">
        <f>+Month!G52+G64</f>
        <v>2414</v>
      </c>
      <c r="H65" s="29">
        <f>+Month!H52+H64</f>
        <v>2787</v>
      </c>
      <c r="I65" s="13"/>
      <c r="J65" s="13"/>
      <c r="K65" s="13"/>
      <c r="L65"/>
      <c r="M65"/>
      <c r="N65" s="7"/>
      <c r="O65" s="7"/>
      <c r="P65" s="7"/>
      <c r="Q65" s="7"/>
      <c r="R65" s="7"/>
      <c r="S65" s="7"/>
      <c r="T65" s="7"/>
      <c r="U65"/>
      <c r="V65"/>
      <c r="W65"/>
      <c r="X65"/>
      <c r="Y65"/>
      <c r="Z65"/>
      <c r="AA65"/>
      <c r="AB65"/>
      <c r="AC65"/>
      <c r="AD65"/>
      <c r="AE65"/>
      <c r="AF65"/>
      <c r="AG65"/>
      <c r="AH65"/>
      <c r="AI65"/>
      <c r="AJ65"/>
    </row>
    <row r="66" spans="1:20" ht="12">
      <c r="A66" s="15">
        <v>1999</v>
      </c>
      <c r="B66" t="s">
        <v>31</v>
      </c>
      <c r="C66" s="13">
        <f>+Month!C53</f>
        <v>5002</v>
      </c>
      <c r="D66" s="13">
        <f>+Month!D53</f>
        <v>3841.16</v>
      </c>
      <c r="E66" s="13">
        <f>+Month!E53</f>
        <v>638</v>
      </c>
      <c r="F66" s="13">
        <f>+Month!F53</f>
        <v>55</v>
      </c>
      <c r="G66" s="13">
        <f>+Month!G53</f>
        <v>163</v>
      </c>
      <c r="H66" s="13">
        <f>+Month!H53</f>
        <v>305</v>
      </c>
      <c r="I66" s="13"/>
      <c r="J66" s="13"/>
      <c r="K66" s="13"/>
      <c r="N66" s="7"/>
      <c r="O66" s="7"/>
      <c r="P66" s="7"/>
      <c r="Q66" s="7"/>
      <c r="R66" s="7"/>
      <c r="S66" s="7"/>
      <c r="T66" s="7"/>
    </row>
    <row r="67" spans="1:20" ht="12">
      <c r="A67" s="15">
        <v>1999</v>
      </c>
      <c r="B67" t="s">
        <v>32</v>
      </c>
      <c r="C67" s="13">
        <f>+Month!C54+C66</f>
        <v>9938</v>
      </c>
      <c r="D67" s="13">
        <f>+Month!D54+D66</f>
        <v>7532.9</v>
      </c>
      <c r="E67" s="13">
        <f>+Month!E54+E66</f>
        <v>1286</v>
      </c>
      <c r="F67" s="13">
        <f>+Month!F54+F66</f>
        <v>117</v>
      </c>
      <c r="G67" s="13">
        <f>+Month!G54+G66</f>
        <v>352</v>
      </c>
      <c r="H67" s="13">
        <f>+Month!H54+H66</f>
        <v>650</v>
      </c>
      <c r="I67" s="13"/>
      <c r="J67" s="13"/>
      <c r="K67" s="13"/>
      <c r="N67" s="7"/>
      <c r="O67" s="7"/>
      <c r="P67" s="7"/>
      <c r="Q67" s="7"/>
      <c r="R67" s="7"/>
      <c r="S67" s="7"/>
      <c r="T67" s="7"/>
    </row>
    <row r="68" spans="1:20" ht="12">
      <c r="A68" s="15">
        <v>1999</v>
      </c>
      <c r="B68" t="s">
        <v>42</v>
      </c>
      <c r="C68" s="13">
        <f>+Month!C55+C67</f>
        <v>15759</v>
      </c>
      <c r="D68" s="13">
        <f>+Month!D55+D67</f>
        <v>11907.91</v>
      </c>
      <c r="E68" s="13">
        <f>+Month!E55+E67</f>
        <v>2115</v>
      </c>
      <c r="F68" s="13">
        <f>+Month!F55+F67</f>
        <v>170</v>
      </c>
      <c r="G68" s="13">
        <f>+Month!G55+G67</f>
        <v>546</v>
      </c>
      <c r="H68" s="13">
        <f>+Month!H55+H67</f>
        <v>1019</v>
      </c>
      <c r="I68" s="13"/>
      <c r="J68" s="13"/>
      <c r="K68" s="13"/>
      <c r="N68" s="7"/>
      <c r="O68" s="7"/>
      <c r="P68" s="7"/>
      <c r="Q68" s="7"/>
      <c r="R68" s="7"/>
      <c r="S68" s="7"/>
      <c r="T68" s="7"/>
    </row>
    <row r="69" spans="1:20" ht="12">
      <c r="A69" s="15">
        <v>1999</v>
      </c>
      <c r="B69" t="s">
        <v>34</v>
      </c>
      <c r="C69" s="13">
        <f>+Month!C56+C68</f>
        <v>20052</v>
      </c>
      <c r="D69" s="13">
        <f>+Month!D56+D68</f>
        <v>15073.13</v>
      </c>
      <c r="E69" s="13">
        <f>+Month!E56+E68</f>
        <v>2799</v>
      </c>
      <c r="F69" s="13">
        <f>+Month!F56+F68</f>
        <v>214</v>
      </c>
      <c r="G69" s="13">
        <f>+Month!G56+G68</f>
        <v>716</v>
      </c>
      <c r="H69" s="13">
        <f>+Month!H56+H68</f>
        <v>1249</v>
      </c>
      <c r="I69" s="13"/>
      <c r="J69" s="13"/>
      <c r="K69" s="13"/>
      <c r="N69" s="7"/>
      <c r="O69" s="7"/>
      <c r="P69" s="7"/>
      <c r="Q69" s="7"/>
      <c r="R69" s="7"/>
      <c r="S69" s="7"/>
      <c r="T69" s="7"/>
    </row>
    <row r="70" spans="1:20" ht="12">
      <c r="A70" s="15">
        <v>1999</v>
      </c>
      <c r="B70" t="s">
        <v>23</v>
      </c>
      <c r="C70" s="13">
        <f>+Month!C57+C69</f>
        <v>23950</v>
      </c>
      <c r="D70" s="13">
        <f>+Month!D57+D69</f>
        <v>17824.6</v>
      </c>
      <c r="E70" s="13">
        <f>+Month!E57+E69</f>
        <v>3478</v>
      </c>
      <c r="F70" s="13">
        <f>+Month!F57+F69</f>
        <v>256</v>
      </c>
      <c r="G70" s="13">
        <f>+Month!G57+G69</f>
        <v>879</v>
      </c>
      <c r="H70" s="13">
        <f>+Month!H57+H69</f>
        <v>1511</v>
      </c>
      <c r="I70" s="13"/>
      <c r="J70" s="13"/>
      <c r="K70" s="13"/>
      <c r="N70" s="7"/>
      <c r="O70" s="7"/>
      <c r="P70" s="7"/>
      <c r="Q70" s="7"/>
      <c r="R70" s="7"/>
      <c r="S70" s="7"/>
      <c r="T70" s="7"/>
    </row>
    <row r="71" spans="1:20" ht="12">
      <c r="A71" s="15">
        <v>1999</v>
      </c>
      <c r="B71" t="s">
        <v>43</v>
      </c>
      <c r="C71" s="13">
        <f>+Month!C58+C70</f>
        <v>28212</v>
      </c>
      <c r="D71" s="13">
        <f>+Month!D58+D70</f>
        <v>20730.899999999998</v>
      </c>
      <c r="E71" s="13">
        <f>+Month!E58+E70</f>
        <v>4307</v>
      </c>
      <c r="F71" s="13">
        <f>+Month!F58+F70</f>
        <v>319</v>
      </c>
      <c r="G71" s="13">
        <f>+Month!G58+G70</f>
        <v>1030</v>
      </c>
      <c r="H71" s="13">
        <f>+Month!H58+H70</f>
        <v>1824</v>
      </c>
      <c r="I71" s="13"/>
      <c r="J71" s="13"/>
      <c r="K71" s="13"/>
      <c r="N71" s="7"/>
      <c r="O71" s="7"/>
      <c r="P71" s="7"/>
      <c r="Q71" s="7"/>
      <c r="R71" s="7"/>
      <c r="S71" s="7"/>
      <c r="T71" s="7"/>
    </row>
    <row r="72" spans="1:20" ht="12">
      <c r="A72" s="15">
        <v>1999</v>
      </c>
      <c r="B72" t="s">
        <v>36</v>
      </c>
      <c r="C72" s="13">
        <f>+Month!C59+C71</f>
        <v>31944</v>
      </c>
      <c r="D72" s="13">
        <f>+Month!D59+D71</f>
        <v>23338.699999999997</v>
      </c>
      <c r="E72" s="13">
        <f>+Month!E59+E71</f>
        <v>4960</v>
      </c>
      <c r="F72" s="13">
        <f>+Month!F59+F71</f>
        <v>369</v>
      </c>
      <c r="G72" s="13">
        <f>+Month!G59+G71</f>
        <v>1215</v>
      </c>
      <c r="H72" s="13">
        <f>+Month!H59+H71</f>
        <v>2061</v>
      </c>
      <c r="I72" s="13"/>
      <c r="J72" s="13"/>
      <c r="K72" s="13"/>
      <c r="N72" s="7"/>
      <c r="O72" s="7"/>
      <c r="P72" s="7"/>
      <c r="Q72" s="7"/>
      <c r="R72" s="7"/>
      <c r="S72" s="7"/>
      <c r="T72" s="7"/>
    </row>
    <row r="73" spans="1:20" ht="12">
      <c r="A73" s="15">
        <v>1999</v>
      </c>
      <c r="B73" t="s">
        <v>37</v>
      </c>
      <c r="C73" s="13">
        <f>+Month!C60+C72</f>
        <v>35546</v>
      </c>
      <c r="D73" s="13">
        <f>+Month!D60+D72</f>
        <v>25871.21</v>
      </c>
      <c r="E73" s="13">
        <f>+Month!E60+E72</f>
        <v>5610</v>
      </c>
      <c r="F73" s="13">
        <f>+Month!F60+F72</f>
        <v>423</v>
      </c>
      <c r="G73" s="13">
        <f>+Month!G60+G72</f>
        <v>1352</v>
      </c>
      <c r="H73" s="13">
        <f>+Month!H60+H72</f>
        <v>2289</v>
      </c>
      <c r="I73" s="13"/>
      <c r="J73" s="13"/>
      <c r="K73" s="13"/>
      <c r="N73" s="7"/>
      <c r="O73" s="7"/>
      <c r="P73" s="7"/>
      <c r="Q73" s="7"/>
      <c r="R73" s="7"/>
      <c r="S73" s="7"/>
      <c r="T73" s="7"/>
    </row>
    <row r="74" spans="1:20" ht="12">
      <c r="A74" s="15">
        <v>1999</v>
      </c>
      <c r="B74" t="s">
        <v>38</v>
      </c>
      <c r="C74" s="13">
        <f>+Month!C61+C73</f>
        <v>40519</v>
      </c>
      <c r="D74" s="13">
        <f>+Month!D61+D73</f>
        <v>29506.19</v>
      </c>
      <c r="E74" s="13">
        <f>+Month!E61+E73</f>
        <v>6447</v>
      </c>
      <c r="F74" s="13">
        <f>+Month!F61+F73</f>
        <v>482</v>
      </c>
      <c r="G74" s="13">
        <f>+Month!G61+G73</f>
        <v>1511</v>
      </c>
      <c r="H74" s="13">
        <f>+Month!H61+H73</f>
        <v>2572</v>
      </c>
      <c r="I74" s="13"/>
      <c r="J74" s="13"/>
      <c r="K74" s="13"/>
      <c r="N74" s="7"/>
      <c r="O74" s="7"/>
      <c r="P74" s="7"/>
      <c r="Q74" s="7"/>
      <c r="R74" s="7"/>
      <c r="S74" s="7"/>
      <c r="T74" s="7"/>
    </row>
    <row r="75" spans="1:20" ht="12">
      <c r="A75" s="15">
        <v>1999</v>
      </c>
      <c r="B75" t="s">
        <v>39</v>
      </c>
      <c r="C75" s="13">
        <f>+Month!C62+C74</f>
        <v>44973</v>
      </c>
      <c r="D75" s="13">
        <f>+Month!D62+D74</f>
        <v>32862.5</v>
      </c>
      <c r="E75" s="13">
        <f>+Month!E62+E74</f>
        <v>7105</v>
      </c>
      <c r="F75" s="13">
        <f>+Month!F62+F74</f>
        <v>529</v>
      </c>
      <c r="G75" s="13">
        <f>+Month!G62+G74</f>
        <v>1668</v>
      </c>
      <c r="H75" s="13">
        <f>+Month!H62+H74</f>
        <v>2807</v>
      </c>
      <c r="I75" s="13"/>
      <c r="J75" s="13"/>
      <c r="K75" s="13"/>
      <c r="N75" s="7"/>
      <c r="O75" s="7"/>
      <c r="P75" s="7"/>
      <c r="Q75" s="7"/>
      <c r="R75" s="7"/>
      <c r="S75" s="7"/>
      <c r="T75" s="7"/>
    </row>
    <row r="76" spans="1:20" ht="12">
      <c r="A76" s="15">
        <v>1999</v>
      </c>
      <c r="B76" t="s">
        <v>40</v>
      </c>
      <c r="C76" s="13">
        <f>+Month!C63+C75</f>
        <v>49622</v>
      </c>
      <c r="D76" s="13">
        <f>+Month!D63+D75</f>
        <v>36353.46</v>
      </c>
      <c r="E76" s="13">
        <f>+Month!E63+E75</f>
        <v>7767</v>
      </c>
      <c r="F76" s="13">
        <f>+Month!F63+F75</f>
        <v>575</v>
      </c>
      <c r="G76" s="13">
        <f>+Month!G63+G75</f>
        <v>1851</v>
      </c>
      <c r="H76" s="13">
        <f>+Month!H63+H75</f>
        <v>3075</v>
      </c>
      <c r="I76" s="13"/>
      <c r="J76" s="13"/>
      <c r="K76" s="13"/>
      <c r="N76" s="7"/>
      <c r="O76" s="7"/>
      <c r="P76" s="7"/>
      <c r="Q76" s="7"/>
      <c r="R76" s="7"/>
      <c r="S76" s="7"/>
      <c r="T76" s="7"/>
    </row>
    <row r="77" spans="1:20" ht="12">
      <c r="A77" s="16">
        <v>1999</v>
      </c>
      <c r="B77" s="1" t="s">
        <v>41</v>
      </c>
      <c r="C77" s="29">
        <f>+Month!C64+C76</f>
        <v>55724</v>
      </c>
      <c r="D77" s="29">
        <f>+Month!D64+D76</f>
        <v>41177.88</v>
      </c>
      <c r="E77" s="29">
        <f>+Month!E64+E76</f>
        <v>8413</v>
      </c>
      <c r="F77" s="29">
        <f>+Month!F64+F76</f>
        <v>646</v>
      </c>
      <c r="G77" s="29">
        <f>+Month!G64+G76</f>
        <v>2040</v>
      </c>
      <c r="H77" s="29">
        <f>+Month!H64+H76</f>
        <v>3447</v>
      </c>
      <c r="I77" s="13"/>
      <c r="J77" s="13"/>
      <c r="K77" s="13"/>
      <c r="N77" s="7"/>
      <c r="O77" s="7"/>
      <c r="P77" s="7"/>
      <c r="Q77" s="7"/>
      <c r="R77" s="7"/>
      <c r="S77" s="7"/>
      <c r="T77" s="7"/>
    </row>
    <row r="78" spans="1:20" ht="12">
      <c r="A78">
        <v>2000</v>
      </c>
      <c r="B78" t="s">
        <v>31</v>
      </c>
      <c r="C78" s="13">
        <f>+Month!C65</f>
        <v>5402.73</v>
      </c>
      <c r="D78" s="13">
        <f>+Month!D65</f>
        <v>4302.75</v>
      </c>
      <c r="E78" s="13">
        <f>+Month!E65</f>
        <v>659.42</v>
      </c>
      <c r="F78" s="13">
        <f>+Month!F65</f>
        <v>49.53</v>
      </c>
      <c r="G78" s="13">
        <f>+Month!G65</f>
        <v>165.1</v>
      </c>
      <c r="H78" s="13">
        <f>+Month!H65</f>
        <v>225.92</v>
      </c>
      <c r="I78" s="13"/>
      <c r="J78" s="13"/>
      <c r="K78" s="13"/>
      <c r="N78" s="7"/>
      <c r="O78" s="7"/>
      <c r="P78" s="7"/>
      <c r="Q78" s="7"/>
      <c r="R78" s="7"/>
      <c r="S78" s="7"/>
      <c r="T78" s="7"/>
    </row>
    <row r="79" spans="1:20" ht="12">
      <c r="A79">
        <v>2000</v>
      </c>
      <c r="B79" t="s">
        <v>32</v>
      </c>
      <c r="C79" s="13">
        <f>+Month!C66+C78</f>
        <v>10627.08</v>
      </c>
      <c r="D79" s="13">
        <f>+Month!D66+D78</f>
        <v>8383.22</v>
      </c>
      <c r="E79" s="13">
        <f>+Month!E66+E78</f>
        <v>1315.52</v>
      </c>
      <c r="F79" s="13">
        <f>+Month!F66+F78</f>
        <v>89.84</v>
      </c>
      <c r="G79" s="13">
        <f>+Month!G66+G78</f>
        <v>376.78</v>
      </c>
      <c r="H79" s="13">
        <f>+Month!H66+H78</f>
        <v>461.7</v>
      </c>
      <c r="I79" s="13"/>
      <c r="J79" s="13"/>
      <c r="K79" s="13"/>
      <c r="N79" s="7"/>
      <c r="O79" s="7"/>
      <c r="P79" s="7"/>
      <c r="Q79" s="7"/>
      <c r="R79" s="7"/>
      <c r="S79" s="7"/>
      <c r="T79" s="7"/>
    </row>
    <row r="80" spans="1:20" ht="12">
      <c r="A80">
        <v>2000</v>
      </c>
      <c r="B80" t="s">
        <v>42</v>
      </c>
      <c r="C80" s="13">
        <f>+Month!C67+C79</f>
        <v>15992.24</v>
      </c>
      <c r="D80" s="13">
        <f>+Month!D67+D79</f>
        <v>12373.599999999999</v>
      </c>
      <c r="E80" s="13">
        <f>+Month!E67+E79</f>
        <v>2169.68</v>
      </c>
      <c r="F80" s="13">
        <f>+Month!F67+F79</f>
        <v>133.15</v>
      </c>
      <c r="G80" s="13">
        <f>+Month!G67+G79</f>
        <v>572.31</v>
      </c>
      <c r="H80" s="13">
        <f>+Month!H67+H79</f>
        <v>743.47</v>
      </c>
      <c r="I80" s="13"/>
      <c r="J80" s="13"/>
      <c r="K80" s="13"/>
      <c r="N80" s="7"/>
      <c r="O80" s="7"/>
      <c r="P80" s="7"/>
      <c r="Q80" s="7"/>
      <c r="R80" s="7"/>
      <c r="S80" s="7"/>
      <c r="T80" s="7"/>
    </row>
    <row r="81" spans="1:20" ht="12">
      <c r="A81">
        <v>2000</v>
      </c>
      <c r="B81" t="s">
        <v>34</v>
      </c>
      <c r="C81" s="13">
        <f>+Month!C68+C80</f>
        <v>20557.15</v>
      </c>
      <c r="D81" s="13">
        <f>+Month!D68+D80</f>
        <v>15888.059999999998</v>
      </c>
      <c r="E81" s="13">
        <f>+Month!E68+E80</f>
        <v>2832.2999999999997</v>
      </c>
      <c r="F81" s="13">
        <f>+Month!F68+F80</f>
        <v>172.91</v>
      </c>
      <c r="G81" s="13">
        <f>+Month!G68+G80</f>
        <v>742.3699999999999</v>
      </c>
      <c r="H81" s="13">
        <f>+Month!H68+H80</f>
        <v>921.48</v>
      </c>
      <c r="I81" s="13"/>
      <c r="J81" s="13"/>
      <c r="K81" s="13"/>
      <c r="N81" s="7"/>
      <c r="O81" s="7"/>
      <c r="P81" s="7"/>
      <c r="Q81" s="7"/>
      <c r="R81" s="7"/>
      <c r="S81" s="7"/>
      <c r="T81" s="7"/>
    </row>
    <row r="82" spans="1:20" ht="12">
      <c r="A82">
        <v>2000</v>
      </c>
      <c r="B82" t="s">
        <v>23</v>
      </c>
      <c r="C82" s="13">
        <f>+Month!C69+C81</f>
        <v>24932.06</v>
      </c>
      <c r="D82" s="13">
        <f>+Month!D69+D81</f>
        <v>19231.549999999996</v>
      </c>
      <c r="E82" s="13">
        <f>+Month!E69+E81</f>
        <v>3491.0199999999995</v>
      </c>
      <c r="F82" s="13">
        <f>+Month!F69+F81</f>
        <v>211.03</v>
      </c>
      <c r="G82" s="13">
        <f>+Month!G69+G81</f>
        <v>859.2199999999999</v>
      </c>
      <c r="H82" s="13">
        <f>+Month!H69+H81</f>
        <v>1139.22</v>
      </c>
      <c r="I82" s="13"/>
      <c r="J82" s="13"/>
      <c r="K82" s="13"/>
      <c r="N82" s="7"/>
      <c r="O82" s="7"/>
      <c r="P82" s="7"/>
      <c r="Q82" s="7"/>
      <c r="R82" s="7"/>
      <c r="S82" s="7"/>
      <c r="T82" s="7"/>
    </row>
    <row r="83" spans="1:20" ht="12">
      <c r="A83">
        <v>2000</v>
      </c>
      <c r="B83" t="s">
        <v>43</v>
      </c>
      <c r="C83" s="13">
        <f>+Month!C70+C82</f>
        <v>29553.02</v>
      </c>
      <c r="D83" s="13">
        <f>+Month!D70+D82</f>
        <v>22614.199999999997</v>
      </c>
      <c r="E83" s="13">
        <f>+Month!E70+E82</f>
        <v>4349.849999999999</v>
      </c>
      <c r="F83" s="13">
        <f>+Month!F70+F82</f>
        <v>265.64</v>
      </c>
      <c r="G83" s="13">
        <f>+Month!G70+G82</f>
        <v>967.5999999999999</v>
      </c>
      <c r="H83" s="13">
        <f>+Month!H70+H82</f>
        <v>1355.71</v>
      </c>
      <c r="I83" s="13"/>
      <c r="J83" s="13"/>
      <c r="K83" s="13"/>
      <c r="N83" s="7"/>
      <c r="O83" s="7"/>
      <c r="P83" s="7"/>
      <c r="Q83" s="7"/>
      <c r="R83" s="7"/>
      <c r="S83" s="7"/>
      <c r="T83" s="7"/>
    </row>
    <row r="84" spans="1:20" ht="12">
      <c r="A84">
        <v>2000</v>
      </c>
      <c r="B84" t="s">
        <v>36</v>
      </c>
      <c r="C84" s="13">
        <f>+Month!C71+C83</f>
        <v>33479.66</v>
      </c>
      <c r="D84" s="13">
        <f>+Month!D71+D83</f>
        <v>25521.019999999997</v>
      </c>
      <c r="E84" s="13">
        <f>+Month!E71+E83</f>
        <v>5038.369999999999</v>
      </c>
      <c r="F84" s="13">
        <f>+Month!F71+F83</f>
        <v>306.53</v>
      </c>
      <c r="G84" s="13">
        <f>+Month!G71+G83</f>
        <v>1115.85</v>
      </c>
      <c r="H84" s="13">
        <f>+Month!H71+H83</f>
        <v>1497.8700000000001</v>
      </c>
      <c r="I84" s="13"/>
      <c r="J84" s="13"/>
      <c r="K84" s="13"/>
      <c r="N84" s="7"/>
      <c r="O84" s="7"/>
      <c r="P84" s="7"/>
      <c r="Q84" s="7"/>
      <c r="R84" s="7"/>
      <c r="S84" s="7"/>
      <c r="T84" s="7"/>
    </row>
    <row r="85" spans="1:20" ht="12">
      <c r="A85">
        <v>2000</v>
      </c>
      <c r="B85" t="s">
        <v>37</v>
      </c>
      <c r="C85" s="13">
        <f>+Month!C72+C84</f>
        <v>37611.43000000001</v>
      </c>
      <c r="D85" s="13">
        <f>+Month!D72+D84</f>
        <v>28641.409999999996</v>
      </c>
      <c r="E85" s="13">
        <f>+Month!E72+E84</f>
        <v>5715.939999999999</v>
      </c>
      <c r="F85" s="13">
        <f>+Month!F72+F84</f>
        <v>344.4</v>
      </c>
      <c r="G85" s="13">
        <f>+Month!G72+G84</f>
        <v>1238.6499999999999</v>
      </c>
      <c r="H85" s="13">
        <f>+Month!H72+H84</f>
        <v>1671</v>
      </c>
      <c r="I85" s="13"/>
      <c r="J85" s="13"/>
      <c r="K85" s="13"/>
      <c r="N85" s="7"/>
      <c r="O85" s="7"/>
      <c r="P85" s="7"/>
      <c r="Q85" s="7"/>
      <c r="R85" s="7"/>
      <c r="S85" s="7"/>
      <c r="T85" s="7"/>
    </row>
    <row r="86" spans="1:20" ht="12">
      <c r="A86">
        <v>2000</v>
      </c>
      <c r="B86" t="s">
        <v>44</v>
      </c>
      <c r="C86" s="13">
        <f>+Month!C73+C85</f>
        <v>42942.020000000004</v>
      </c>
      <c r="D86" s="13">
        <f>+Month!D73+D85</f>
        <v>32724.079999999994</v>
      </c>
      <c r="E86" s="13">
        <f>+Month!E73+E85</f>
        <v>6573.619999999999</v>
      </c>
      <c r="F86" s="13">
        <f>+Month!F73+F85</f>
        <v>402.51</v>
      </c>
      <c r="G86" s="13">
        <f>+Month!G73+G85</f>
        <v>1357.83</v>
      </c>
      <c r="H86" s="13">
        <f>+Month!H73+H85</f>
        <v>1883.95</v>
      </c>
      <c r="I86" s="13"/>
      <c r="J86" s="13"/>
      <c r="K86" s="13"/>
      <c r="N86" s="7"/>
      <c r="O86" s="7"/>
      <c r="P86" s="7"/>
      <c r="Q86" s="7"/>
      <c r="R86" s="7"/>
      <c r="S86" s="7"/>
      <c r="T86" s="7"/>
    </row>
    <row r="87" spans="1:20" ht="12">
      <c r="A87">
        <v>2000</v>
      </c>
      <c r="B87" t="s">
        <v>39</v>
      </c>
      <c r="C87" s="13">
        <f>+Month!C74+C86</f>
        <v>48177.96000000001</v>
      </c>
      <c r="D87" s="13">
        <f>+Month!D74+D86</f>
        <v>36876.159999999996</v>
      </c>
      <c r="E87" s="13">
        <f>+Month!E74+E86</f>
        <v>7235.649999999999</v>
      </c>
      <c r="F87" s="13">
        <f>+Month!F74+F86</f>
        <v>439.36</v>
      </c>
      <c r="G87" s="13">
        <f>+Month!G74+G86</f>
        <v>1543.83</v>
      </c>
      <c r="H87" s="13">
        <f>+Month!H74+H86</f>
        <v>2082.92</v>
      </c>
      <c r="I87" s="13"/>
      <c r="J87" s="13"/>
      <c r="K87" s="13"/>
      <c r="N87" s="7"/>
      <c r="O87" s="7"/>
      <c r="P87" s="7"/>
      <c r="Q87" s="7"/>
      <c r="R87" s="7"/>
      <c r="S87" s="7"/>
      <c r="T87" s="7"/>
    </row>
    <row r="88" spans="1:20" ht="12">
      <c r="A88">
        <v>2000</v>
      </c>
      <c r="B88" t="s">
        <v>40</v>
      </c>
      <c r="C88" s="13">
        <f>+Month!C75+C87</f>
        <v>53776.700000000004</v>
      </c>
      <c r="D88" s="13">
        <f>+Month!D75+D87</f>
        <v>41357.28</v>
      </c>
      <c r="E88" s="13">
        <f>+Month!E75+E87</f>
        <v>7887.299999999998</v>
      </c>
      <c r="F88" s="13">
        <f>+Month!F75+F87</f>
        <v>480.76</v>
      </c>
      <c r="G88" s="13">
        <f>+Month!G75+G87</f>
        <v>1719.33</v>
      </c>
      <c r="H88" s="13">
        <f>+Month!H75+H87</f>
        <v>2331.9900000000002</v>
      </c>
      <c r="I88" s="13"/>
      <c r="J88" s="13"/>
      <c r="K88" s="13"/>
      <c r="N88" s="7"/>
      <c r="O88" s="7"/>
      <c r="P88" s="7"/>
      <c r="Q88" s="7"/>
      <c r="R88" s="7"/>
      <c r="S88" s="7"/>
      <c r="T88" s="7"/>
    </row>
    <row r="89" spans="1:20" ht="12">
      <c r="A89" s="1">
        <v>2000</v>
      </c>
      <c r="B89" s="1" t="s">
        <v>45</v>
      </c>
      <c r="C89" s="29">
        <f>+Month!C76+C88</f>
        <v>59928.630000000005</v>
      </c>
      <c r="D89" s="29">
        <f>+Month!D76+D88</f>
        <v>46197.5</v>
      </c>
      <c r="E89" s="29">
        <f>+Month!E76+E88</f>
        <v>8685.259999999998</v>
      </c>
      <c r="F89" s="29">
        <f>+Month!F76+F88</f>
        <v>539.56</v>
      </c>
      <c r="G89" s="29">
        <f>+Month!G76+G88</f>
        <v>1875.6999999999998</v>
      </c>
      <c r="H89" s="29">
        <f>+Month!H76+H88</f>
        <v>2630.5600000000004</v>
      </c>
      <c r="I89" s="13"/>
      <c r="J89" s="13"/>
      <c r="K89" s="13"/>
      <c r="N89" s="7"/>
      <c r="O89" s="7"/>
      <c r="P89" s="7"/>
      <c r="Q89" s="7"/>
      <c r="R89" s="7"/>
      <c r="S89" s="7"/>
      <c r="T89" s="7"/>
    </row>
    <row r="90" spans="1:20" ht="12">
      <c r="A90" s="15">
        <v>2001</v>
      </c>
      <c r="B90" t="s">
        <v>31</v>
      </c>
      <c r="C90" s="13">
        <f>+Month!C77</f>
        <v>6099.18</v>
      </c>
      <c r="D90" s="13">
        <f>+Month!D77</f>
        <v>5021.38</v>
      </c>
      <c r="E90" s="13">
        <f>+Month!E77</f>
        <v>664.84</v>
      </c>
      <c r="F90" s="13">
        <f>+Month!F77</f>
        <v>48.63</v>
      </c>
      <c r="G90" s="13">
        <f>+Month!G77</f>
        <v>109.16</v>
      </c>
      <c r="H90" s="13">
        <f>+Month!H77</f>
        <v>255.17</v>
      </c>
      <c r="I90" s="13"/>
      <c r="J90" s="13"/>
      <c r="K90" s="13"/>
      <c r="N90" s="7"/>
      <c r="O90" s="7"/>
      <c r="P90" s="12"/>
      <c r="Q90" s="19"/>
      <c r="R90" s="12"/>
      <c r="T90" s="11"/>
    </row>
    <row r="91" spans="1:20" ht="12">
      <c r="A91" s="15">
        <v>2001</v>
      </c>
      <c r="B91" t="s">
        <v>32</v>
      </c>
      <c r="C91" s="13">
        <f>+Month!C78+C90</f>
        <v>12137</v>
      </c>
      <c r="D91" s="13">
        <f>+Month!D78+D90</f>
        <v>9936.69</v>
      </c>
      <c r="E91" s="13">
        <f>+Month!E78+E90</f>
        <v>1336.08</v>
      </c>
      <c r="F91" s="13">
        <f>+Month!F78+F90</f>
        <v>97.18</v>
      </c>
      <c r="G91" s="13">
        <f>+Month!G78+G90</f>
        <v>254.92</v>
      </c>
      <c r="H91" s="13">
        <f>+Month!H78+H90</f>
        <v>512.12</v>
      </c>
      <c r="I91" s="13"/>
      <c r="J91" s="13"/>
      <c r="K91" s="13"/>
      <c r="N91" s="7"/>
      <c r="O91" s="7"/>
      <c r="P91" s="12"/>
      <c r="Q91" s="19"/>
      <c r="R91" s="12"/>
      <c r="T91" s="11"/>
    </row>
    <row r="92" spans="1:20" ht="12">
      <c r="A92" s="15">
        <v>2001</v>
      </c>
      <c r="B92" t="s">
        <v>42</v>
      </c>
      <c r="C92" s="13">
        <f>+Month!C79+C91</f>
        <v>19120.17</v>
      </c>
      <c r="D92" s="13">
        <f>+Month!D79+D91</f>
        <v>15670.53</v>
      </c>
      <c r="E92" s="13">
        <f>+Month!E79+E91</f>
        <v>2043.3</v>
      </c>
      <c r="F92" s="13">
        <f>+Month!F79+F91</f>
        <v>150.93</v>
      </c>
      <c r="G92" s="13">
        <f>+Month!G79+G91</f>
        <v>418.1</v>
      </c>
      <c r="H92" s="13">
        <f>+Month!H79+H91</f>
        <v>837.3</v>
      </c>
      <c r="I92" s="13"/>
      <c r="J92" s="13"/>
      <c r="K92" s="13"/>
      <c r="N92" s="7"/>
      <c r="O92" s="7"/>
      <c r="P92" s="13"/>
      <c r="Q92" s="52"/>
      <c r="R92" s="13"/>
      <c r="S92" s="9"/>
      <c r="T92" s="9"/>
    </row>
    <row r="93" spans="1:20" ht="12">
      <c r="A93" s="15">
        <v>2001</v>
      </c>
      <c r="B93" t="s">
        <v>34</v>
      </c>
      <c r="C93" s="13">
        <f>+Month!C80+C92</f>
        <v>24303.659999999996</v>
      </c>
      <c r="D93" s="13">
        <f>+Month!D80+D92</f>
        <v>19665.78</v>
      </c>
      <c r="E93" s="13">
        <f>+Month!E80+E92</f>
        <v>2820.72</v>
      </c>
      <c r="F93" s="13">
        <f>+Month!F80+F92</f>
        <v>193.54000000000002</v>
      </c>
      <c r="G93" s="13">
        <f>+Month!G80+G92</f>
        <v>557.23</v>
      </c>
      <c r="H93" s="13">
        <f>+Month!H80+H92</f>
        <v>1066.3799999999999</v>
      </c>
      <c r="I93" s="13"/>
      <c r="J93" s="13"/>
      <c r="K93" s="13"/>
      <c r="N93" s="7"/>
      <c r="O93" s="7"/>
      <c r="P93" s="13"/>
      <c r="Q93" s="52"/>
      <c r="R93" s="13"/>
      <c r="S93" s="9"/>
      <c r="T93" s="9"/>
    </row>
    <row r="94" spans="1:20" ht="12">
      <c r="A94" s="15">
        <v>2001</v>
      </c>
      <c r="B94" t="s">
        <v>23</v>
      </c>
      <c r="C94" s="13">
        <f>+Month!C81+C93</f>
        <v>28831.599999999995</v>
      </c>
      <c r="D94" s="13">
        <f>+Month!D81+D93</f>
        <v>23169.01</v>
      </c>
      <c r="E94" s="13">
        <f>+Month!E81+E93</f>
        <v>3473.72</v>
      </c>
      <c r="F94" s="13">
        <f>+Month!F81+F93</f>
        <v>234.08</v>
      </c>
      <c r="G94" s="13">
        <f>+Month!G81+G93</f>
        <v>696.85</v>
      </c>
      <c r="H94" s="13">
        <f>+Month!H81+H93</f>
        <v>1257.9299999999998</v>
      </c>
      <c r="I94" s="13"/>
      <c r="J94" s="13"/>
      <c r="K94" s="13"/>
      <c r="N94" s="7"/>
      <c r="O94" s="7"/>
      <c r="P94" s="13"/>
      <c r="Q94" s="52"/>
      <c r="R94" s="13"/>
      <c r="S94" s="9"/>
      <c r="T94" s="9"/>
    </row>
    <row r="95" spans="1:20" ht="12">
      <c r="A95" s="15">
        <v>2001</v>
      </c>
      <c r="B95" t="s">
        <v>43</v>
      </c>
      <c r="C95" s="13">
        <f>+Month!C82+C94</f>
        <v>33913.119999999995</v>
      </c>
      <c r="D95" s="13">
        <f>+Month!D82+D94</f>
        <v>27037.66</v>
      </c>
      <c r="E95" s="13">
        <f>+Month!E82+E94</f>
        <v>4218.19</v>
      </c>
      <c r="F95" s="13">
        <f>+Month!F82+F94</f>
        <v>279.78000000000003</v>
      </c>
      <c r="G95" s="13">
        <f>+Month!G82+G94</f>
        <v>900.4300000000001</v>
      </c>
      <c r="H95" s="13">
        <f>+Month!H82+H94</f>
        <v>1477.04</v>
      </c>
      <c r="I95" s="13"/>
      <c r="J95" s="13"/>
      <c r="K95" s="13"/>
      <c r="N95" s="7"/>
      <c r="O95" s="7"/>
      <c r="P95" s="13"/>
      <c r="Q95" s="52"/>
      <c r="R95" s="13"/>
      <c r="S95" s="9"/>
      <c r="T95" s="9"/>
    </row>
    <row r="96" spans="1:20" ht="12">
      <c r="A96" s="15">
        <v>2001</v>
      </c>
      <c r="B96" t="s">
        <v>36</v>
      </c>
      <c r="C96" s="13">
        <f>+Month!C83+C95</f>
        <v>37994.689999999995</v>
      </c>
      <c r="D96" s="13">
        <f>+Month!D83+D95</f>
        <v>30169.05</v>
      </c>
      <c r="E96" s="13">
        <f>+Month!E83+E95</f>
        <v>4803.3099999999995</v>
      </c>
      <c r="F96" s="13">
        <f>+Month!F83+F95</f>
        <v>311.37</v>
      </c>
      <c r="G96" s="13">
        <f>+Month!G83+G95</f>
        <v>1048.0800000000002</v>
      </c>
      <c r="H96" s="13">
        <f>+Month!H83+H95</f>
        <v>1662.86</v>
      </c>
      <c r="I96" s="13"/>
      <c r="J96" s="13"/>
      <c r="K96" s="13"/>
      <c r="N96" s="7"/>
      <c r="O96" s="7"/>
      <c r="P96" s="13"/>
      <c r="Q96" s="52"/>
      <c r="R96" s="13"/>
      <c r="S96" s="9"/>
      <c r="T96" s="9"/>
    </row>
    <row r="97" spans="1:20" ht="12">
      <c r="A97" s="15">
        <v>2001</v>
      </c>
      <c r="B97" t="s">
        <v>37</v>
      </c>
      <c r="C97" s="13">
        <f>+Month!C84+C96</f>
        <v>41925.56999999999</v>
      </c>
      <c r="D97" s="13">
        <f>+Month!D84+D96</f>
        <v>33215.43</v>
      </c>
      <c r="E97" s="13">
        <f>+Month!E84+E96</f>
        <v>5376.759999999999</v>
      </c>
      <c r="F97" s="13">
        <f>+Month!F84+F96</f>
        <v>349.29</v>
      </c>
      <c r="G97" s="13">
        <f>+Month!G84+G96</f>
        <v>1134.16</v>
      </c>
      <c r="H97" s="13">
        <f>+Month!H84+H96</f>
        <v>1849.8999999999999</v>
      </c>
      <c r="I97" s="13"/>
      <c r="J97" s="13"/>
      <c r="K97" s="13"/>
      <c r="N97" s="7"/>
      <c r="O97" s="7"/>
      <c r="P97" s="13"/>
      <c r="Q97" s="52"/>
      <c r="R97" s="13"/>
      <c r="S97" s="9"/>
      <c r="T97" s="9"/>
    </row>
    <row r="98" spans="1:20" ht="12">
      <c r="A98" s="15">
        <v>2001</v>
      </c>
      <c r="B98" t="s">
        <v>44</v>
      </c>
      <c r="C98" s="13">
        <f>+Month!C85+C97</f>
        <v>47081.17999999999</v>
      </c>
      <c r="D98" s="13">
        <f>+Month!D85+D97</f>
        <v>37319.64</v>
      </c>
      <c r="E98" s="13">
        <f>+Month!E85+E97</f>
        <v>6094.699999999999</v>
      </c>
      <c r="F98" s="13">
        <f>+Month!F85+F97</f>
        <v>388.37</v>
      </c>
      <c r="G98" s="13">
        <f>+Month!G85+G97</f>
        <v>1229.95</v>
      </c>
      <c r="H98" s="13">
        <f>+Month!H85+H97</f>
        <v>2048.49</v>
      </c>
      <c r="I98" s="13"/>
      <c r="J98" s="13"/>
      <c r="K98" s="13"/>
      <c r="N98" s="7"/>
      <c r="O98" s="7"/>
      <c r="P98" s="9"/>
      <c r="Q98" s="52"/>
      <c r="R98" s="9"/>
      <c r="S98" s="9"/>
      <c r="T98" s="9"/>
    </row>
    <row r="99" spans="1:20" ht="12">
      <c r="A99" s="15">
        <v>2001</v>
      </c>
      <c r="B99" t="s">
        <v>39</v>
      </c>
      <c r="C99" s="13">
        <f>+Month!C86+C98</f>
        <v>51549.95999999999</v>
      </c>
      <c r="D99" s="13">
        <f>+Month!D86+D98</f>
        <v>40688.729999999996</v>
      </c>
      <c r="E99" s="13">
        <f>+Month!E86+E98</f>
        <v>6793.859999999999</v>
      </c>
      <c r="F99" s="13">
        <f>+Month!F86+F98</f>
        <v>422.05</v>
      </c>
      <c r="G99" s="13">
        <f>+Month!G86+G98</f>
        <v>1411.3400000000001</v>
      </c>
      <c r="H99" s="13">
        <f>+Month!H86+H98</f>
        <v>2233.95</v>
      </c>
      <c r="I99" s="13"/>
      <c r="J99" s="13"/>
      <c r="K99" s="13"/>
      <c r="N99" s="7"/>
      <c r="O99" s="7"/>
      <c r="P99" s="9"/>
      <c r="Q99" s="52"/>
      <c r="R99" s="9"/>
      <c r="S99" s="9"/>
      <c r="T99" s="9"/>
    </row>
    <row r="100" spans="1:20" ht="12">
      <c r="A100" s="15">
        <v>2001</v>
      </c>
      <c r="B100" t="s">
        <v>40</v>
      </c>
      <c r="C100" s="13">
        <f>+Month!C87+C99</f>
        <v>56803.17999999999</v>
      </c>
      <c r="D100" s="13">
        <f>+Month!D87+D99</f>
        <v>44975.92999999999</v>
      </c>
      <c r="E100" s="13">
        <f>+Month!E87+E99</f>
        <v>7341.859999999999</v>
      </c>
      <c r="F100" s="13">
        <f>+Month!F87+F99</f>
        <v>452.61</v>
      </c>
      <c r="G100" s="13">
        <f>+Month!G87+G99</f>
        <v>1593.7800000000002</v>
      </c>
      <c r="H100" s="13">
        <f>+Month!H87+H99</f>
        <v>2438.97</v>
      </c>
      <c r="I100" s="13"/>
      <c r="J100" s="13"/>
      <c r="K100" s="13"/>
      <c r="N100" s="7"/>
      <c r="O100" s="7"/>
      <c r="P100" s="9"/>
      <c r="Q100" s="52"/>
      <c r="R100" s="9"/>
      <c r="S100" s="9"/>
      <c r="T100" s="9"/>
    </row>
    <row r="101" spans="1:20" ht="12">
      <c r="A101" s="16">
        <v>2001</v>
      </c>
      <c r="B101" s="1" t="s">
        <v>45</v>
      </c>
      <c r="C101" s="29">
        <f>+Month!C88+C100</f>
        <v>63852.88999999999</v>
      </c>
      <c r="D101" s="29">
        <f>+Month!D88+D100</f>
        <v>50931.35999999999</v>
      </c>
      <c r="E101" s="29">
        <f>+Month!E88+E100</f>
        <v>7896.309999999999</v>
      </c>
      <c r="F101" s="29">
        <f>+Month!F88+F100</f>
        <v>495.67</v>
      </c>
      <c r="G101" s="29">
        <f>+Month!G88+G100</f>
        <v>1826.3700000000001</v>
      </c>
      <c r="H101" s="29">
        <f>+Month!H88+H100</f>
        <v>2703.16</v>
      </c>
      <c r="I101" s="13"/>
      <c r="J101" s="13"/>
      <c r="K101" s="13"/>
      <c r="N101" s="7"/>
      <c r="O101" s="7"/>
      <c r="P101" s="9"/>
      <c r="Q101" s="52"/>
      <c r="R101" s="9"/>
      <c r="S101" s="9"/>
      <c r="T101" s="9"/>
    </row>
    <row r="102" spans="1:20" ht="12">
      <c r="A102" s="15">
        <v>2002</v>
      </c>
      <c r="B102" t="s">
        <v>31</v>
      </c>
      <c r="C102" s="13">
        <f>+Month!C89</f>
        <v>5997.51</v>
      </c>
      <c r="D102" s="13">
        <f>+Month!D89</f>
        <v>5088.72</v>
      </c>
      <c r="E102" s="13">
        <f>+Month!E89</f>
        <v>571.74</v>
      </c>
      <c r="F102" s="13">
        <f>+Month!F89</f>
        <v>38.2</v>
      </c>
      <c r="G102" s="13">
        <f>+Month!G89</f>
        <v>101.45</v>
      </c>
      <c r="H102" s="13">
        <f>+Month!H89</f>
        <v>197.39</v>
      </c>
      <c r="I102" s="13"/>
      <c r="J102" s="13"/>
      <c r="K102" s="13"/>
      <c r="N102" s="18"/>
      <c r="O102" s="18"/>
      <c r="P102" s="53"/>
      <c r="Q102" s="53"/>
      <c r="R102" s="53"/>
      <c r="S102" s="18"/>
      <c r="T102" s="18"/>
    </row>
    <row r="103" spans="1:20" ht="12">
      <c r="A103" s="15">
        <v>2002</v>
      </c>
      <c r="B103" t="s">
        <v>32</v>
      </c>
      <c r="C103" s="13">
        <f>+Month!C90+C102</f>
        <v>11284.19</v>
      </c>
      <c r="D103" s="13">
        <f>+Month!D90+D102</f>
        <v>9472.970000000001</v>
      </c>
      <c r="E103" s="13">
        <f>+Month!E90+E102</f>
        <v>1137.98</v>
      </c>
      <c r="F103" s="13">
        <f>+Month!F90+F102</f>
        <v>78.88</v>
      </c>
      <c r="G103" s="13">
        <f>+Month!G90+G102</f>
        <v>211.41</v>
      </c>
      <c r="H103" s="13">
        <f>+Month!H90+H102</f>
        <v>382.94</v>
      </c>
      <c r="I103" s="13"/>
      <c r="J103" s="13"/>
      <c r="K103" s="13"/>
      <c r="N103" s="18"/>
      <c r="O103" s="18"/>
      <c r="P103" s="53"/>
      <c r="Q103" s="53"/>
      <c r="R103" s="18"/>
      <c r="S103" s="18"/>
      <c r="T103" s="18"/>
    </row>
    <row r="104" spans="1:20" ht="12">
      <c r="A104" s="15">
        <v>2002</v>
      </c>
      <c r="B104" t="s">
        <v>42</v>
      </c>
      <c r="C104" s="13">
        <f>+Month!C91+C103</f>
        <v>17246.9</v>
      </c>
      <c r="D104" s="13">
        <f>+Month!D91+D103</f>
        <v>14413.240000000002</v>
      </c>
      <c r="E104" s="13">
        <f>+Month!E91+E103</f>
        <v>1808.7</v>
      </c>
      <c r="F104" s="13">
        <f>+Month!F91+F103</f>
        <v>109.53999999999999</v>
      </c>
      <c r="G104" s="13">
        <f>+Month!G91+G103</f>
        <v>322.82</v>
      </c>
      <c r="H104" s="13">
        <f>+Month!H91+H103</f>
        <v>592.59</v>
      </c>
      <c r="I104" s="13"/>
      <c r="J104" s="13"/>
      <c r="K104" s="13"/>
      <c r="N104" s="18"/>
      <c r="O104" s="18"/>
      <c r="P104" s="53"/>
      <c r="Q104" s="53"/>
      <c r="R104" s="18"/>
      <c r="S104" s="18"/>
      <c r="T104" s="18"/>
    </row>
    <row r="105" spans="1:20" ht="12">
      <c r="A105" s="15">
        <v>2002</v>
      </c>
      <c r="B105" t="s">
        <v>34</v>
      </c>
      <c r="C105" s="13">
        <f>+Month!C92+C104</f>
        <v>21063.81</v>
      </c>
      <c r="D105" s="13">
        <f>+Month!D92+D104</f>
        <v>17394.260000000002</v>
      </c>
      <c r="E105" s="13">
        <f>+Month!E92+E104</f>
        <v>2304.54</v>
      </c>
      <c r="F105" s="13">
        <f>+Month!F92+F104</f>
        <v>151.26999999999998</v>
      </c>
      <c r="G105" s="13">
        <f>+Month!G92+G104</f>
        <v>475.43</v>
      </c>
      <c r="H105" s="13">
        <f>+Month!H92+H104</f>
        <v>738.29</v>
      </c>
      <c r="I105" s="13"/>
      <c r="J105" s="13"/>
      <c r="K105" s="13"/>
      <c r="N105" s="18"/>
      <c r="O105" s="18"/>
      <c r="P105" s="53"/>
      <c r="Q105" s="53"/>
      <c r="R105" s="53"/>
      <c r="S105" s="53"/>
      <c r="T105" s="53"/>
    </row>
    <row r="106" spans="1:20" ht="12">
      <c r="A106" s="15">
        <v>2002</v>
      </c>
      <c r="B106" s="41" t="s">
        <v>23</v>
      </c>
      <c r="C106" s="13">
        <f>+Month!C93+C105</f>
        <v>24854.36</v>
      </c>
      <c r="D106" s="13">
        <f>+Month!D93+D105</f>
        <v>20393.940000000002</v>
      </c>
      <c r="E106" s="13">
        <f>+Month!E93+E105</f>
        <v>2796.88</v>
      </c>
      <c r="F106" s="13">
        <f>+Month!F93+F105</f>
        <v>182.45999999999998</v>
      </c>
      <c r="G106" s="13">
        <f>+Month!G93+G105</f>
        <v>573.35</v>
      </c>
      <c r="H106" s="13">
        <f>+Month!H93+H105</f>
        <v>907.72</v>
      </c>
      <c r="I106" s="13"/>
      <c r="J106" s="13"/>
      <c r="K106" s="13"/>
      <c r="N106" s="18"/>
      <c r="O106" s="18"/>
      <c r="P106" s="53"/>
      <c r="Q106" s="53"/>
      <c r="R106" s="53"/>
      <c r="S106" s="53"/>
      <c r="T106" s="53"/>
    </row>
    <row r="107" spans="1:20" ht="12">
      <c r="A107" s="15">
        <v>2002</v>
      </c>
      <c r="B107" t="s">
        <v>43</v>
      </c>
      <c r="C107" s="13">
        <f>+Month!C94+C106</f>
        <v>29068.03</v>
      </c>
      <c r="D107" s="13">
        <f>+Month!D94+D106</f>
        <v>23648.24</v>
      </c>
      <c r="E107" s="13">
        <f>+Month!E94+E106</f>
        <v>3404.27</v>
      </c>
      <c r="F107" s="13">
        <f>+Month!F94+F106</f>
        <v>229.65999999999997</v>
      </c>
      <c r="G107" s="13">
        <f>+Month!G94+G106</f>
        <v>717.47</v>
      </c>
      <c r="H107" s="13">
        <f>+Month!H94+H106</f>
        <v>1068.38</v>
      </c>
      <c r="I107" s="13"/>
      <c r="J107" s="13"/>
      <c r="K107" s="13"/>
      <c r="N107" s="18"/>
      <c r="O107" s="18"/>
      <c r="P107" s="53"/>
      <c r="Q107" s="53"/>
      <c r="R107" s="18"/>
      <c r="S107" s="18"/>
      <c r="T107" s="18"/>
    </row>
    <row r="108" spans="1:20" ht="12">
      <c r="A108" s="15">
        <v>2002</v>
      </c>
      <c r="B108" t="s">
        <v>36</v>
      </c>
      <c r="C108" s="13">
        <f>+Month!C95+C107</f>
        <v>32761.1</v>
      </c>
      <c r="D108" s="13">
        <f>+Month!D95+D107</f>
        <v>26600.09</v>
      </c>
      <c r="E108" s="13">
        <f>+Month!E95+E107</f>
        <v>3888.47</v>
      </c>
      <c r="F108" s="13">
        <f>+Month!F95+F107</f>
        <v>261.10999999999996</v>
      </c>
      <c r="G108" s="13">
        <f>+Month!G95+G107</f>
        <v>814.1600000000001</v>
      </c>
      <c r="H108" s="13">
        <f>+Month!H95+H107</f>
        <v>1197.25</v>
      </c>
      <c r="I108" s="13"/>
      <c r="J108" s="13"/>
      <c r="K108" s="13"/>
      <c r="N108" s="18"/>
      <c r="O108" s="18"/>
      <c r="P108" s="53"/>
      <c r="Q108" s="53"/>
      <c r="R108" s="18"/>
      <c r="S108" s="18"/>
      <c r="T108" s="18"/>
    </row>
    <row r="109" spans="1:20" ht="12">
      <c r="A109" s="15">
        <v>2002</v>
      </c>
      <c r="B109" t="s">
        <v>37</v>
      </c>
      <c r="C109" s="13">
        <f>+Month!C96+C108</f>
        <v>36275.59</v>
      </c>
      <c r="D109" s="13">
        <f>+Month!D96+D108</f>
        <v>29360.03</v>
      </c>
      <c r="E109" s="13">
        <f>+Month!E96+E108</f>
        <v>4363.65</v>
      </c>
      <c r="F109" s="13">
        <f>+Month!F96+F108</f>
        <v>288.8299999999999</v>
      </c>
      <c r="G109" s="13">
        <f>+Month!G96+G108</f>
        <v>929.1800000000001</v>
      </c>
      <c r="H109" s="13">
        <f>+Month!H96+H108</f>
        <v>1333.88</v>
      </c>
      <c r="I109" s="13"/>
      <c r="J109" s="13"/>
      <c r="K109" s="13"/>
      <c r="N109" s="18"/>
      <c r="O109" s="18"/>
      <c r="P109" s="53"/>
      <c r="Q109" s="53"/>
      <c r="R109" s="18"/>
      <c r="S109" s="18"/>
      <c r="T109" s="18"/>
    </row>
    <row r="110" spans="1:20" ht="12">
      <c r="A110" s="15">
        <v>2002</v>
      </c>
      <c r="B110" t="s">
        <v>44</v>
      </c>
      <c r="C110" s="13">
        <f>+Month!C97+C109</f>
        <v>41182.09</v>
      </c>
      <c r="D110" s="13">
        <f>+Month!D97+D109</f>
        <v>33324.409999999996</v>
      </c>
      <c r="E110" s="13">
        <f>+Month!E97+E109</f>
        <v>4968.099999999999</v>
      </c>
      <c r="F110" s="13">
        <f>+Month!F97+F109</f>
        <v>323.0799999999999</v>
      </c>
      <c r="G110" s="13">
        <f>+Month!G97+G109</f>
        <v>1056.45</v>
      </c>
      <c r="H110" s="13">
        <f>+Month!H97+H109</f>
        <v>1510.0300000000002</v>
      </c>
      <c r="I110" s="13"/>
      <c r="J110" s="13"/>
      <c r="K110" s="13"/>
      <c r="N110" s="18"/>
      <c r="O110" s="18"/>
      <c r="P110" s="53"/>
      <c r="Q110" s="53"/>
      <c r="R110" s="18"/>
      <c r="S110" s="18"/>
      <c r="T110" s="18"/>
    </row>
    <row r="111" spans="1:20" ht="12">
      <c r="A111" s="15">
        <v>2002</v>
      </c>
      <c r="B111" t="s">
        <v>39</v>
      </c>
      <c r="C111" s="13">
        <f>+Month!C98+C110</f>
        <v>46449.99</v>
      </c>
      <c r="D111" s="13">
        <f>+Month!D98+D110</f>
        <v>37714.659999999996</v>
      </c>
      <c r="E111" s="13">
        <f>+Month!E98+E110</f>
        <v>5450.78</v>
      </c>
      <c r="F111" s="13">
        <f>+Month!F98+F110</f>
        <v>356.7699999999999</v>
      </c>
      <c r="G111" s="13">
        <f>+Month!G98+G110</f>
        <v>1273</v>
      </c>
      <c r="H111" s="13">
        <f>+Month!H98+H110</f>
        <v>1654.7500000000002</v>
      </c>
      <c r="I111" s="13"/>
      <c r="J111" s="13"/>
      <c r="K111" s="13"/>
      <c r="N111" s="18"/>
      <c r="O111" s="18"/>
      <c r="P111" s="18"/>
      <c r="Q111" s="18"/>
      <c r="R111" s="18"/>
      <c r="S111" s="18"/>
      <c r="T111" s="18"/>
    </row>
    <row r="112" spans="1:20" ht="12">
      <c r="A112" s="15">
        <v>2002</v>
      </c>
      <c r="B112" t="s">
        <v>40</v>
      </c>
      <c r="C112" s="13">
        <f>+Month!C99+C111</f>
        <v>52024.93</v>
      </c>
      <c r="D112" s="13">
        <f>+Month!D99+D111</f>
        <v>42355.469999999994</v>
      </c>
      <c r="E112" s="13">
        <f>+Month!E99+E111</f>
        <v>5930.76</v>
      </c>
      <c r="F112" s="13">
        <f>+Month!F99+F111</f>
        <v>387.74999999999994</v>
      </c>
      <c r="G112" s="13">
        <f>+Month!G99+G111</f>
        <v>1519.46</v>
      </c>
      <c r="H112" s="13">
        <f>+Month!H99+H111</f>
        <v>1831.4600000000003</v>
      </c>
      <c r="I112" s="13"/>
      <c r="J112" s="13"/>
      <c r="K112" s="13"/>
      <c r="N112" s="18"/>
      <c r="O112" s="18"/>
      <c r="P112" s="18"/>
      <c r="Q112" s="18"/>
      <c r="R112" s="18"/>
      <c r="S112" s="18"/>
      <c r="T112" s="18"/>
    </row>
    <row r="113" spans="1:20" ht="12">
      <c r="A113" s="16">
        <v>2002</v>
      </c>
      <c r="B113" s="1" t="s">
        <v>45</v>
      </c>
      <c r="C113" s="29">
        <f>+Month!C100+C112</f>
        <v>58552.49</v>
      </c>
      <c r="D113" s="29">
        <f>+Month!D100+D112</f>
        <v>47741.09999999999</v>
      </c>
      <c r="E113" s="29">
        <f>+Month!E100+E112</f>
        <v>6533.37</v>
      </c>
      <c r="F113" s="29">
        <f>+Month!F100+F112</f>
        <v>435.84999999999997</v>
      </c>
      <c r="G113" s="29">
        <f>+Month!G100+G112</f>
        <v>1808.66</v>
      </c>
      <c r="H113" s="29">
        <f>+Month!H100+H112</f>
        <v>2033.4800000000002</v>
      </c>
      <c r="I113" s="13"/>
      <c r="J113" s="13"/>
      <c r="K113" s="13"/>
      <c r="N113" s="18"/>
      <c r="O113" s="18"/>
      <c r="P113" s="18"/>
      <c r="Q113" s="18"/>
      <c r="R113" s="18"/>
      <c r="S113" s="18"/>
      <c r="T113" s="18"/>
    </row>
    <row r="114" spans="1:20" ht="12">
      <c r="A114" s="15">
        <v>2003</v>
      </c>
      <c r="B114" t="s">
        <v>31</v>
      </c>
      <c r="C114" s="13">
        <f>+Month!C101</f>
        <v>5741.16</v>
      </c>
      <c r="D114" s="13">
        <f>+Month!D101</f>
        <v>4919.11</v>
      </c>
      <c r="E114" s="13">
        <f>+Month!E101</f>
        <v>478.68</v>
      </c>
      <c r="F114" s="13">
        <f>+Month!F101</f>
        <v>38.43</v>
      </c>
      <c r="G114" s="13">
        <f>+Month!G101</f>
        <v>141.16</v>
      </c>
      <c r="H114" s="13">
        <f>+Month!H101</f>
        <v>163.78</v>
      </c>
      <c r="I114" s="13"/>
      <c r="J114" s="13"/>
      <c r="K114" s="13"/>
      <c r="N114" s="17"/>
      <c r="O114" s="17"/>
      <c r="P114" s="53"/>
      <c r="Q114" s="53"/>
      <c r="R114" s="18"/>
      <c r="S114" s="18"/>
      <c r="T114" s="53"/>
    </row>
    <row r="115" spans="1:20" ht="12">
      <c r="A115" s="15">
        <v>2003</v>
      </c>
      <c r="B115" t="s">
        <v>32</v>
      </c>
      <c r="C115" s="13">
        <f>+Month!C102+C114</f>
        <v>11723.55</v>
      </c>
      <c r="D115" s="13">
        <f>+Month!D102+D114</f>
        <v>10035.23</v>
      </c>
      <c r="E115" s="13">
        <f>+Month!E102+E114</f>
        <v>973.31</v>
      </c>
      <c r="F115" s="13">
        <f>+Month!F102+F114</f>
        <v>70.91</v>
      </c>
      <c r="G115" s="13">
        <f>+Month!G102+G114</f>
        <v>320.06</v>
      </c>
      <c r="H115" s="13">
        <f>+Month!H102+H114</f>
        <v>324.05</v>
      </c>
      <c r="I115" s="13"/>
      <c r="J115" s="13"/>
      <c r="K115" s="13"/>
      <c r="N115" s="17"/>
      <c r="O115" s="17"/>
      <c r="P115" s="53"/>
      <c r="Q115" s="53"/>
      <c r="R115" s="18"/>
      <c r="S115" s="18"/>
      <c r="T115" s="53"/>
    </row>
    <row r="116" spans="1:20" ht="12">
      <c r="A116" s="15">
        <v>2003</v>
      </c>
      <c r="B116" t="s">
        <v>42</v>
      </c>
      <c r="C116" s="13">
        <f>+Month!C103+C115</f>
        <v>18167.44</v>
      </c>
      <c r="D116" s="13">
        <f>+Month!D103+D115</f>
        <v>15475</v>
      </c>
      <c r="E116" s="13">
        <f>+Month!E103+E115</f>
        <v>1598.33</v>
      </c>
      <c r="F116" s="13">
        <f>+Month!F103+F115</f>
        <v>113.57</v>
      </c>
      <c r="G116" s="13">
        <f>+Month!G103+G115</f>
        <v>486.8</v>
      </c>
      <c r="H116" s="13">
        <f>+Month!H103+H115</f>
        <v>493.76</v>
      </c>
      <c r="I116" s="13"/>
      <c r="J116" s="13"/>
      <c r="K116" s="13"/>
      <c r="N116" s="17"/>
      <c r="O116" s="17"/>
      <c r="P116" s="53"/>
      <c r="Q116" s="53"/>
      <c r="R116" s="18"/>
      <c r="S116" s="18"/>
      <c r="T116" s="53"/>
    </row>
    <row r="117" spans="1:20" ht="12">
      <c r="A117" s="15">
        <v>2003</v>
      </c>
      <c r="B117" t="s">
        <v>34</v>
      </c>
      <c r="C117" s="13">
        <f>+Month!C104+C116</f>
        <v>23222.1</v>
      </c>
      <c r="D117" s="13">
        <f>+Month!D104+D116</f>
        <v>19714.43</v>
      </c>
      <c r="E117" s="13">
        <f>+Month!E104+E116</f>
        <v>2110.8599999999997</v>
      </c>
      <c r="F117" s="13">
        <f>+Month!F104+F116</f>
        <v>146.89999999999998</v>
      </c>
      <c r="G117" s="13">
        <f>+Month!G104+G116</f>
        <v>641.63</v>
      </c>
      <c r="H117" s="13">
        <f>+Month!H104+H116</f>
        <v>608.3</v>
      </c>
      <c r="I117" s="13"/>
      <c r="J117" s="13"/>
      <c r="K117" s="13"/>
      <c r="N117" s="17"/>
      <c r="O117" s="17"/>
      <c r="P117" s="53"/>
      <c r="Q117" s="53"/>
      <c r="R117" s="18"/>
      <c r="S117" s="18"/>
      <c r="T117" s="53"/>
    </row>
    <row r="118" spans="1:20" ht="12">
      <c r="A118" s="15">
        <v>2003</v>
      </c>
      <c r="B118" s="41" t="s">
        <v>23</v>
      </c>
      <c r="C118" s="13">
        <f>+Month!C105+C117</f>
        <v>27562.739999999998</v>
      </c>
      <c r="D118" s="13">
        <f>+Month!D105+D117</f>
        <v>23208.71</v>
      </c>
      <c r="E118" s="13">
        <f>+Month!E105+E117</f>
        <v>2630.1099999999997</v>
      </c>
      <c r="F118" s="13">
        <f>+Month!F105+F117</f>
        <v>176.48999999999998</v>
      </c>
      <c r="G118" s="13">
        <f>+Month!G105+G117</f>
        <v>794.0699999999999</v>
      </c>
      <c r="H118" s="13">
        <f>+Month!H105+H117</f>
        <v>753.38</v>
      </c>
      <c r="I118" s="13"/>
      <c r="J118" s="13"/>
      <c r="K118" s="13"/>
      <c r="N118" s="17"/>
      <c r="O118" s="17"/>
      <c r="P118" s="53"/>
      <c r="Q118" s="53"/>
      <c r="R118" s="53"/>
      <c r="S118" s="53"/>
      <c r="T118" s="53"/>
    </row>
    <row r="119" spans="1:20" ht="12">
      <c r="A119" s="15">
        <v>2003</v>
      </c>
      <c r="B119" t="s">
        <v>43</v>
      </c>
      <c r="C119" s="13">
        <f>+Month!C106+C118</f>
        <v>32245.239999999998</v>
      </c>
      <c r="D119" s="13">
        <f>+Month!D106+D118</f>
        <v>26922.76</v>
      </c>
      <c r="E119" s="13">
        <f>+Month!E106+E118</f>
        <v>3267.95</v>
      </c>
      <c r="F119" s="13">
        <f>+Month!F106+F118</f>
        <v>207.60999999999999</v>
      </c>
      <c r="G119" s="13">
        <f>+Month!G106+G118</f>
        <v>941.3</v>
      </c>
      <c r="H119" s="13">
        <f>+Month!H106+H118</f>
        <v>905.63</v>
      </c>
      <c r="I119" s="13"/>
      <c r="J119" s="13"/>
      <c r="K119" s="13"/>
      <c r="N119" s="17"/>
      <c r="O119" s="17"/>
      <c r="P119" s="53"/>
      <c r="Q119" s="53"/>
      <c r="R119" s="53"/>
      <c r="S119" s="53"/>
      <c r="T119" s="53"/>
    </row>
    <row r="120" spans="1:20" ht="12">
      <c r="A120" s="15">
        <v>2003</v>
      </c>
      <c r="B120" t="s">
        <v>36</v>
      </c>
      <c r="C120" s="13">
        <f>+Month!C107+C119</f>
        <v>36612.479999999996</v>
      </c>
      <c r="D120" s="13">
        <f>+Month!D107+D119</f>
        <v>30522.41</v>
      </c>
      <c r="E120" s="13">
        <f>+Month!E107+E119</f>
        <v>3767.3599999999997</v>
      </c>
      <c r="F120" s="13">
        <f>+Month!F107+F119</f>
        <v>231.05999999999997</v>
      </c>
      <c r="G120" s="13">
        <f>+Month!G107+G119</f>
        <v>1088.69</v>
      </c>
      <c r="H120" s="13">
        <f>+Month!H107+H119</f>
        <v>1002.98</v>
      </c>
      <c r="I120" s="13"/>
      <c r="J120" s="13"/>
      <c r="K120" s="13"/>
      <c r="N120" s="17"/>
      <c r="O120" s="17"/>
      <c r="P120" s="53"/>
      <c r="Q120" s="53"/>
      <c r="R120" s="53"/>
      <c r="S120" s="53"/>
      <c r="T120" s="53"/>
    </row>
    <row r="121" spans="1:20" ht="12">
      <c r="A121" s="15">
        <v>2003</v>
      </c>
      <c r="B121" t="s">
        <v>37</v>
      </c>
      <c r="C121" s="13">
        <f>+Month!C108+C120</f>
        <v>40579.829999999994</v>
      </c>
      <c r="D121" s="13">
        <f>+Month!D108+D120</f>
        <v>33738.67</v>
      </c>
      <c r="E121" s="13">
        <f>+Month!E108+E120</f>
        <v>4259.66</v>
      </c>
      <c r="F121" s="13">
        <f>+Month!F108+F120</f>
        <v>255.15999999999997</v>
      </c>
      <c r="G121" s="13">
        <f>+Month!G108+G120</f>
        <v>1228.91</v>
      </c>
      <c r="H121" s="13">
        <f>+Month!H108+H120</f>
        <v>1097.45</v>
      </c>
      <c r="I121" s="13"/>
      <c r="J121" s="13"/>
      <c r="K121" s="13"/>
      <c r="N121" s="17"/>
      <c r="O121" s="17"/>
      <c r="P121" s="53"/>
      <c r="Q121" s="53"/>
      <c r="R121" s="53"/>
      <c r="S121" s="53"/>
      <c r="T121" s="53"/>
    </row>
    <row r="122" spans="1:20" ht="12">
      <c r="A122" s="15">
        <v>2003</v>
      </c>
      <c r="B122" t="s">
        <v>44</v>
      </c>
      <c r="C122" s="13">
        <f>+Month!C109+C121</f>
        <v>45122.13</v>
      </c>
      <c r="D122" s="13">
        <f>+Month!D109+D121</f>
        <v>37353.42</v>
      </c>
      <c r="E122" s="13">
        <f>+Month!E109+E121</f>
        <v>4876.38</v>
      </c>
      <c r="F122" s="13">
        <f>+Month!F109+F121</f>
        <v>289.67999999999995</v>
      </c>
      <c r="G122" s="13">
        <f>+Month!G109+G121</f>
        <v>1377.0600000000002</v>
      </c>
      <c r="H122" s="13">
        <f>+Month!H109+H121</f>
        <v>1225.6100000000001</v>
      </c>
      <c r="I122" s="13"/>
      <c r="J122" s="13"/>
      <c r="K122" s="13"/>
      <c r="N122" s="17"/>
      <c r="O122" s="17"/>
      <c r="P122" s="53"/>
      <c r="Q122" s="53"/>
      <c r="R122" s="53"/>
      <c r="S122" s="53"/>
      <c r="T122" s="53"/>
    </row>
    <row r="123" spans="1:20" ht="12">
      <c r="A123" s="15">
        <v>2003</v>
      </c>
      <c r="B123" t="s">
        <v>39</v>
      </c>
      <c r="C123" s="13">
        <f>+Month!C110+C122</f>
        <v>50441.439999999995</v>
      </c>
      <c r="D123" s="13">
        <f>+Month!D110+D122</f>
        <v>41884.43</v>
      </c>
      <c r="E123" s="13">
        <f>+Month!E110+E122</f>
        <v>5362.52</v>
      </c>
      <c r="F123" s="13">
        <f>+Month!F110+F122</f>
        <v>316.8299999999999</v>
      </c>
      <c r="G123" s="13">
        <f>+Month!G110+G122</f>
        <v>1526.7700000000002</v>
      </c>
      <c r="H123" s="13">
        <f>+Month!H110+H122</f>
        <v>1350.91</v>
      </c>
      <c r="I123" s="13"/>
      <c r="J123" s="13"/>
      <c r="K123" s="13"/>
      <c r="N123" s="17"/>
      <c r="O123" s="17"/>
      <c r="P123" s="18"/>
      <c r="Q123" s="18"/>
      <c r="R123" s="18"/>
      <c r="S123" s="18"/>
      <c r="T123" s="18"/>
    </row>
    <row r="124" spans="1:20" ht="12">
      <c r="A124" s="15">
        <v>2003</v>
      </c>
      <c r="B124" t="s">
        <v>40</v>
      </c>
      <c r="C124" s="13">
        <f>+Month!C111+C123</f>
        <v>56018.88999999999</v>
      </c>
      <c r="D124" s="13">
        <f>+Month!D111+D123</f>
        <v>46606.48</v>
      </c>
      <c r="E124" s="13">
        <f>+Month!E111+E123</f>
        <v>5867.2300000000005</v>
      </c>
      <c r="F124" s="13">
        <f>+Month!F111+F123</f>
        <v>351.69999999999993</v>
      </c>
      <c r="G124" s="13">
        <f>+Month!G111+G123</f>
        <v>1694.8100000000002</v>
      </c>
      <c r="H124" s="13">
        <f>+Month!H111+H123</f>
        <v>1498.69</v>
      </c>
      <c r="I124" s="13"/>
      <c r="J124" s="13"/>
      <c r="K124" s="13"/>
      <c r="N124" s="17"/>
      <c r="O124" s="17"/>
      <c r="P124" s="18"/>
      <c r="Q124" s="18"/>
      <c r="R124" s="18"/>
      <c r="S124" s="18"/>
      <c r="T124" s="18"/>
    </row>
    <row r="125" spans="1:20" ht="12">
      <c r="A125" s="16">
        <v>2003</v>
      </c>
      <c r="B125" s="1" t="s">
        <v>45</v>
      </c>
      <c r="C125" s="29">
        <f>+Month!C112+C124</f>
        <v>63021.439999999995</v>
      </c>
      <c r="D125" s="29">
        <f>+Month!D112+D124</f>
        <v>52462.670000000006</v>
      </c>
      <c r="E125" s="29">
        <f>+Month!E112+E124</f>
        <v>6612.200000000001</v>
      </c>
      <c r="F125" s="29">
        <f>+Month!F112+F124</f>
        <v>396.41999999999996</v>
      </c>
      <c r="G125" s="29">
        <f>+Month!G112+G124</f>
        <v>1855.9</v>
      </c>
      <c r="H125" s="29">
        <f>+Month!H112+H124</f>
        <v>1694.26</v>
      </c>
      <c r="I125" s="13"/>
      <c r="J125" s="13"/>
      <c r="K125" s="13"/>
      <c r="N125" s="17"/>
      <c r="O125" s="17"/>
      <c r="P125" s="18"/>
      <c r="Q125" s="18"/>
      <c r="R125" s="18"/>
      <c r="S125" s="18"/>
      <c r="T125" s="18"/>
    </row>
    <row r="126" spans="1:20" ht="12">
      <c r="A126" s="15">
        <v>2004</v>
      </c>
      <c r="B126" t="s">
        <v>31</v>
      </c>
      <c r="C126" s="13">
        <f>+Month!C113</f>
        <v>5924.98</v>
      </c>
      <c r="D126" s="13">
        <f>+Month!D113</f>
        <v>5109.04</v>
      </c>
      <c r="E126" s="13">
        <f>+Month!E113</f>
        <v>483.46</v>
      </c>
      <c r="F126" s="13">
        <f>+Month!F113</f>
        <v>27.8</v>
      </c>
      <c r="G126" s="13">
        <f>+Month!G113</f>
        <v>171.32</v>
      </c>
      <c r="H126" s="13">
        <f>+Month!H113</f>
        <v>133.35</v>
      </c>
      <c r="I126" s="13"/>
      <c r="J126" s="13"/>
      <c r="K126" s="13"/>
      <c r="N126" s="17"/>
      <c r="O126" s="17"/>
      <c r="P126" s="18"/>
      <c r="Q126" s="18"/>
      <c r="R126" s="18"/>
      <c r="S126" s="18"/>
      <c r="T126" s="18"/>
    </row>
    <row r="127" spans="1:20" ht="12">
      <c r="A127" s="15">
        <v>2004</v>
      </c>
      <c r="B127" t="s">
        <v>32</v>
      </c>
      <c r="C127" s="13">
        <f>+Month!C114+C126</f>
        <v>11512.419999999998</v>
      </c>
      <c r="D127" s="13">
        <f>+Month!D114+D126</f>
        <v>9963.16</v>
      </c>
      <c r="E127" s="13">
        <f>+Month!E114+E126</f>
        <v>974.17</v>
      </c>
      <c r="F127" s="13">
        <f>+Month!F114+F126</f>
        <v>61</v>
      </c>
      <c r="G127" s="13">
        <f>+Month!G114+G126</f>
        <v>243.67</v>
      </c>
      <c r="H127" s="13">
        <f>+Month!H114+H126</f>
        <v>270.40999999999997</v>
      </c>
      <c r="I127" s="13"/>
      <c r="J127" s="13"/>
      <c r="K127" s="13"/>
      <c r="N127" s="17"/>
      <c r="O127" s="17"/>
      <c r="P127" s="18"/>
      <c r="Q127" s="18"/>
      <c r="R127" s="18"/>
      <c r="S127" s="18"/>
      <c r="T127" s="18"/>
    </row>
    <row r="128" spans="1:20" ht="12">
      <c r="A128" s="15">
        <v>2004</v>
      </c>
      <c r="B128" t="s">
        <v>42</v>
      </c>
      <c r="C128" s="13">
        <f>+Month!C115+C127</f>
        <v>18202.339999999997</v>
      </c>
      <c r="D128" s="13">
        <f>+Month!D115+D127</f>
        <v>15690.25</v>
      </c>
      <c r="E128" s="13">
        <f>+Month!E115+E127</f>
        <v>1596.63</v>
      </c>
      <c r="F128" s="13">
        <f>+Month!F115+F127</f>
        <v>91.37</v>
      </c>
      <c r="G128" s="13">
        <f>+Month!G115+G127</f>
        <v>396.79999999999995</v>
      </c>
      <c r="H128" s="13">
        <f>+Month!H115+H127</f>
        <v>427.27</v>
      </c>
      <c r="I128" s="13"/>
      <c r="J128" s="13"/>
      <c r="K128" s="13"/>
      <c r="N128" s="17"/>
      <c r="O128" s="17"/>
      <c r="P128" s="18"/>
      <c r="Q128" s="18"/>
      <c r="R128" s="18"/>
      <c r="S128" s="18"/>
      <c r="T128" s="18"/>
    </row>
    <row r="129" spans="1:20" ht="12">
      <c r="A129" s="15">
        <v>2004</v>
      </c>
      <c r="B129" t="s">
        <v>34</v>
      </c>
      <c r="C129" s="13">
        <f>+Month!C116+C128</f>
        <v>22757.059999999998</v>
      </c>
      <c r="D129" s="13">
        <f>+Month!D116+D128</f>
        <v>19510.510000000002</v>
      </c>
      <c r="E129" s="13">
        <f>+Month!E116+E128</f>
        <v>2090.96</v>
      </c>
      <c r="F129" s="13">
        <f>+Month!F116+F128</f>
        <v>121.66</v>
      </c>
      <c r="G129" s="13">
        <f>+Month!G116+G128</f>
        <v>511.7099999999999</v>
      </c>
      <c r="H129" s="13">
        <f>+Month!H116+H128</f>
        <v>522.2</v>
      </c>
      <c r="I129" s="13"/>
      <c r="J129" s="13"/>
      <c r="K129" s="13"/>
      <c r="N129" s="17"/>
      <c r="O129" s="17"/>
      <c r="P129" s="18"/>
      <c r="Q129" s="18"/>
      <c r="R129" s="18"/>
      <c r="S129" s="18"/>
      <c r="T129" s="18"/>
    </row>
    <row r="130" spans="1:20" ht="12">
      <c r="A130" s="15">
        <v>2004</v>
      </c>
      <c r="B130" s="42" t="s">
        <v>23</v>
      </c>
      <c r="C130" s="13">
        <f>+Month!C117+C129</f>
        <v>26813.39</v>
      </c>
      <c r="D130" s="13">
        <f>+Month!D117+D129</f>
        <v>22782.06</v>
      </c>
      <c r="E130" s="13">
        <f>+Month!E117+E129</f>
        <v>2599.9</v>
      </c>
      <c r="F130" s="13">
        <f>+Month!F117+F129</f>
        <v>150.13</v>
      </c>
      <c r="G130" s="13">
        <f>+Month!G117+G129</f>
        <v>655.1099999999999</v>
      </c>
      <c r="H130" s="13">
        <f>+Month!H117+H129</f>
        <v>626.1800000000001</v>
      </c>
      <c r="I130" s="13"/>
      <c r="J130" s="13"/>
      <c r="K130" s="13"/>
      <c r="N130" s="17"/>
      <c r="O130" s="17"/>
      <c r="P130" s="18"/>
      <c r="Q130" s="18"/>
      <c r="R130" s="18"/>
      <c r="S130" s="18"/>
      <c r="T130" s="18"/>
    </row>
    <row r="131" spans="1:20" ht="12">
      <c r="A131" s="15">
        <v>2004</v>
      </c>
      <c r="B131" t="s">
        <v>43</v>
      </c>
      <c r="C131" s="13">
        <f>+Month!C118+C130</f>
        <v>30726.02</v>
      </c>
      <c r="D131" s="13">
        <f>+Month!D118+D130</f>
        <v>25696.050000000003</v>
      </c>
      <c r="E131" s="13">
        <f>+Month!E118+E130</f>
        <v>3223.12</v>
      </c>
      <c r="F131" s="13">
        <f>+Month!F118+F130</f>
        <v>178.95</v>
      </c>
      <c r="G131" s="13">
        <f>+Month!G118+G130</f>
        <v>891.1899999999999</v>
      </c>
      <c r="H131" s="13">
        <f>+Month!H118+H130</f>
        <v>736.7</v>
      </c>
      <c r="I131" s="13"/>
      <c r="J131" s="13"/>
      <c r="K131" s="13"/>
      <c r="N131" s="17"/>
      <c r="O131" s="17"/>
      <c r="P131" s="18"/>
      <c r="Q131" s="18"/>
      <c r="R131" s="18"/>
      <c r="S131" s="18"/>
      <c r="T131" s="18"/>
    </row>
    <row r="132" spans="1:20" ht="12">
      <c r="A132" s="15">
        <v>2004</v>
      </c>
      <c r="B132" t="s">
        <v>36</v>
      </c>
      <c r="C132" s="13">
        <f>+Month!C119+C131</f>
        <v>34466.79</v>
      </c>
      <c r="D132" s="13">
        <f>+Month!D119+D131</f>
        <v>28640.090000000004</v>
      </c>
      <c r="E132" s="13">
        <f>+Month!E119+E131</f>
        <v>3731.5</v>
      </c>
      <c r="F132" s="13">
        <f>+Month!F119+F131</f>
        <v>202.06</v>
      </c>
      <c r="G132" s="13">
        <f>+Month!G119+G131</f>
        <v>1061.86</v>
      </c>
      <c r="H132" s="13">
        <f>+Month!H119+H131</f>
        <v>831.27</v>
      </c>
      <c r="I132" s="13"/>
      <c r="J132" s="13"/>
      <c r="K132" s="13"/>
      <c r="N132" s="17"/>
      <c r="O132" s="17"/>
      <c r="P132" s="18"/>
      <c r="Q132" s="18"/>
      <c r="R132" s="18"/>
      <c r="S132" s="18"/>
      <c r="T132" s="18"/>
    </row>
    <row r="133" spans="1:20" ht="12">
      <c r="A133" s="15">
        <v>2004</v>
      </c>
      <c r="B133" t="s">
        <v>37</v>
      </c>
      <c r="C133" s="13">
        <f>+Month!C120+C132</f>
        <v>38383.020000000004</v>
      </c>
      <c r="D133" s="13">
        <f>+Month!D120+D132</f>
        <v>31919.680000000004</v>
      </c>
      <c r="E133" s="13">
        <f>+Month!E120+E132</f>
        <v>4208.26</v>
      </c>
      <c r="F133" s="13">
        <f>+Month!F120+F132</f>
        <v>226.04</v>
      </c>
      <c r="G133" s="13">
        <f>+Month!G120+G132</f>
        <v>1120.02</v>
      </c>
      <c r="H133" s="13">
        <f>+Month!H120+H132</f>
        <v>909.02</v>
      </c>
      <c r="I133" s="13"/>
      <c r="J133" s="13"/>
      <c r="K133" s="13"/>
      <c r="N133" s="17"/>
      <c r="O133" s="17"/>
      <c r="P133" s="18"/>
      <c r="Q133" s="18"/>
      <c r="R133" s="18"/>
      <c r="S133" s="18"/>
      <c r="T133" s="18"/>
    </row>
    <row r="134" spans="1:20" ht="12">
      <c r="A134" s="15">
        <v>2004</v>
      </c>
      <c r="B134" t="s">
        <v>44</v>
      </c>
      <c r="C134" s="13">
        <f>+Month!C121+C133</f>
        <v>43224.19</v>
      </c>
      <c r="D134" s="13">
        <f>+Month!D121+D133</f>
        <v>35850.100000000006</v>
      </c>
      <c r="E134" s="13">
        <f>+Month!E121+E133</f>
        <v>4808.08</v>
      </c>
      <c r="F134" s="13">
        <f>+Month!F121+F133</f>
        <v>253.19</v>
      </c>
      <c r="G134" s="13">
        <f>+Month!G121+G133</f>
        <v>1290.67</v>
      </c>
      <c r="H134" s="13">
        <f>+Month!H121+H133</f>
        <v>1022.16</v>
      </c>
      <c r="I134" s="13"/>
      <c r="J134" s="13"/>
      <c r="K134" s="13"/>
      <c r="N134" s="17"/>
      <c r="O134" s="17"/>
      <c r="P134" s="18"/>
      <c r="Q134" s="18"/>
      <c r="R134" s="18"/>
      <c r="S134" s="18"/>
      <c r="T134" s="18"/>
    </row>
    <row r="135" spans="1:20" ht="12">
      <c r="A135" s="15">
        <v>2004</v>
      </c>
      <c r="B135" t="s">
        <v>39</v>
      </c>
      <c r="C135" s="13">
        <f>+Month!C122+C134</f>
        <v>47977.92</v>
      </c>
      <c r="D135" s="13">
        <f>+Month!D122+D134</f>
        <v>39955.51000000001</v>
      </c>
      <c r="E135" s="13">
        <f>+Month!E122+E134</f>
        <v>5279.6</v>
      </c>
      <c r="F135" s="13">
        <f>+Month!F122+F134</f>
        <v>271.56</v>
      </c>
      <c r="G135" s="13">
        <f>+Month!G122+G134</f>
        <v>1332.46</v>
      </c>
      <c r="H135" s="13">
        <f>+Month!H122+H134</f>
        <v>1138.79</v>
      </c>
      <c r="I135" s="13"/>
      <c r="J135" s="13"/>
      <c r="K135" s="13"/>
      <c r="N135" s="17"/>
      <c r="O135" s="17"/>
      <c r="P135" s="18"/>
      <c r="Q135" s="18"/>
      <c r="R135" s="18"/>
      <c r="S135" s="18"/>
      <c r="T135" s="18"/>
    </row>
    <row r="136" spans="1:20" ht="12">
      <c r="A136" s="15">
        <v>2004</v>
      </c>
      <c r="B136" t="s">
        <v>40</v>
      </c>
      <c r="C136" s="13">
        <f>+Month!C123+C135</f>
        <v>53768</v>
      </c>
      <c r="D136" s="13">
        <f>+Month!D123+D135</f>
        <v>44923.36000000001</v>
      </c>
      <c r="E136" s="13">
        <f>+Month!E123+E135</f>
        <v>5751.46</v>
      </c>
      <c r="F136" s="13">
        <f>+Month!F123+F135</f>
        <v>297.18</v>
      </c>
      <c r="G136" s="13">
        <f>+Month!G123+G135</f>
        <v>1520.42</v>
      </c>
      <c r="H136" s="13">
        <f>+Month!H123+H135</f>
        <v>1275.59</v>
      </c>
      <c r="I136" s="13"/>
      <c r="J136" s="13"/>
      <c r="K136" s="13"/>
      <c r="N136" s="17"/>
      <c r="O136" s="17"/>
      <c r="P136" s="18"/>
      <c r="Q136" s="18"/>
      <c r="R136" s="18"/>
      <c r="S136" s="18"/>
      <c r="T136" s="18"/>
    </row>
    <row r="137" spans="1:20" ht="12">
      <c r="A137" s="16">
        <v>2004</v>
      </c>
      <c r="B137" s="1" t="s">
        <v>45</v>
      </c>
      <c r="C137" s="29">
        <f>+Month!C124+C136</f>
        <v>60450.92</v>
      </c>
      <c r="D137" s="29">
        <f>+Month!D124+D136</f>
        <v>50455.59000000001</v>
      </c>
      <c r="E137" s="29">
        <f>+Month!E124+E136</f>
        <v>6381.6</v>
      </c>
      <c r="F137" s="29">
        <f>+Month!F124+F136</f>
        <v>327.44</v>
      </c>
      <c r="G137" s="29">
        <f>+Month!G124+G136</f>
        <v>1836.5700000000002</v>
      </c>
      <c r="H137" s="29">
        <f>+Month!H124+H136</f>
        <v>1449.73</v>
      </c>
      <c r="I137" s="13"/>
      <c r="J137" s="13"/>
      <c r="K137" s="13"/>
      <c r="N137" s="17"/>
      <c r="O137" s="17"/>
      <c r="P137" s="18"/>
      <c r="Q137" s="18"/>
      <c r="R137" s="18"/>
      <c r="S137" s="18"/>
      <c r="T137" s="18"/>
    </row>
    <row r="138" spans="1:20" ht="12">
      <c r="A138" s="15">
        <v>2005</v>
      </c>
      <c r="B138" t="s">
        <v>31</v>
      </c>
      <c r="C138" s="13">
        <f>+Month!C125</f>
        <v>5984.65</v>
      </c>
      <c r="D138" s="13">
        <f>+Month!D125</f>
        <v>5260.01</v>
      </c>
      <c r="E138" s="13">
        <f>+Month!E125</f>
        <v>466.21</v>
      </c>
      <c r="F138" s="13">
        <f>+Month!F125</f>
        <v>22.87</v>
      </c>
      <c r="G138" s="13">
        <f>+Month!G125</f>
        <v>140.55</v>
      </c>
      <c r="H138" s="13">
        <f>+Month!H125</f>
        <v>95.01</v>
      </c>
      <c r="I138" s="13"/>
      <c r="J138" s="13"/>
      <c r="K138" s="13"/>
      <c r="N138" s="17"/>
      <c r="O138" s="17"/>
      <c r="P138" s="18"/>
      <c r="Q138" s="18"/>
      <c r="R138" s="18"/>
      <c r="S138" s="18"/>
      <c r="T138" s="18"/>
    </row>
    <row r="139" spans="1:20" ht="12">
      <c r="A139" s="15">
        <v>2005</v>
      </c>
      <c r="B139" t="s">
        <v>32</v>
      </c>
      <c r="C139" s="13">
        <f>+Month!C126+C138</f>
        <v>12137.439999999999</v>
      </c>
      <c r="D139" s="13">
        <f>+Month!D126+D138</f>
        <v>10695.8</v>
      </c>
      <c r="E139" s="13">
        <f>+Month!E126+E138</f>
        <v>927.39</v>
      </c>
      <c r="F139" s="13">
        <f>+Month!F126+F138</f>
        <v>39.31</v>
      </c>
      <c r="G139" s="13">
        <f>+Month!G126+G138</f>
        <v>272.95000000000005</v>
      </c>
      <c r="H139" s="13">
        <f>+Month!H126+H138</f>
        <v>201.98000000000002</v>
      </c>
      <c r="I139" s="13"/>
      <c r="J139" s="13"/>
      <c r="K139" s="13"/>
      <c r="N139" s="17"/>
      <c r="O139" s="17"/>
      <c r="P139" s="18"/>
      <c r="Q139" s="18"/>
      <c r="R139" s="18"/>
      <c r="S139" s="18"/>
      <c r="T139" s="18"/>
    </row>
    <row r="140" spans="1:20" ht="12">
      <c r="A140" s="15">
        <v>2005</v>
      </c>
      <c r="B140" t="s">
        <v>42</v>
      </c>
      <c r="C140" s="13">
        <f>+Month!C127+C139</f>
        <v>18612.329999999998</v>
      </c>
      <c r="D140" s="13">
        <f>+Month!D127+D139</f>
        <v>16290.449999999999</v>
      </c>
      <c r="E140" s="13">
        <f>+Month!E127+E139</f>
        <v>1509.67</v>
      </c>
      <c r="F140" s="13">
        <f>+Month!F127+F139</f>
        <v>65.11</v>
      </c>
      <c r="G140" s="13">
        <f>+Month!G127+G139</f>
        <v>419.71000000000004</v>
      </c>
      <c r="H140" s="13">
        <f>+Month!H127+H139</f>
        <v>327.37</v>
      </c>
      <c r="I140" s="13"/>
      <c r="J140" s="13"/>
      <c r="K140" s="13"/>
      <c r="N140" s="17"/>
      <c r="O140" s="17"/>
      <c r="P140" s="18"/>
      <c r="Q140" s="18"/>
      <c r="R140" s="18"/>
      <c r="S140" s="18"/>
      <c r="T140" s="18"/>
    </row>
    <row r="141" spans="1:20" ht="12">
      <c r="A141" s="15">
        <v>2005</v>
      </c>
      <c r="B141" t="s">
        <v>34</v>
      </c>
      <c r="C141" s="13">
        <f>+Month!C128+C140</f>
        <v>23415.14</v>
      </c>
      <c r="D141" s="13">
        <f>+Month!D128+D140</f>
        <v>20390.899999999998</v>
      </c>
      <c r="E141" s="13">
        <f>+Month!E128+E140</f>
        <v>2000.0700000000002</v>
      </c>
      <c r="F141" s="13">
        <f>+Month!F128+F140</f>
        <v>84.67</v>
      </c>
      <c r="G141" s="13">
        <f>+Month!G128+G140</f>
        <v>539.1800000000001</v>
      </c>
      <c r="H141" s="13">
        <f>+Month!H128+H140</f>
        <v>400.3</v>
      </c>
      <c r="I141" s="13"/>
      <c r="J141" s="13"/>
      <c r="K141" s="13"/>
      <c r="N141" s="17"/>
      <c r="O141" s="17"/>
      <c r="P141" s="18"/>
      <c r="Q141" s="18"/>
      <c r="R141" s="18"/>
      <c r="S141" s="18"/>
      <c r="T141" s="18"/>
    </row>
    <row r="142" spans="1:20" ht="12">
      <c r="A142" s="15">
        <v>2005</v>
      </c>
      <c r="B142" s="42" t="s">
        <v>23</v>
      </c>
      <c r="C142" s="13">
        <f>+Month!C129+C141</f>
        <v>27451.92</v>
      </c>
      <c r="D142" s="13">
        <f>+Month!D129+D141</f>
        <v>23678.82</v>
      </c>
      <c r="E142" s="13">
        <f>+Month!E129+E141</f>
        <v>2502.1400000000003</v>
      </c>
      <c r="F142" s="13">
        <f>+Month!F129+F141</f>
        <v>104.68</v>
      </c>
      <c r="G142" s="13">
        <f>+Month!G129+G141</f>
        <v>678.3100000000001</v>
      </c>
      <c r="H142" s="13">
        <f>+Month!H129+H141</f>
        <v>487.95000000000005</v>
      </c>
      <c r="I142" s="13"/>
      <c r="J142" s="13"/>
      <c r="K142" s="13"/>
      <c r="N142" s="17"/>
      <c r="O142" s="17"/>
      <c r="P142" s="18"/>
      <c r="Q142" s="18"/>
      <c r="R142" s="18"/>
      <c r="S142" s="18"/>
      <c r="T142" s="18"/>
    </row>
    <row r="143" spans="1:20" ht="12">
      <c r="A143" s="15">
        <v>2005</v>
      </c>
      <c r="B143" t="s">
        <v>43</v>
      </c>
      <c r="C143" s="13">
        <f>+Month!C130+C142</f>
        <v>31584.699999999997</v>
      </c>
      <c r="D143" s="13">
        <f>+Month!D130+D142</f>
        <v>26910.33</v>
      </c>
      <c r="E143" s="13">
        <f>+Month!E130+E142</f>
        <v>3122.1600000000003</v>
      </c>
      <c r="F143" s="13">
        <f>+Month!F130+F142</f>
        <v>131.97</v>
      </c>
      <c r="G143" s="13">
        <f>+Month!G130+G142</f>
        <v>831.6800000000001</v>
      </c>
      <c r="H143" s="13">
        <f>+Month!H130+H142</f>
        <v>588.5400000000001</v>
      </c>
      <c r="I143" s="13"/>
      <c r="J143" s="13"/>
      <c r="K143" s="13"/>
      <c r="N143" s="17"/>
      <c r="O143" s="17"/>
      <c r="P143" s="18"/>
      <c r="Q143" s="18"/>
      <c r="R143" s="18"/>
      <c r="S143" s="18"/>
      <c r="T143" s="18"/>
    </row>
    <row r="144" spans="1:20" ht="12">
      <c r="A144" s="15">
        <v>2005</v>
      </c>
      <c r="B144" t="s">
        <v>36</v>
      </c>
      <c r="C144" s="13">
        <f>+Month!C131+C143</f>
        <v>35214.09</v>
      </c>
      <c r="D144" s="13">
        <f>+Month!D131+D143</f>
        <v>29768.210000000003</v>
      </c>
      <c r="E144" s="13">
        <f>+Month!E131+E143</f>
        <v>3652.8700000000003</v>
      </c>
      <c r="F144" s="13">
        <f>+Month!F131+F143</f>
        <v>150.82999999999998</v>
      </c>
      <c r="G144" s="13">
        <f>+Month!G131+G143</f>
        <v>969.44</v>
      </c>
      <c r="H144" s="13">
        <f>+Month!H131+H143</f>
        <v>672.72</v>
      </c>
      <c r="I144" s="13"/>
      <c r="J144" s="13"/>
      <c r="K144" s="13"/>
      <c r="N144" s="17"/>
      <c r="O144" s="17"/>
      <c r="P144" s="18"/>
      <c r="Q144" s="18"/>
      <c r="R144" s="18"/>
      <c r="S144" s="18"/>
      <c r="T144" s="18"/>
    </row>
    <row r="145" spans="1:20" ht="12">
      <c r="A145" s="15">
        <v>2005</v>
      </c>
      <c r="B145" t="s">
        <v>37</v>
      </c>
      <c r="C145" s="13">
        <f>+Month!C132+C144</f>
        <v>38845.049999999996</v>
      </c>
      <c r="D145" s="13">
        <f>+Month!D132+D144</f>
        <v>32633.24</v>
      </c>
      <c r="E145" s="13">
        <f>+Month!E132+E144</f>
        <v>4194.22</v>
      </c>
      <c r="F145" s="13">
        <f>+Month!F132+F144</f>
        <v>172.76</v>
      </c>
      <c r="G145" s="13">
        <f>+Month!G132+G144</f>
        <v>1092</v>
      </c>
      <c r="H145" s="13">
        <f>+Month!H132+H144</f>
        <v>752.8000000000001</v>
      </c>
      <c r="I145" s="13"/>
      <c r="J145" s="13"/>
      <c r="K145" s="13"/>
      <c r="N145" s="17"/>
      <c r="O145" s="17"/>
      <c r="P145" s="18"/>
      <c r="Q145" s="18"/>
      <c r="R145" s="18"/>
      <c r="S145" s="18"/>
      <c r="T145" s="18"/>
    </row>
    <row r="146" spans="1:20" ht="12">
      <c r="A146" s="15">
        <v>2005</v>
      </c>
      <c r="B146" t="s">
        <v>44</v>
      </c>
      <c r="C146" s="13">
        <f>+Month!C133+C145</f>
        <v>42992.10999999999</v>
      </c>
      <c r="D146" s="13">
        <f>+Month!D133+D145</f>
        <v>35787.130000000005</v>
      </c>
      <c r="E146" s="13">
        <f>+Month!E133+E145</f>
        <v>4870.87</v>
      </c>
      <c r="F146" s="13">
        <f>+Month!F133+F145</f>
        <v>200.17</v>
      </c>
      <c r="G146" s="13">
        <f>+Month!G133+G145</f>
        <v>1283.46</v>
      </c>
      <c r="H146" s="13">
        <f>+Month!H133+H145</f>
        <v>850.45</v>
      </c>
      <c r="I146" s="13"/>
      <c r="J146" s="13"/>
      <c r="K146" s="13"/>
      <c r="N146" s="17"/>
      <c r="O146" s="17"/>
      <c r="P146" s="18"/>
      <c r="Q146" s="18"/>
      <c r="R146" s="18"/>
      <c r="S146" s="18"/>
      <c r="T146" s="18"/>
    </row>
    <row r="147" spans="1:20" ht="12">
      <c r="A147" s="15">
        <v>2005</v>
      </c>
      <c r="B147" t="s">
        <v>39</v>
      </c>
      <c r="C147" s="13">
        <f>+Month!C134+C146</f>
        <v>47725.259999999995</v>
      </c>
      <c r="D147" s="13">
        <f>+Month!D134+D146</f>
        <v>39709.73</v>
      </c>
      <c r="E147" s="13">
        <f>+Month!E134+E146</f>
        <v>5404.87</v>
      </c>
      <c r="F147" s="13">
        <f>+Month!F134+F146</f>
        <v>219.04999999999998</v>
      </c>
      <c r="G147" s="13">
        <f>+Month!G134+G146</f>
        <v>1460.47</v>
      </c>
      <c r="H147" s="13">
        <f>+Month!H134+H146</f>
        <v>931.12</v>
      </c>
      <c r="I147" s="13"/>
      <c r="J147" s="13"/>
      <c r="K147" s="13"/>
      <c r="N147" s="17"/>
      <c r="O147" s="17"/>
      <c r="P147" s="18"/>
      <c r="Q147" s="18"/>
      <c r="R147" s="18"/>
      <c r="S147" s="18"/>
      <c r="T147" s="18"/>
    </row>
    <row r="148" spans="1:20" ht="12">
      <c r="A148" s="15">
        <v>2005</v>
      </c>
      <c r="B148" t="s">
        <v>40</v>
      </c>
      <c r="C148" s="13">
        <f>+Month!C135+C147</f>
        <v>54176.38</v>
      </c>
      <c r="D148" s="13">
        <f>+Month!D135+D147</f>
        <v>45389.100000000006</v>
      </c>
      <c r="E148" s="13">
        <f>+Month!E135+E147</f>
        <v>5938.639999999999</v>
      </c>
      <c r="F148" s="13">
        <f>+Month!F135+F147</f>
        <v>236.05999999999997</v>
      </c>
      <c r="G148" s="13">
        <f>+Month!G135+G147</f>
        <v>1594.76</v>
      </c>
      <c r="H148" s="13">
        <f>+Month!H135+H147</f>
        <v>1017.82</v>
      </c>
      <c r="I148" s="13"/>
      <c r="J148" s="13"/>
      <c r="K148" s="13"/>
      <c r="N148" s="17"/>
      <c r="O148" s="17"/>
      <c r="P148" s="18"/>
      <c r="Q148" s="18"/>
      <c r="R148" s="18"/>
      <c r="S148" s="18"/>
      <c r="T148" s="18"/>
    </row>
    <row r="149" spans="1:20" ht="12">
      <c r="A149" s="16">
        <v>2005</v>
      </c>
      <c r="B149" s="1" t="s">
        <v>45</v>
      </c>
      <c r="C149" s="29">
        <f>+Month!C136+C148</f>
        <v>61851.71</v>
      </c>
      <c r="D149" s="29">
        <f>+Month!D136+D148</f>
        <v>52058.240000000005</v>
      </c>
      <c r="E149" s="29">
        <f>+Month!E136+E148</f>
        <v>6608.929999999999</v>
      </c>
      <c r="F149" s="29">
        <f>+Month!F136+F148</f>
        <v>266.2</v>
      </c>
      <c r="G149" s="29">
        <f>+Month!G136+G148</f>
        <v>1781.34</v>
      </c>
      <c r="H149" s="29">
        <f>+Month!H136+H148</f>
        <v>1137</v>
      </c>
      <c r="I149" s="13"/>
      <c r="J149" s="13"/>
      <c r="K149" s="13"/>
      <c r="N149" s="17"/>
      <c r="O149" s="17"/>
      <c r="P149" s="18"/>
      <c r="Q149" s="18"/>
      <c r="R149" s="18"/>
      <c r="S149" s="18"/>
      <c r="T149" s="18"/>
    </row>
    <row r="150" spans="1:11" ht="12">
      <c r="A150" s="15">
        <v>2006</v>
      </c>
      <c r="B150" t="s">
        <v>31</v>
      </c>
      <c r="C150" s="43">
        <f>+Month!C137</f>
        <v>7406.98</v>
      </c>
      <c r="D150" s="43">
        <f>+Month!D137</f>
        <v>6601.93</v>
      </c>
      <c r="E150" s="43">
        <f>+Month!E137</f>
        <v>538.13</v>
      </c>
      <c r="F150" s="43">
        <f>+Month!F137</f>
        <v>26.71</v>
      </c>
      <c r="G150" s="43">
        <f>+Month!G137</f>
        <v>138</v>
      </c>
      <c r="H150" s="43">
        <f>+Month!H137</f>
        <v>102.21</v>
      </c>
      <c r="I150" s="13"/>
      <c r="J150" s="13"/>
      <c r="K150" s="13"/>
    </row>
    <row r="151" spans="1:11" ht="12">
      <c r="A151" s="15">
        <v>2006</v>
      </c>
      <c r="B151" t="s">
        <v>32</v>
      </c>
      <c r="C151" s="13">
        <f>+Month!C138+C150</f>
        <v>14103.04</v>
      </c>
      <c r="D151" s="13">
        <f>+Month!D138+D150</f>
        <v>12497.990000000002</v>
      </c>
      <c r="E151" s="13">
        <f>+Month!E138+E150</f>
        <v>1050.9099999999999</v>
      </c>
      <c r="F151" s="13">
        <f>+Month!F138+F150</f>
        <v>49.56</v>
      </c>
      <c r="G151" s="13">
        <f>+Month!G138+G150</f>
        <v>298.78</v>
      </c>
      <c r="H151" s="13">
        <f>+Month!H138+H150</f>
        <v>205.79</v>
      </c>
      <c r="I151" s="13"/>
      <c r="J151" s="13"/>
      <c r="K151" s="13"/>
    </row>
    <row r="152" spans="1:11" ht="12">
      <c r="A152" s="15">
        <v>2006</v>
      </c>
      <c r="B152" t="s">
        <v>42</v>
      </c>
      <c r="C152" s="13">
        <f>+Month!C139+C151</f>
        <v>21599.16</v>
      </c>
      <c r="D152" s="13">
        <f>+Month!D139+D151</f>
        <v>18977.25</v>
      </c>
      <c r="E152" s="13">
        <f>+Month!E139+E151</f>
        <v>1724.7999999999997</v>
      </c>
      <c r="F152" s="13">
        <f>+Month!F139+F151</f>
        <v>77.77000000000001</v>
      </c>
      <c r="G152" s="13">
        <f>+Month!G139+G151</f>
        <v>481.43999999999994</v>
      </c>
      <c r="H152" s="13">
        <f>+Month!H139+H151</f>
        <v>337.88</v>
      </c>
      <c r="I152" s="13"/>
      <c r="J152" s="13"/>
      <c r="K152" s="13"/>
    </row>
    <row r="153" spans="1:11" ht="12">
      <c r="A153" s="15">
        <v>2006</v>
      </c>
      <c r="B153" t="s">
        <v>34</v>
      </c>
      <c r="C153" s="13">
        <f>+Month!C140+C152</f>
        <v>26456.69</v>
      </c>
      <c r="D153" s="13">
        <f>+Month!D140+D152</f>
        <v>23066.8</v>
      </c>
      <c r="E153" s="13">
        <f>+Month!E140+E152</f>
        <v>2275.1299999999997</v>
      </c>
      <c r="F153" s="13">
        <f>+Month!F140+F152</f>
        <v>100.54</v>
      </c>
      <c r="G153" s="13">
        <f>+Month!G140+G152</f>
        <v>614.75</v>
      </c>
      <c r="H153" s="13">
        <f>+Month!H140+H152</f>
        <v>399.46</v>
      </c>
      <c r="I153" s="13"/>
      <c r="J153" s="13"/>
      <c r="K153" s="13"/>
    </row>
    <row r="154" spans="1:11" ht="12">
      <c r="A154" s="15">
        <v>2006</v>
      </c>
      <c r="B154" s="42" t="s">
        <v>23</v>
      </c>
      <c r="C154" s="13">
        <f>+Month!C141+C153</f>
        <v>31372.53</v>
      </c>
      <c r="D154" s="13">
        <f>+Month!D141+D153</f>
        <v>27178.28</v>
      </c>
      <c r="E154" s="13">
        <f>+Month!E141+E153</f>
        <v>2812.2499999999995</v>
      </c>
      <c r="F154" s="13">
        <f>+Month!F141+F153</f>
        <v>124.45</v>
      </c>
      <c r="G154" s="13">
        <f>+Month!G141+G153</f>
        <v>754.9</v>
      </c>
      <c r="H154" s="13">
        <f>+Month!H141+H153</f>
        <v>502.62</v>
      </c>
      <c r="I154" s="13"/>
      <c r="J154" s="13"/>
      <c r="K154" s="13"/>
    </row>
    <row r="155" spans="1:11" ht="12">
      <c r="A155" s="15">
        <v>2006</v>
      </c>
      <c r="B155" t="s">
        <v>43</v>
      </c>
      <c r="C155" s="13">
        <f>+Month!C142+C154</f>
        <v>35818.95</v>
      </c>
      <c r="D155" s="13">
        <f>+Month!D142+D154</f>
        <v>30691.67</v>
      </c>
      <c r="E155" s="13">
        <f>+Month!E142+E154</f>
        <v>3486.99</v>
      </c>
      <c r="F155" s="13">
        <f>+Month!F142+F154</f>
        <v>150.93</v>
      </c>
      <c r="G155" s="13">
        <f>+Month!G142+G154</f>
        <v>910.75</v>
      </c>
      <c r="H155" s="13">
        <f>+Month!H142+H154</f>
        <v>578.56</v>
      </c>
      <c r="I155" s="13"/>
      <c r="J155" s="13"/>
      <c r="K155" s="13"/>
    </row>
    <row r="156" spans="1:11" ht="12">
      <c r="A156" s="15">
        <v>2006</v>
      </c>
      <c r="B156" t="s">
        <v>36</v>
      </c>
      <c r="C156" s="13">
        <f>+Month!C143+C155</f>
        <v>40515.03</v>
      </c>
      <c r="D156" s="13">
        <f>+Month!D143+D155</f>
        <v>34577.9</v>
      </c>
      <c r="E156" s="13">
        <f>+Month!E143+E155</f>
        <v>4055.16</v>
      </c>
      <c r="F156" s="13">
        <f>+Month!F143+F155</f>
        <v>170.54000000000002</v>
      </c>
      <c r="G156" s="13">
        <f>+Month!G143+G155</f>
        <v>1049.54</v>
      </c>
      <c r="H156" s="13">
        <f>+Month!H143+H155</f>
        <v>661.8499999999999</v>
      </c>
      <c r="I156" s="13"/>
      <c r="J156" s="13"/>
      <c r="K156" s="13"/>
    </row>
    <row r="157" spans="1:11" ht="12">
      <c r="A157" s="15">
        <v>2006</v>
      </c>
      <c r="B157" t="s">
        <v>37</v>
      </c>
      <c r="C157" s="13">
        <f>+Month!C144+C156</f>
        <v>44734.05</v>
      </c>
      <c r="D157" s="13">
        <f>+Month!D144+D156</f>
        <v>38032.92</v>
      </c>
      <c r="E157" s="13">
        <f>+Month!E144+E156</f>
        <v>4597.54</v>
      </c>
      <c r="F157" s="13">
        <f>+Month!F144+F156</f>
        <v>192.19000000000003</v>
      </c>
      <c r="G157" s="13">
        <f>+Month!G144+G156</f>
        <v>1173.26</v>
      </c>
      <c r="H157" s="13">
        <f>+Month!H144+H156</f>
        <v>738.0999999999999</v>
      </c>
      <c r="I157" s="13"/>
      <c r="J157" s="13"/>
      <c r="K157" s="13"/>
    </row>
    <row r="158" spans="1:11" ht="12">
      <c r="A158" s="15">
        <v>2006</v>
      </c>
      <c r="B158" t="s">
        <v>44</v>
      </c>
      <c r="C158" s="13">
        <f>+Month!C145+C157</f>
        <v>49184.29</v>
      </c>
      <c r="D158" s="13">
        <f>+Month!D145+D157</f>
        <v>41574.11</v>
      </c>
      <c r="E158" s="13">
        <f>+Month!E145+E157</f>
        <v>5273.27</v>
      </c>
      <c r="F158" s="13">
        <f>+Month!F145+F157</f>
        <v>222.85000000000002</v>
      </c>
      <c r="G158" s="13">
        <f>+Month!G145+G157</f>
        <v>1309.66</v>
      </c>
      <c r="H158" s="13">
        <f>+Month!H145+H157</f>
        <v>804.3599999999999</v>
      </c>
      <c r="I158" s="13"/>
      <c r="J158" s="13"/>
      <c r="K158" s="13"/>
    </row>
    <row r="159" spans="1:11" ht="12">
      <c r="A159" s="15">
        <v>2006</v>
      </c>
      <c r="B159" t="s">
        <v>39</v>
      </c>
      <c r="C159" s="13">
        <f>+Month!C146+C158</f>
        <v>54042.090000000004</v>
      </c>
      <c r="D159" s="13">
        <f>+Month!D146+D158</f>
        <v>45652.590000000004</v>
      </c>
      <c r="E159" s="13">
        <f>+Month!E146+E158</f>
        <v>5826.72</v>
      </c>
      <c r="F159" s="13">
        <f>+Month!F146+F158</f>
        <v>238.37000000000003</v>
      </c>
      <c r="G159" s="13">
        <f>+Month!G146+G158</f>
        <v>1450.8200000000002</v>
      </c>
      <c r="H159" s="13">
        <f>+Month!H146+H158</f>
        <v>873.55</v>
      </c>
      <c r="I159" s="13"/>
      <c r="J159" s="13"/>
      <c r="K159" s="13"/>
    </row>
    <row r="160" spans="1:11" ht="12">
      <c r="A160" s="15">
        <v>2006</v>
      </c>
      <c r="B160" t="s">
        <v>40</v>
      </c>
      <c r="C160" s="13">
        <f>+Month!C147+C159</f>
        <v>60664.16</v>
      </c>
      <c r="D160" s="13">
        <f>+Month!D147+D159</f>
        <v>51472.240000000005</v>
      </c>
      <c r="E160" s="13">
        <f>+Month!E147+E159</f>
        <v>6367.04</v>
      </c>
      <c r="F160" s="13">
        <f>+Month!F147+F159</f>
        <v>258.65000000000003</v>
      </c>
      <c r="G160" s="13">
        <f>+Month!G147+G159</f>
        <v>1609.2700000000002</v>
      </c>
      <c r="H160" s="13">
        <f>+Month!H147+H159</f>
        <v>956.92</v>
      </c>
      <c r="I160" s="13"/>
      <c r="J160" s="13"/>
      <c r="K160" s="13"/>
    </row>
    <row r="161" spans="1:11" ht="12">
      <c r="A161" s="16">
        <v>2006</v>
      </c>
      <c r="B161" s="1" t="s">
        <v>45</v>
      </c>
      <c r="C161" s="29">
        <f>+Month!C148+C160</f>
        <v>67594.13</v>
      </c>
      <c r="D161" s="29">
        <f>+Month!D148+D160</f>
        <v>57437.780000000006</v>
      </c>
      <c r="E161" s="29">
        <f>+Month!E148+E160</f>
        <v>7049.35</v>
      </c>
      <c r="F161" s="29">
        <f>+Month!F148+F160</f>
        <v>275.83000000000004</v>
      </c>
      <c r="G161" s="29">
        <f>+Month!G148+G160</f>
        <v>1755.5200000000002</v>
      </c>
      <c r="H161" s="29">
        <f>+Month!H148+H160</f>
        <v>1075.61</v>
      </c>
      <c r="I161" s="13"/>
      <c r="J161" s="13"/>
      <c r="K161" s="13"/>
    </row>
    <row r="162" spans="1:11" ht="12">
      <c r="A162" s="15">
        <v>2007</v>
      </c>
      <c r="B162" t="s">
        <v>31</v>
      </c>
      <c r="C162" s="43">
        <f>+Month!C149</f>
        <v>6814.59</v>
      </c>
      <c r="D162" s="43">
        <f>+Month!D149</f>
        <v>5904.54</v>
      </c>
      <c r="E162" s="43">
        <f>+Month!E149</f>
        <v>679.12</v>
      </c>
      <c r="F162" s="43">
        <f>+Month!F149</f>
        <v>22.73</v>
      </c>
      <c r="G162" s="43">
        <f>+Month!G149</f>
        <v>101.88</v>
      </c>
      <c r="H162" s="43">
        <f>+Month!H149</f>
        <v>106.31</v>
      </c>
      <c r="I162" s="13"/>
      <c r="J162" s="13"/>
      <c r="K162" s="13"/>
    </row>
    <row r="163" spans="1:11" ht="12">
      <c r="A163" s="15">
        <v>2007</v>
      </c>
      <c r="B163" t="s">
        <v>32</v>
      </c>
      <c r="C163" s="13">
        <f>+Month!C150+C162</f>
        <v>12107.41</v>
      </c>
      <c r="D163" s="13">
        <f>+Month!D150+D162</f>
        <v>10354.05</v>
      </c>
      <c r="E163" s="13">
        <f>+Month!E150+E162</f>
        <v>1232.77</v>
      </c>
      <c r="F163" s="13">
        <f>+Month!F150+F162</f>
        <v>44.84</v>
      </c>
      <c r="G163" s="13">
        <f>+Month!G150+G162</f>
        <v>261.84000000000003</v>
      </c>
      <c r="H163" s="13">
        <f>+Month!H150+H162</f>
        <v>213.89</v>
      </c>
      <c r="I163" s="13"/>
      <c r="J163" s="13"/>
      <c r="K163" s="13"/>
    </row>
    <row r="164" spans="1:11" ht="12">
      <c r="A164" s="15">
        <v>2007</v>
      </c>
      <c r="B164" t="s">
        <v>42</v>
      </c>
      <c r="C164" s="13">
        <f>+Month!C151+C163</f>
        <v>17644.59</v>
      </c>
      <c r="D164" s="13">
        <f>+Month!D151+D163</f>
        <v>14957.86</v>
      </c>
      <c r="E164" s="13">
        <f>+Month!E151+E163</f>
        <v>1793.9499999999998</v>
      </c>
      <c r="F164" s="13">
        <f>+Month!F151+F163</f>
        <v>63.72</v>
      </c>
      <c r="G164" s="13">
        <f>+Month!G151+G163</f>
        <v>492.01</v>
      </c>
      <c r="H164" s="13">
        <f>+Month!H151+H163</f>
        <v>337.03</v>
      </c>
      <c r="I164" s="13"/>
      <c r="J164" s="13"/>
      <c r="K164" s="13"/>
    </row>
    <row r="165" spans="1:11" ht="12">
      <c r="A165" s="15">
        <v>2007</v>
      </c>
      <c r="B165" t="s">
        <v>34</v>
      </c>
      <c r="C165" s="13">
        <f>+Month!C152+C164</f>
        <v>21638.54</v>
      </c>
      <c r="D165" s="13">
        <f>+Month!D152+D164</f>
        <v>18161.03</v>
      </c>
      <c r="E165" s="13">
        <f>+Month!E152+E164</f>
        <v>2345.9799999999996</v>
      </c>
      <c r="F165" s="13">
        <f>+Month!F152+F164</f>
        <v>84.55</v>
      </c>
      <c r="G165" s="13">
        <f>+Month!G152+G164</f>
        <v>627.28</v>
      </c>
      <c r="H165" s="13">
        <f>+Month!H152+H164</f>
        <v>419.67999999999995</v>
      </c>
      <c r="I165" s="13"/>
      <c r="J165" s="13"/>
      <c r="K165" s="13"/>
    </row>
    <row r="166" spans="1:11" ht="12">
      <c r="A166" s="15">
        <v>2007</v>
      </c>
      <c r="B166" s="42" t="s">
        <v>23</v>
      </c>
      <c r="C166" s="13">
        <f>+Month!C153+C165</f>
        <v>26259.08</v>
      </c>
      <c r="D166" s="13">
        <f>+Month!D153+D165</f>
        <v>21952.629999999997</v>
      </c>
      <c r="E166" s="13">
        <f>+Month!E153+E165</f>
        <v>2912.5899999999997</v>
      </c>
      <c r="F166" s="13">
        <f>+Month!F153+F165</f>
        <v>106.27</v>
      </c>
      <c r="G166" s="13">
        <f>+Month!G153+G165</f>
        <v>785.67</v>
      </c>
      <c r="H166" s="13">
        <f>+Month!H153+H165</f>
        <v>501.88999999999993</v>
      </c>
      <c r="I166" s="13"/>
      <c r="J166" s="13"/>
      <c r="K166" s="13"/>
    </row>
    <row r="167" spans="1:11" ht="12">
      <c r="A167" s="15">
        <v>2007</v>
      </c>
      <c r="B167" t="s">
        <v>43</v>
      </c>
      <c r="C167" s="13">
        <f>+Month!C154+C166</f>
        <v>30219.58</v>
      </c>
      <c r="D167" s="13">
        <f>+Month!D154+D166</f>
        <v>24894.299999999996</v>
      </c>
      <c r="E167" s="13">
        <f>+Month!E154+E166</f>
        <v>3611.5899999999997</v>
      </c>
      <c r="F167" s="13">
        <f>+Month!F154+F166</f>
        <v>129.7</v>
      </c>
      <c r="G167" s="13">
        <f>+Month!G154+G166</f>
        <v>976.88</v>
      </c>
      <c r="H167" s="13">
        <f>+Month!H154+H166</f>
        <v>607.0799999999999</v>
      </c>
      <c r="I167" s="13"/>
      <c r="J167" s="13"/>
      <c r="K167" s="13"/>
    </row>
    <row r="168" spans="1:11" ht="12">
      <c r="A168" s="15">
        <v>2007</v>
      </c>
      <c r="B168" t="s">
        <v>36</v>
      </c>
      <c r="C168" s="13">
        <f>+Month!C155+C167</f>
        <v>34588.96</v>
      </c>
      <c r="D168" s="13">
        <f>+Month!D155+D167</f>
        <v>28465.179999999997</v>
      </c>
      <c r="E168" s="13">
        <f>+Month!E155+E167</f>
        <v>4148.299999999999</v>
      </c>
      <c r="F168" s="13">
        <f>+Month!F155+F167</f>
        <v>147.12</v>
      </c>
      <c r="G168" s="13">
        <f>+Month!G155+G167</f>
        <v>1141.18</v>
      </c>
      <c r="H168" s="13">
        <f>+Month!H155+H167</f>
        <v>687.1499999999999</v>
      </c>
      <c r="I168" s="13"/>
      <c r="J168" s="13"/>
      <c r="K168" s="13"/>
    </row>
    <row r="169" spans="1:11" ht="12">
      <c r="A169" s="15">
        <v>2007</v>
      </c>
      <c r="B169" t="s">
        <v>37</v>
      </c>
      <c r="C169" s="13">
        <f>+Month!C156+C168</f>
        <v>38885.53</v>
      </c>
      <c r="D169" s="13">
        <f>+Month!D156+D168</f>
        <v>31963.999999999996</v>
      </c>
      <c r="E169" s="13">
        <f>+Month!E156+E168</f>
        <v>4705.279999999999</v>
      </c>
      <c r="F169" s="13">
        <f>+Month!F156+F168</f>
        <v>166.14000000000001</v>
      </c>
      <c r="G169" s="13">
        <f>+Month!G156+G168</f>
        <v>1283.31</v>
      </c>
      <c r="H169" s="13">
        <f>+Month!H156+H168</f>
        <v>766.7599999999999</v>
      </c>
      <c r="I169" s="13"/>
      <c r="J169" s="13"/>
      <c r="K169" s="13"/>
    </row>
    <row r="170" spans="1:11" ht="12">
      <c r="A170" s="15">
        <v>2007</v>
      </c>
      <c r="B170" t="s">
        <v>44</v>
      </c>
      <c r="C170" s="13">
        <f>+Month!C157+C169</f>
        <v>43360.74</v>
      </c>
      <c r="D170" s="13">
        <f>+Month!D157+D169</f>
        <v>35480.549999999996</v>
      </c>
      <c r="E170" s="13">
        <f>+Month!E157+E169</f>
        <v>5389.359999999999</v>
      </c>
      <c r="F170" s="13">
        <f>+Month!F157+F169</f>
        <v>193.9</v>
      </c>
      <c r="G170" s="13">
        <f>+Month!G157+G169</f>
        <v>1433.3</v>
      </c>
      <c r="H170" s="13">
        <f>+Month!H157+H169</f>
        <v>863.5899999999999</v>
      </c>
      <c r="I170" s="13"/>
      <c r="J170" s="13"/>
      <c r="K170" s="13"/>
    </row>
    <row r="171" spans="1:11" ht="12">
      <c r="A171" s="15">
        <v>2007</v>
      </c>
      <c r="B171" t="s">
        <v>39</v>
      </c>
      <c r="C171" s="13">
        <f>+Month!C158+C170</f>
        <v>49123.409999999996</v>
      </c>
      <c r="D171" s="13">
        <f>+Month!D158+D170</f>
        <v>40313.24999999999</v>
      </c>
      <c r="E171" s="13">
        <f>+Month!E158+E170</f>
        <v>6064.649999999999</v>
      </c>
      <c r="F171" s="13">
        <f>+Month!F158+F170</f>
        <v>209.6</v>
      </c>
      <c r="G171" s="13">
        <f>+Month!G158+G170</f>
        <v>1574.19</v>
      </c>
      <c r="H171" s="13">
        <f>+Month!H158+H170</f>
        <v>961.67</v>
      </c>
      <c r="I171" s="13"/>
      <c r="J171" s="13"/>
      <c r="K171" s="13"/>
    </row>
    <row r="172" spans="1:11" ht="12">
      <c r="A172" s="15">
        <v>2007</v>
      </c>
      <c r="B172" t="s">
        <v>40</v>
      </c>
      <c r="C172" s="13">
        <f>+Month!C159+C171</f>
        <v>55692.969999999994</v>
      </c>
      <c r="D172" s="13">
        <f>+Month!D159+D171</f>
        <v>46157.439999999995</v>
      </c>
      <c r="E172" s="13">
        <f>+Month!E159+E171</f>
        <v>6500.919999999998</v>
      </c>
      <c r="F172" s="13">
        <f>+Month!F159+F171</f>
        <v>233.76999999999998</v>
      </c>
      <c r="G172" s="13">
        <f>+Month!G159+G171</f>
        <v>1736.96</v>
      </c>
      <c r="H172" s="13">
        <f>+Month!H159+H171</f>
        <v>1063.84</v>
      </c>
      <c r="I172" s="13"/>
      <c r="J172" s="13"/>
      <c r="K172" s="13"/>
    </row>
    <row r="173" spans="1:11" ht="12">
      <c r="A173" s="16">
        <v>2007</v>
      </c>
      <c r="B173" s="1" t="s">
        <v>45</v>
      </c>
      <c r="C173" s="29">
        <f>+Month!C160+C172</f>
        <v>63028.909999999996</v>
      </c>
      <c r="D173" s="29">
        <f>+Month!D160+D172</f>
        <v>52510.659999999996</v>
      </c>
      <c r="E173" s="29">
        <f>+Month!E160+E172</f>
        <v>7174.309999999999</v>
      </c>
      <c r="F173" s="29">
        <f>+Month!F160+F172</f>
        <v>264.84999999999997</v>
      </c>
      <c r="G173" s="29">
        <f>+Month!G160+G172</f>
        <v>1896.35</v>
      </c>
      <c r="H173" s="29">
        <f>+Month!H160+H172</f>
        <v>1182.6999999999998</v>
      </c>
      <c r="I173" s="13"/>
      <c r="J173" s="13"/>
      <c r="K173" s="13"/>
    </row>
    <row r="174" spans="1:11" ht="12">
      <c r="A174" s="15">
        <v>2008</v>
      </c>
      <c r="B174" t="s">
        <v>31</v>
      </c>
      <c r="C174" s="13">
        <f>Month!C161</f>
        <v>5802.23</v>
      </c>
      <c r="D174" s="13">
        <f>Month!D161</f>
        <v>4850.83</v>
      </c>
      <c r="E174" s="13">
        <f>Month!E161</f>
        <v>684.54</v>
      </c>
      <c r="F174" s="13">
        <f>Month!F161</f>
        <v>29.5</v>
      </c>
      <c r="G174" s="13">
        <f>Month!G161</f>
        <v>121.91</v>
      </c>
      <c r="H174" s="13">
        <f>Month!H161</f>
        <v>115.45</v>
      </c>
      <c r="I174" s="13"/>
      <c r="J174" s="13"/>
      <c r="K174" s="13"/>
    </row>
    <row r="175" spans="1:11" ht="12">
      <c r="A175" s="15">
        <v>2008</v>
      </c>
      <c r="B175" t="s">
        <v>32</v>
      </c>
      <c r="C175" s="13">
        <f>+Month!C162+C174</f>
        <v>10999.47</v>
      </c>
      <c r="D175" s="13">
        <f>+Month!D162+D174</f>
        <v>9189.36</v>
      </c>
      <c r="E175" s="13">
        <f>+Month!E162+E174</f>
        <v>1238.65</v>
      </c>
      <c r="F175" s="13">
        <f>+Month!F162+F174</f>
        <v>58.29</v>
      </c>
      <c r="G175" s="13">
        <f>+Month!G162+G174</f>
        <v>283.79999999999995</v>
      </c>
      <c r="H175" s="13">
        <f>+Month!H162+H174</f>
        <v>229.37</v>
      </c>
      <c r="I175" s="13"/>
      <c r="J175" s="13"/>
      <c r="K175" s="13"/>
    </row>
    <row r="176" spans="1:11" ht="12">
      <c r="A176" s="15">
        <v>2008</v>
      </c>
      <c r="B176" t="s">
        <v>42</v>
      </c>
      <c r="C176" s="13">
        <f>+Month!C163+C175</f>
        <v>16502.02</v>
      </c>
      <c r="D176" s="13">
        <f>+Month!D163+D175</f>
        <v>13748.19</v>
      </c>
      <c r="E176" s="13">
        <f>+Month!E163+E175</f>
        <v>1771.8200000000002</v>
      </c>
      <c r="F176" s="13">
        <f>+Month!F163+F175</f>
        <v>92.57</v>
      </c>
      <c r="G176" s="13">
        <f>+Month!G163+G175</f>
        <v>535.13</v>
      </c>
      <c r="H176" s="13">
        <f>+Month!H163+H175</f>
        <v>354.31</v>
      </c>
      <c r="I176" s="13"/>
      <c r="J176" s="13"/>
      <c r="K176" s="13"/>
    </row>
    <row r="177" spans="1:11" ht="12">
      <c r="A177" s="15">
        <v>2008</v>
      </c>
      <c r="B177" t="s">
        <v>34</v>
      </c>
      <c r="C177" s="13">
        <f>+Month!C164+C176</f>
        <v>21996.61</v>
      </c>
      <c r="D177" s="13">
        <f>+Month!D164+D176</f>
        <v>18271.31</v>
      </c>
      <c r="E177" s="13">
        <f>+Month!E164+E176</f>
        <v>2449.1400000000003</v>
      </c>
      <c r="F177" s="13">
        <f>+Month!F164+F176</f>
        <v>117.44999999999999</v>
      </c>
      <c r="G177" s="13">
        <f>+Month!G164+G176</f>
        <v>713.16</v>
      </c>
      <c r="H177" s="13">
        <f>+Month!H164+H176</f>
        <v>445.54</v>
      </c>
      <c r="I177" s="13"/>
      <c r="J177" s="13"/>
      <c r="K177" s="13"/>
    </row>
    <row r="178" spans="1:11" ht="12">
      <c r="A178" s="15">
        <v>2008</v>
      </c>
      <c r="B178" t="s">
        <v>23</v>
      </c>
      <c r="C178" s="13">
        <f>+Month!C165+C177</f>
        <v>25896.78</v>
      </c>
      <c r="D178" s="13">
        <f>+Month!D165+D177</f>
        <v>21406.34</v>
      </c>
      <c r="E178" s="13">
        <f>+Month!E165+E177</f>
        <v>2908.67</v>
      </c>
      <c r="F178" s="13">
        <f>+Month!F165+F177</f>
        <v>146.44</v>
      </c>
      <c r="G178" s="13">
        <f>+Month!G165+G177</f>
        <v>899.18</v>
      </c>
      <c r="H178" s="13">
        <f>+Month!H165+H177</f>
        <v>536.14</v>
      </c>
      <c r="I178" s="13"/>
      <c r="J178" s="13"/>
      <c r="K178" s="13"/>
    </row>
    <row r="179" spans="1:11" ht="12">
      <c r="A179" s="15">
        <v>2008</v>
      </c>
      <c r="B179" t="s">
        <v>43</v>
      </c>
      <c r="C179" s="13">
        <f>+Month!C166+C178</f>
        <v>29836.17</v>
      </c>
      <c r="D179" s="13">
        <f>+Month!D166+D178</f>
        <v>24357.53</v>
      </c>
      <c r="E179" s="13">
        <f>+Month!E166+E178</f>
        <v>3645.04</v>
      </c>
      <c r="F179" s="13">
        <f>+Month!F166+F178</f>
        <v>181</v>
      </c>
      <c r="G179" s="13">
        <f>+Month!G166+G178</f>
        <v>1016.1999999999999</v>
      </c>
      <c r="H179" s="13">
        <f>+Month!H166+H178</f>
        <v>636.38</v>
      </c>
      <c r="I179" s="13"/>
      <c r="J179" s="13"/>
      <c r="K179" s="13"/>
    </row>
    <row r="180" spans="1:11" ht="12">
      <c r="A180" s="15">
        <v>2008</v>
      </c>
      <c r="B180" t="s">
        <v>36</v>
      </c>
      <c r="C180" s="13">
        <f>+Month!C167+C179</f>
        <v>33812.549999999996</v>
      </c>
      <c r="D180" s="13">
        <f>+Month!D167+D179</f>
        <v>27414.969999999998</v>
      </c>
      <c r="E180" s="13">
        <f>+Month!E167+E179</f>
        <v>4323.14</v>
      </c>
      <c r="F180" s="13">
        <f>+Month!F167+F179</f>
        <v>202.55</v>
      </c>
      <c r="G180" s="13">
        <f>+Month!G167+G179</f>
        <v>1155.3899999999999</v>
      </c>
      <c r="H180" s="13">
        <f>+Month!H167+H179</f>
        <v>716.48</v>
      </c>
      <c r="I180" s="13"/>
      <c r="J180" s="13"/>
      <c r="K180" s="13"/>
    </row>
    <row r="181" spans="1:11" ht="12">
      <c r="A181" s="15">
        <v>2008</v>
      </c>
      <c r="B181" t="s">
        <v>37</v>
      </c>
      <c r="C181" s="13">
        <f>+Month!C168+C180</f>
        <v>37001.78</v>
      </c>
      <c r="D181" s="13">
        <f>+Month!D168+D180</f>
        <v>29898.53</v>
      </c>
      <c r="E181" s="13">
        <f>+Month!E168+E180</f>
        <v>4758.740000000001</v>
      </c>
      <c r="F181" s="13">
        <f>+Month!F168+F180</f>
        <v>230.09</v>
      </c>
      <c r="G181" s="13">
        <f>+Month!G168+G180</f>
        <v>1318.7299999999998</v>
      </c>
      <c r="H181" s="13">
        <f>+Month!H168+H180</f>
        <v>795.6800000000001</v>
      </c>
      <c r="I181" s="13"/>
      <c r="J181" s="13"/>
      <c r="K181" s="13"/>
    </row>
    <row r="182" spans="1:11" ht="12">
      <c r="A182" s="15">
        <v>2008</v>
      </c>
      <c r="B182" t="s">
        <v>44</v>
      </c>
      <c r="C182" s="13">
        <f>+Month!C169+C181</f>
        <v>41303.409999999996</v>
      </c>
      <c r="D182" s="13">
        <f>+Month!D169+D181</f>
        <v>33269.75</v>
      </c>
      <c r="E182" s="13">
        <f>+Month!E169+E181</f>
        <v>5418.840000000001</v>
      </c>
      <c r="F182" s="13">
        <f>+Month!F169+F181</f>
        <v>262.71</v>
      </c>
      <c r="G182" s="13">
        <f>+Month!G169+G181</f>
        <v>1459.85</v>
      </c>
      <c r="H182" s="13">
        <f>+Month!H169+H181</f>
        <v>892.2700000000001</v>
      </c>
      <c r="I182" s="13"/>
      <c r="J182" s="13"/>
      <c r="K182" s="13"/>
    </row>
    <row r="183" spans="1:11" ht="12">
      <c r="A183" s="15">
        <v>2008</v>
      </c>
      <c r="B183" t="s">
        <v>39</v>
      </c>
      <c r="C183" s="13">
        <f>+Month!C170+C182</f>
        <v>46422.06999999999</v>
      </c>
      <c r="D183" s="13">
        <f>+Month!D170+D182</f>
        <v>37436.88</v>
      </c>
      <c r="E183" s="13">
        <f>+Month!E170+E182</f>
        <v>6081.350000000001</v>
      </c>
      <c r="F183" s="13">
        <f>+Month!F170+F182</f>
        <v>284.40999999999997</v>
      </c>
      <c r="G183" s="13">
        <f>+Month!G170+G182</f>
        <v>1618.9199999999998</v>
      </c>
      <c r="H183" s="13">
        <f>+Month!H170+H182</f>
        <v>1000.5200000000001</v>
      </c>
      <c r="I183" s="13"/>
      <c r="J183" s="13"/>
      <c r="K183" s="13"/>
    </row>
    <row r="184" spans="1:11" ht="12">
      <c r="A184" s="15">
        <v>2008</v>
      </c>
      <c r="B184" t="s">
        <v>40</v>
      </c>
      <c r="C184" s="13">
        <f>+Month!C171+C183</f>
        <v>52044.53999999999</v>
      </c>
      <c r="D184" s="13">
        <f>+Month!D171+D183</f>
        <v>42345.77</v>
      </c>
      <c r="E184" s="13">
        <f>+Month!E171+E183</f>
        <v>6466.460000000001</v>
      </c>
      <c r="F184" s="13">
        <f>+Month!F171+F183</f>
        <v>314.78999999999996</v>
      </c>
      <c r="G184" s="13">
        <f>+Month!G171+G183</f>
        <v>1805.6399999999999</v>
      </c>
      <c r="H184" s="13">
        <f>+Month!H171+H183</f>
        <v>1111.88</v>
      </c>
      <c r="I184" s="13"/>
      <c r="J184" s="13"/>
      <c r="K184" s="13"/>
    </row>
    <row r="185" spans="1:11" ht="12">
      <c r="A185" s="16">
        <v>2008</v>
      </c>
      <c r="B185" s="49" t="s">
        <v>45</v>
      </c>
      <c r="C185" s="29">
        <f>+Month!C172+C184</f>
        <v>58385.02999999999</v>
      </c>
      <c r="D185" s="29">
        <f>+Month!D172+D184</f>
        <v>47807.63</v>
      </c>
      <c r="E185" s="29">
        <f>+Month!E172+E184</f>
        <v>7044.840000000001</v>
      </c>
      <c r="F185" s="29">
        <f>+Month!F172+F184</f>
        <v>352.03999999999996</v>
      </c>
      <c r="G185" s="29">
        <f>+Month!G172+G184</f>
        <v>1940.4399999999998</v>
      </c>
      <c r="H185" s="29">
        <f>+Month!H172+H184</f>
        <v>1240.0700000000002</v>
      </c>
      <c r="I185" s="13"/>
      <c r="J185" s="13"/>
      <c r="K185" s="13"/>
    </row>
    <row r="186" spans="1:11" ht="12">
      <c r="A186" s="15">
        <v>2009</v>
      </c>
      <c r="B186" s="42" t="s">
        <v>31</v>
      </c>
      <c r="C186" s="43">
        <f>+Month!C173</f>
        <v>6873.39</v>
      </c>
      <c r="D186" s="43">
        <f>Month!D173</f>
        <v>6061.15</v>
      </c>
      <c r="E186" s="43">
        <f>Month!E173</f>
        <v>481.08</v>
      </c>
      <c r="F186" s="43">
        <f>Month!F173</f>
        <v>16.61</v>
      </c>
      <c r="G186" s="43">
        <f>Month!G173</f>
        <v>175.9</v>
      </c>
      <c r="H186" s="43">
        <f>Month!H173</f>
        <v>138.65</v>
      </c>
      <c r="I186" s="13"/>
      <c r="J186" s="13"/>
      <c r="K186" s="13"/>
    </row>
    <row r="187" spans="1:11" ht="12">
      <c r="A187" s="15">
        <v>2009</v>
      </c>
      <c r="B187" s="42" t="s">
        <v>32</v>
      </c>
      <c r="C187" s="7">
        <f>Month!C174+C186</f>
        <v>12614.01</v>
      </c>
      <c r="D187" s="7">
        <f>Month!D174+D186</f>
        <v>11074.119999999999</v>
      </c>
      <c r="E187" s="7">
        <f>Month!E174+E186</f>
        <v>898.64</v>
      </c>
      <c r="F187" s="7">
        <f>Month!F174+F186</f>
        <v>40.53</v>
      </c>
      <c r="G187" s="7">
        <f>Month!G174+G186</f>
        <v>339.33000000000004</v>
      </c>
      <c r="H187" s="7">
        <f>Month!H174+H186</f>
        <v>261.39</v>
      </c>
      <c r="I187" s="7"/>
      <c r="J187" s="7"/>
      <c r="K187" s="7"/>
    </row>
    <row r="188" spans="1:11" ht="12">
      <c r="A188" s="15">
        <v>2009</v>
      </c>
      <c r="B188" t="s">
        <v>42</v>
      </c>
      <c r="C188" s="7">
        <f>Month!C175+C187</f>
        <v>17427.87</v>
      </c>
      <c r="D188" s="7">
        <f>Month!D175+D187</f>
        <v>15125.39</v>
      </c>
      <c r="E188" s="7">
        <f>Month!E175+E187</f>
        <v>1368.82</v>
      </c>
      <c r="F188" s="7">
        <f>Month!F175+F187</f>
        <v>61.92</v>
      </c>
      <c r="G188" s="7">
        <f>Month!G175+G187</f>
        <v>491.95000000000005</v>
      </c>
      <c r="H188" s="7">
        <f>Month!H175+H187</f>
        <v>379.78999999999996</v>
      </c>
      <c r="I188" s="7"/>
      <c r="J188" s="7"/>
      <c r="K188" s="7"/>
    </row>
    <row r="189" spans="1:11" ht="12">
      <c r="A189" s="15">
        <v>2009</v>
      </c>
      <c r="B189" s="42" t="s">
        <v>34</v>
      </c>
      <c r="C189" s="7">
        <f>Month!C176+C188</f>
        <v>20915.199999999997</v>
      </c>
      <c r="D189" s="7">
        <f>Month!D176+D188</f>
        <v>17872.76</v>
      </c>
      <c r="E189" s="7">
        <f>Month!E176+E188</f>
        <v>1838.4499999999998</v>
      </c>
      <c r="F189" s="7">
        <f>Month!F176+F188</f>
        <v>88.6</v>
      </c>
      <c r="G189" s="7">
        <f>Month!G176+G188</f>
        <v>638.58</v>
      </c>
      <c r="H189" s="7">
        <f>Month!H176+H188</f>
        <v>476.81999999999994</v>
      </c>
      <c r="I189" s="7"/>
      <c r="J189" s="7"/>
      <c r="K189" s="7"/>
    </row>
    <row r="190" spans="1:11" ht="12">
      <c r="A190" s="15">
        <v>2009</v>
      </c>
      <c r="B190" s="42" t="s">
        <v>23</v>
      </c>
      <c r="C190" s="7">
        <f>Month!C177+C189</f>
        <v>24202.71</v>
      </c>
      <c r="D190" s="7">
        <f>Month!D177+D189</f>
        <v>20411.91</v>
      </c>
      <c r="E190" s="7">
        <f>Month!E177+E189</f>
        <v>2331.64</v>
      </c>
      <c r="F190" s="7">
        <f>Month!F177+F189</f>
        <v>108.14999999999999</v>
      </c>
      <c r="G190" s="7">
        <f>Month!G177+G189</f>
        <v>781.86</v>
      </c>
      <c r="H190" s="7">
        <f>Month!H177+H189</f>
        <v>569.15</v>
      </c>
      <c r="I190" s="7"/>
      <c r="J190" s="7"/>
      <c r="K190" s="7"/>
    </row>
    <row r="191" spans="1:11" ht="12">
      <c r="A191" s="15">
        <v>2009</v>
      </c>
      <c r="B191" s="42" t="s">
        <v>43</v>
      </c>
      <c r="C191" s="7">
        <f>Month!C178+C190</f>
        <v>27461.05</v>
      </c>
      <c r="D191" s="7">
        <f>Month!D178+D190</f>
        <v>22962.07</v>
      </c>
      <c r="E191" s="7">
        <f>Month!E178+E190</f>
        <v>2787.6499999999996</v>
      </c>
      <c r="F191" s="7">
        <f>Month!F178+F190</f>
        <v>125.24</v>
      </c>
      <c r="G191" s="7">
        <f>Month!G178+G190</f>
        <v>918.1800000000001</v>
      </c>
      <c r="H191" s="7">
        <f>Month!H178+H190</f>
        <v>667.92</v>
      </c>
      <c r="I191" s="7"/>
      <c r="J191" s="7"/>
      <c r="K191" s="7"/>
    </row>
    <row r="192" spans="1:11" ht="12">
      <c r="A192" s="15">
        <v>2009</v>
      </c>
      <c r="B192" s="42" t="s">
        <v>36</v>
      </c>
      <c r="C192" s="7">
        <f>Month!C179+C191</f>
        <v>30383.09</v>
      </c>
      <c r="D192" s="7">
        <f>Month!D179+D191</f>
        <v>25160.05</v>
      </c>
      <c r="E192" s="7">
        <f>Month!E179+E191</f>
        <v>3265.99</v>
      </c>
      <c r="F192" s="7">
        <f>Month!F179+F191</f>
        <v>153.14</v>
      </c>
      <c r="G192" s="7">
        <f>Month!G179+G191</f>
        <v>1053.76</v>
      </c>
      <c r="H192" s="7">
        <f>Month!H179+H191</f>
        <v>750.16</v>
      </c>
      <c r="I192" s="7"/>
      <c r="J192" s="7"/>
      <c r="K192" s="7"/>
    </row>
    <row r="193" spans="1:11" ht="12">
      <c r="A193" s="15">
        <v>2009</v>
      </c>
      <c r="B193" s="42" t="s">
        <v>37</v>
      </c>
      <c r="C193" s="7">
        <f>Month!C180+C192</f>
        <v>32994.56</v>
      </c>
      <c r="D193" s="7">
        <f>Month!D180+D192</f>
        <v>27057.16</v>
      </c>
      <c r="E193" s="7">
        <f>Month!E180+E192</f>
        <v>3745.37</v>
      </c>
      <c r="F193" s="7">
        <f>Month!F180+F192</f>
        <v>168.07</v>
      </c>
      <c r="G193" s="7">
        <f>Month!G180+G192</f>
        <v>1188.44</v>
      </c>
      <c r="H193" s="7">
        <f>Month!H180+H192</f>
        <v>835.53</v>
      </c>
      <c r="I193" s="7"/>
      <c r="J193" s="7"/>
      <c r="K193" s="7"/>
    </row>
    <row r="194" spans="1:8" ht="12">
      <c r="A194" s="15">
        <v>2009</v>
      </c>
      <c r="B194" s="42" t="s">
        <v>44</v>
      </c>
      <c r="C194" s="7">
        <f>Month!C181+C193</f>
        <v>36006.409999999996</v>
      </c>
      <c r="D194" s="7">
        <f>Month!D181+D193</f>
        <v>29334.28</v>
      </c>
      <c r="E194" s="7">
        <f>Month!E181+E193</f>
        <v>4235.45</v>
      </c>
      <c r="F194" s="7">
        <f>Month!F181+F193</f>
        <v>182.93</v>
      </c>
      <c r="G194" s="7">
        <f>Month!G181+G193</f>
        <v>1321.43</v>
      </c>
      <c r="H194" s="7">
        <f>Month!H181+H193</f>
        <v>932.3399999999999</v>
      </c>
    </row>
    <row r="195" spans="1:8" ht="12">
      <c r="A195" s="15">
        <v>2009</v>
      </c>
      <c r="B195" s="42" t="s">
        <v>39</v>
      </c>
      <c r="C195" s="7">
        <f>Month!C182+C194</f>
        <v>40131.649999999994</v>
      </c>
      <c r="D195" s="7">
        <f>Month!D182+D194</f>
        <v>32709.059999999998</v>
      </c>
      <c r="E195" s="7">
        <f>Month!E182+E194</f>
        <v>4738.7699999999995</v>
      </c>
      <c r="F195" s="7">
        <f>Month!F182+F194</f>
        <v>196.96</v>
      </c>
      <c r="G195" s="7">
        <f>Month!G182+G194</f>
        <v>1456.54</v>
      </c>
      <c r="H195" s="7">
        <f>Month!H182+H194</f>
        <v>1030.34</v>
      </c>
    </row>
    <row r="196" spans="1:8" ht="12">
      <c r="A196" s="15">
        <v>2009</v>
      </c>
      <c r="B196" s="42" t="s">
        <v>40</v>
      </c>
      <c r="C196" s="7">
        <f>Month!C183+C195</f>
        <v>43967.229999999996</v>
      </c>
      <c r="D196" s="7">
        <f>Month!D183+D195</f>
        <v>35757.03</v>
      </c>
      <c r="E196" s="7">
        <f>Month!E183+E195</f>
        <v>5252.11</v>
      </c>
      <c r="F196" s="7">
        <f>Month!F183+F195</f>
        <v>218.03</v>
      </c>
      <c r="G196" s="7">
        <f>Month!G183+G195</f>
        <v>1595.6799999999998</v>
      </c>
      <c r="H196" s="7">
        <f>Month!H183+H195</f>
        <v>1144.4099999999999</v>
      </c>
    </row>
    <row r="197" spans="1:8" ht="12">
      <c r="A197" s="16">
        <v>2009</v>
      </c>
      <c r="B197" s="49" t="s">
        <v>45</v>
      </c>
      <c r="C197" s="102">
        <f>Month!C184+C196</f>
        <v>48718.409999999996</v>
      </c>
      <c r="D197" s="102">
        <f>Month!D184+D196</f>
        <v>39680.81</v>
      </c>
      <c r="E197" s="102">
        <f>Month!E184+E196</f>
        <v>5787.12</v>
      </c>
      <c r="F197" s="102">
        <f>Month!F184+F196</f>
        <v>238.04</v>
      </c>
      <c r="G197" s="102">
        <f>Month!G184+G196</f>
        <v>1742.31</v>
      </c>
      <c r="H197" s="102">
        <f>Month!H184+H196</f>
        <v>1270.1499999999999</v>
      </c>
    </row>
    <row r="198" spans="1:8" ht="12">
      <c r="A198" s="15">
        <v>2010</v>
      </c>
      <c r="B198" s="42" t="s">
        <v>31</v>
      </c>
      <c r="C198" s="7">
        <f>Month!C185</f>
        <v>5794.14</v>
      </c>
      <c r="D198" s="7">
        <f>Month!D185</f>
        <v>4897.38</v>
      </c>
      <c r="E198" s="7">
        <f>Month!E185</f>
        <v>537.78</v>
      </c>
      <c r="F198" s="7">
        <f>Month!F185</f>
        <v>7.02</v>
      </c>
      <c r="G198" s="7">
        <f>Month!G185</f>
        <v>201.74</v>
      </c>
      <c r="H198" s="7">
        <f>Month!H185</f>
        <v>150.22</v>
      </c>
    </row>
    <row r="199" spans="1:8" ht="12">
      <c r="A199" s="15">
        <v>2010</v>
      </c>
      <c r="B199" s="42" t="s">
        <v>32</v>
      </c>
      <c r="C199" s="7">
        <f>Month!C186+C198</f>
        <v>10872.220000000001</v>
      </c>
      <c r="D199" s="7">
        <f>Month!D186+D198</f>
        <v>9163.310000000001</v>
      </c>
      <c r="E199" s="7">
        <f>Month!E186+E198</f>
        <v>1035.05</v>
      </c>
      <c r="F199" s="7">
        <f>Month!F186+F198</f>
        <v>20.97</v>
      </c>
      <c r="G199" s="7">
        <f>Month!G186+G198</f>
        <v>376.4</v>
      </c>
      <c r="H199" s="7">
        <f>Month!H186+H198</f>
        <v>276.49</v>
      </c>
    </row>
    <row r="200" spans="1:8" ht="12">
      <c r="A200" s="15">
        <v>2010</v>
      </c>
      <c r="B200" s="42" t="s">
        <v>42</v>
      </c>
      <c r="C200" s="7">
        <f>Month!C187+C199</f>
        <v>14973.280000000002</v>
      </c>
      <c r="D200" s="7">
        <f>Month!D187+D199</f>
        <v>12400.28</v>
      </c>
      <c r="E200" s="7">
        <f>Month!E187+E199</f>
        <v>1596.61</v>
      </c>
      <c r="F200" s="7">
        <f>Month!F187+F199</f>
        <v>37.19</v>
      </c>
      <c r="G200" s="7">
        <f>Month!G187+G199</f>
        <v>545.8299999999999</v>
      </c>
      <c r="H200" s="7">
        <f>Month!H187+H199</f>
        <v>393.38</v>
      </c>
    </row>
    <row r="201" spans="1:8" ht="12">
      <c r="A201" s="15">
        <v>2010</v>
      </c>
      <c r="B201" s="42" t="s">
        <v>34</v>
      </c>
      <c r="C201" s="7">
        <f>Month!C188+C200</f>
        <v>18428.700000000004</v>
      </c>
      <c r="D201" s="7">
        <f>Month!D188+D200</f>
        <v>15020.43</v>
      </c>
      <c r="E201" s="7">
        <f>Month!E188+E200</f>
        <v>2162.84</v>
      </c>
      <c r="F201" s="7">
        <f>Month!F188+F200</f>
        <v>50.519999999999996</v>
      </c>
      <c r="G201" s="7">
        <f>Month!G188+G200</f>
        <v>702.16</v>
      </c>
      <c r="H201" s="7">
        <f>Month!H188+H200</f>
        <v>492.76</v>
      </c>
    </row>
    <row r="202" spans="1:8" ht="12">
      <c r="A202" s="15">
        <v>2010</v>
      </c>
      <c r="B202" s="42" t="s">
        <v>23</v>
      </c>
      <c r="C202" s="7">
        <f>Month!C189+C201</f>
        <v>21749.980000000003</v>
      </c>
      <c r="D202" s="7">
        <f>Month!D189+D201</f>
        <v>17520.37</v>
      </c>
      <c r="E202" s="7">
        <f>Month!E189+E201</f>
        <v>2736.94</v>
      </c>
      <c r="F202" s="7">
        <f>Month!F189+F201</f>
        <v>65.59</v>
      </c>
      <c r="G202" s="7">
        <f>Month!G189+G201</f>
        <v>842.48</v>
      </c>
      <c r="H202" s="7">
        <f>Month!H189+H201</f>
        <v>584.6</v>
      </c>
    </row>
    <row r="203" spans="1:8" ht="12">
      <c r="A203" s="15">
        <v>2010</v>
      </c>
      <c r="B203" s="42" t="s">
        <v>43</v>
      </c>
      <c r="C203" s="7">
        <f>Month!C190+C202</f>
        <v>24958.710000000003</v>
      </c>
      <c r="D203" s="7">
        <f>Month!D190+D202</f>
        <v>19968.62</v>
      </c>
      <c r="E203" s="7">
        <f>Month!E190+E202</f>
        <v>3255.71</v>
      </c>
      <c r="F203" s="7">
        <f>Month!F190+F202</f>
        <v>88.43</v>
      </c>
      <c r="G203" s="7">
        <f>Month!G190+G202</f>
        <v>979.89</v>
      </c>
      <c r="H203" s="7">
        <f>Month!H190+H202</f>
        <v>666.0500000000001</v>
      </c>
    </row>
    <row r="204" spans="1:8" ht="12">
      <c r="A204" s="15">
        <v>2010</v>
      </c>
      <c r="B204" s="42" t="s">
        <v>36</v>
      </c>
      <c r="C204" s="7">
        <f>Month!C191+C203</f>
        <v>28490.120000000003</v>
      </c>
      <c r="D204" s="7">
        <f>Month!D191+D203</f>
        <v>22700.85</v>
      </c>
      <c r="E204" s="7">
        <f>Month!E191+E203</f>
        <v>3780.59</v>
      </c>
      <c r="F204" s="7">
        <f>Month!F191+F203</f>
        <v>116.23</v>
      </c>
      <c r="G204" s="7">
        <f>Month!G191+G203</f>
        <v>1140.65</v>
      </c>
      <c r="H204" s="7">
        <f>Month!H191+H203</f>
        <v>751.7800000000001</v>
      </c>
    </row>
    <row r="205" spans="1:8" ht="12">
      <c r="A205" s="15">
        <v>2010</v>
      </c>
      <c r="B205" s="42" t="s">
        <v>37</v>
      </c>
      <c r="C205" s="7">
        <f>Month!C192+C204</f>
        <v>31513.97</v>
      </c>
      <c r="D205" s="7">
        <f>Month!D192+D204</f>
        <v>24925.149999999998</v>
      </c>
      <c r="E205" s="7">
        <f>Month!E192+E204</f>
        <v>4319.9</v>
      </c>
      <c r="F205" s="7">
        <f>Month!F192+F204</f>
        <v>139.01</v>
      </c>
      <c r="G205" s="7">
        <f>Month!G192+G204</f>
        <v>1293.9</v>
      </c>
      <c r="H205" s="7">
        <f>Month!H192+H204</f>
        <v>835.9900000000001</v>
      </c>
    </row>
    <row r="206" spans="1:8" ht="12">
      <c r="A206" s="15">
        <v>2010</v>
      </c>
      <c r="B206" s="42" t="s">
        <v>44</v>
      </c>
      <c r="C206" s="7">
        <f>Month!C193+C205</f>
        <v>35178.75</v>
      </c>
      <c r="D206" s="7">
        <f>Month!D193+D205</f>
        <v>27802.479999999996</v>
      </c>
      <c r="E206" s="7">
        <f>Month!E193+E205</f>
        <v>4833.84</v>
      </c>
      <c r="F206" s="7">
        <f>Month!F193+F205</f>
        <v>166.6</v>
      </c>
      <c r="G206" s="7">
        <f>Month!G193+G205</f>
        <v>1456.66</v>
      </c>
      <c r="H206" s="7">
        <f>Month!H193+H205</f>
        <v>919.1600000000001</v>
      </c>
    </row>
    <row r="207" spans="1:8" ht="12">
      <c r="A207" s="15">
        <v>2010</v>
      </c>
      <c r="B207" s="42" t="s">
        <v>39</v>
      </c>
      <c r="C207" s="7">
        <f>Month!C194+C206</f>
        <v>39665.72</v>
      </c>
      <c r="D207" s="7">
        <f>Month!D194+D206</f>
        <v>31485.659999999996</v>
      </c>
      <c r="E207" s="7">
        <f>Month!E194+E206</f>
        <v>5366.1900000000005</v>
      </c>
      <c r="F207" s="7">
        <f>Month!F194+F206</f>
        <v>189.26999999999998</v>
      </c>
      <c r="G207" s="7">
        <f>Month!G194+G206</f>
        <v>1601.52</v>
      </c>
      <c r="H207" s="7">
        <f>Month!H194+H206</f>
        <v>1023.0600000000001</v>
      </c>
    </row>
    <row r="208" spans="1:8" ht="12">
      <c r="A208" s="15">
        <v>2010</v>
      </c>
      <c r="B208" s="42" t="s">
        <v>40</v>
      </c>
      <c r="C208" s="7">
        <f>Month!C195+C207</f>
        <v>44870.22</v>
      </c>
      <c r="D208" s="7">
        <f>Month!D195+D207</f>
        <v>35882.34</v>
      </c>
      <c r="E208" s="7">
        <f>Month!E195+E207</f>
        <v>5867.2300000000005</v>
      </c>
      <c r="F208" s="7">
        <f>Month!F195+F207</f>
        <v>209.09999999999997</v>
      </c>
      <c r="G208" s="7">
        <f>Month!G195+G207</f>
        <v>1776.94</v>
      </c>
      <c r="H208" s="7">
        <f>Month!H195+H207</f>
        <v>1134.5900000000001</v>
      </c>
    </row>
    <row r="209" spans="1:8" ht="12">
      <c r="A209" s="16">
        <v>2010</v>
      </c>
      <c r="B209" s="49" t="s">
        <v>45</v>
      </c>
      <c r="C209" s="102">
        <f>Month!C196+C208</f>
        <v>51324.15</v>
      </c>
      <c r="D209" s="102">
        <f>Month!D196+D208</f>
        <v>41497.52</v>
      </c>
      <c r="E209" s="102">
        <f>Month!E196+E208</f>
        <v>6377.710000000001</v>
      </c>
      <c r="F209" s="102">
        <f>Month!F196+F208</f>
        <v>231.12999999999997</v>
      </c>
      <c r="G209" s="102">
        <f>Month!G196+G208</f>
        <v>1958.6100000000001</v>
      </c>
      <c r="H209" s="102">
        <f>Month!H196+H208</f>
        <v>1259.17</v>
      </c>
    </row>
    <row r="210" spans="1:8" ht="12">
      <c r="A210" s="15">
        <v>2011</v>
      </c>
      <c r="B210" s="42" t="s">
        <v>31</v>
      </c>
      <c r="C210" s="7">
        <f>Month!C197</f>
        <v>5567.22</v>
      </c>
      <c r="D210" s="7">
        <f>Month!D197</f>
        <v>4735.81</v>
      </c>
      <c r="E210" s="7">
        <f>Month!E197</f>
        <v>520.25</v>
      </c>
      <c r="F210" s="7">
        <f>Month!F197</f>
        <v>18.12</v>
      </c>
      <c r="G210" s="7">
        <f>Month!G197</f>
        <v>156.39</v>
      </c>
      <c r="H210" s="7">
        <f>Month!H197</f>
        <v>136.65</v>
      </c>
    </row>
    <row r="211" spans="1:8" ht="12">
      <c r="A211" s="15">
        <v>2011</v>
      </c>
      <c r="B211" s="42" t="s">
        <v>32</v>
      </c>
      <c r="C211" s="7">
        <f>Month!C198+C210</f>
        <v>10509.6</v>
      </c>
      <c r="D211" s="7">
        <f>Month!D198+D210</f>
        <v>8891.82</v>
      </c>
      <c r="E211" s="7">
        <f>Month!E198+E210</f>
        <v>993.4300000000001</v>
      </c>
      <c r="F211" s="7">
        <f>Month!F198+F210</f>
        <v>44.010000000000005</v>
      </c>
      <c r="G211" s="7">
        <f>Month!G198+G210</f>
        <v>318.49</v>
      </c>
      <c r="H211" s="7">
        <f>Month!H198+H210</f>
        <v>261.85</v>
      </c>
    </row>
    <row r="212" spans="1:8" ht="12">
      <c r="A212" s="15">
        <v>2011</v>
      </c>
      <c r="B212" s="42" t="s">
        <v>42</v>
      </c>
      <c r="C212" s="7">
        <f>Month!C199+C211</f>
        <v>15875.8</v>
      </c>
      <c r="D212" s="7">
        <f>Month!D199+D211</f>
        <v>13437.59</v>
      </c>
      <c r="E212" s="7">
        <f>Month!E199+E211</f>
        <v>1519.7600000000002</v>
      </c>
      <c r="F212" s="7">
        <f>Month!F199+F211</f>
        <v>69.54</v>
      </c>
      <c r="G212" s="7">
        <f>Month!G199+G211</f>
        <v>465.11</v>
      </c>
      <c r="H212" s="7">
        <f>Month!H199+H211</f>
        <v>383.81</v>
      </c>
    </row>
    <row r="213" spans="1:8" ht="12">
      <c r="A213" s="15">
        <v>2011</v>
      </c>
      <c r="B213" s="42" t="s">
        <v>34</v>
      </c>
      <c r="C213" s="7">
        <f>Month!C200+C212</f>
        <v>19030.68</v>
      </c>
      <c r="D213" s="7">
        <f>Month!D200+D212</f>
        <v>15793.86</v>
      </c>
      <c r="E213" s="7">
        <f>Month!E200+E212</f>
        <v>2049.1600000000003</v>
      </c>
      <c r="F213" s="7">
        <f>Month!F200+F212</f>
        <v>87.92</v>
      </c>
      <c r="G213" s="7">
        <f>Month!G200+G212</f>
        <v>614.99</v>
      </c>
      <c r="H213" s="7">
        <f>Month!H200+H212</f>
        <v>484.77</v>
      </c>
    </row>
    <row r="214" spans="1:8" ht="12">
      <c r="A214" s="15">
        <v>2011</v>
      </c>
      <c r="B214" s="42" t="s">
        <v>23</v>
      </c>
      <c r="C214" s="7">
        <f>Month!C201+C213</f>
        <v>22245.78</v>
      </c>
      <c r="D214" s="7">
        <f>Month!D201+D213</f>
        <v>18226.31</v>
      </c>
      <c r="E214" s="7">
        <f>Month!E201+E213</f>
        <v>2575.1000000000004</v>
      </c>
      <c r="F214" s="7">
        <f>Month!F201+F213</f>
        <v>105.89</v>
      </c>
      <c r="G214" s="7">
        <f>Month!G201+G213</f>
        <v>755.62</v>
      </c>
      <c r="H214" s="7">
        <f>Month!H201+H213</f>
        <v>582.87</v>
      </c>
    </row>
    <row r="215" spans="1:8" ht="12">
      <c r="A215" s="15">
        <v>2011</v>
      </c>
      <c r="B215" s="42" t="s">
        <v>43</v>
      </c>
      <c r="C215" s="7">
        <f>Month!C202+C214</f>
        <v>25651.21</v>
      </c>
      <c r="D215" s="7">
        <f>Month!D202+D214</f>
        <v>20847.33</v>
      </c>
      <c r="E215" s="7">
        <f>Month!E202+E214</f>
        <v>3079.34</v>
      </c>
      <c r="F215" s="7">
        <f>Month!F202+F214</f>
        <v>131.35</v>
      </c>
      <c r="G215" s="7">
        <f>Month!G202+G214</f>
        <v>914.87</v>
      </c>
      <c r="H215" s="7">
        <f>Month!H202+H214</f>
        <v>678.32</v>
      </c>
    </row>
    <row r="216" spans="1:8" ht="12">
      <c r="A216" s="15">
        <v>2011</v>
      </c>
      <c r="B216" s="42" t="s">
        <v>36</v>
      </c>
      <c r="C216" s="7">
        <f>Month!C203+C215</f>
        <v>28754.449999999997</v>
      </c>
      <c r="D216" s="7">
        <f>Month!D203+D215</f>
        <v>23120.850000000002</v>
      </c>
      <c r="E216" s="7">
        <f>Month!E203+E215</f>
        <v>3638.08</v>
      </c>
      <c r="F216" s="7">
        <f>Month!F203+F215</f>
        <v>153.15</v>
      </c>
      <c r="G216" s="7">
        <f>Month!G203+G215</f>
        <v>1065.26</v>
      </c>
      <c r="H216" s="7">
        <f>Month!H203+H215</f>
        <v>777.11</v>
      </c>
    </row>
    <row r="217" spans="1:8" ht="12">
      <c r="A217" s="15">
        <v>2011</v>
      </c>
      <c r="B217" s="42" t="s">
        <v>37</v>
      </c>
      <c r="C217" s="7">
        <f>Month!C204+C216</f>
        <v>32087.379999999997</v>
      </c>
      <c r="D217" s="7">
        <f>Month!D204+D216</f>
        <v>25649.140000000003</v>
      </c>
      <c r="E217" s="7">
        <f>Month!E204+E216</f>
        <v>4184.97</v>
      </c>
      <c r="F217" s="7">
        <f>Month!F204+F216</f>
        <v>170.8</v>
      </c>
      <c r="G217" s="7">
        <f>Month!G204+G216</f>
        <v>1206.4</v>
      </c>
      <c r="H217" s="7">
        <f>Month!H204+H216</f>
        <v>876.07</v>
      </c>
    </row>
    <row r="218" spans="1:8" ht="12">
      <c r="A218" s="15">
        <v>2011</v>
      </c>
      <c r="B218" s="42" t="s">
        <v>44</v>
      </c>
      <c r="C218" s="7">
        <f>Month!C205+C217</f>
        <v>35564.86</v>
      </c>
      <c r="D218" s="7">
        <f>Month!D205+D217</f>
        <v>28326.850000000002</v>
      </c>
      <c r="E218" s="7">
        <f>Month!E205+E217</f>
        <v>4715.54</v>
      </c>
      <c r="F218" s="7">
        <f>Month!F205+F217</f>
        <v>193.17000000000002</v>
      </c>
      <c r="G218" s="7">
        <f>Month!G205+G217</f>
        <v>1357.5800000000002</v>
      </c>
      <c r="H218" s="7">
        <f>Month!H205+H217</f>
        <v>971.72</v>
      </c>
    </row>
    <row r="219" spans="1:8" ht="12">
      <c r="A219" s="15">
        <v>2011</v>
      </c>
      <c r="B219" s="42" t="s">
        <v>39</v>
      </c>
      <c r="C219" s="7">
        <f>Month!C206+C218</f>
        <v>39835.85</v>
      </c>
      <c r="D219" s="7">
        <f>Month!D206+D218</f>
        <v>31790.260000000002</v>
      </c>
      <c r="E219" s="7">
        <f>Month!E206+E218</f>
        <v>5248.22</v>
      </c>
      <c r="F219" s="7">
        <f>Month!F206+F218</f>
        <v>214.47000000000003</v>
      </c>
      <c r="G219" s="7">
        <f>Month!G206+G218</f>
        <v>1501.7900000000002</v>
      </c>
      <c r="H219" s="7">
        <f>Month!H206+H218</f>
        <v>1081.1100000000001</v>
      </c>
    </row>
    <row r="220" spans="1:8" ht="12">
      <c r="A220" s="15">
        <v>2011</v>
      </c>
      <c r="B220" s="42" t="s">
        <v>40</v>
      </c>
      <c r="C220" s="7">
        <f>Month!C207+C219</f>
        <v>45493.58</v>
      </c>
      <c r="D220" s="7">
        <f>Month!D207+D219</f>
        <v>36668.21</v>
      </c>
      <c r="E220" s="7">
        <f>Month!E207+E219</f>
        <v>5746.76</v>
      </c>
      <c r="F220" s="7">
        <f>Month!F207+F219</f>
        <v>235.00000000000003</v>
      </c>
      <c r="G220" s="7">
        <f>Month!G207+G219</f>
        <v>1646.8400000000001</v>
      </c>
      <c r="H220" s="7">
        <f>Month!H207+H219</f>
        <v>1196.7700000000002</v>
      </c>
    </row>
    <row r="221" spans="1:8" ht="12">
      <c r="A221" s="16">
        <v>2011</v>
      </c>
      <c r="B221" s="49" t="s">
        <v>45</v>
      </c>
      <c r="C221" s="102">
        <f>Month!C208+C220</f>
        <v>51507.26</v>
      </c>
      <c r="D221" s="102">
        <f>Month!D208+D220</f>
        <v>41849.65</v>
      </c>
      <c r="E221" s="102">
        <f>Month!E208+E220</f>
        <v>6276.64</v>
      </c>
      <c r="F221" s="102">
        <f>Month!F208+F220</f>
        <v>258.04</v>
      </c>
      <c r="G221" s="102">
        <f>Month!G208+G220</f>
        <v>1797.5700000000002</v>
      </c>
      <c r="H221" s="102">
        <f>Month!H208+H220</f>
        <v>1325.3600000000001</v>
      </c>
    </row>
    <row r="222" spans="1:8" ht="12">
      <c r="A222" s="15">
        <v>2012</v>
      </c>
      <c r="B222" s="42" t="s">
        <v>31</v>
      </c>
      <c r="C222" s="7">
        <f>Month!C209</f>
        <v>5821.43</v>
      </c>
      <c r="D222" s="7">
        <f>Month!D209</f>
        <v>5031.63</v>
      </c>
      <c r="E222" s="7">
        <f>Month!E209</f>
        <v>519.43</v>
      </c>
      <c r="F222" s="7">
        <f>Month!F209</f>
        <v>11.83</v>
      </c>
      <c r="G222" s="7">
        <f>Month!G209</f>
        <v>155.4</v>
      </c>
      <c r="H222" s="7">
        <f>Month!H209</f>
        <v>103.14</v>
      </c>
    </row>
    <row r="223" spans="1:8" ht="12">
      <c r="A223" s="15">
        <v>2012</v>
      </c>
      <c r="B223" s="42" t="s">
        <v>32</v>
      </c>
      <c r="C223" s="7">
        <f>Month!C210+C222</f>
        <v>12157.43</v>
      </c>
      <c r="D223" s="7">
        <f>Month!D210+D222</f>
        <v>10616.1</v>
      </c>
      <c r="E223" s="7">
        <f>Month!E210+E222</f>
        <v>995.8899999999999</v>
      </c>
      <c r="F223" s="7">
        <f>Month!F210+F222</f>
        <v>24.42</v>
      </c>
      <c r="G223" s="7">
        <f>Month!G210+G222</f>
        <v>315.46000000000004</v>
      </c>
      <c r="H223" s="7">
        <f>Month!H210+H222</f>
        <v>205.56</v>
      </c>
    </row>
    <row r="224" spans="1:8" ht="12">
      <c r="A224" s="15">
        <v>2012</v>
      </c>
      <c r="B224" s="42" t="s">
        <v>42</v>
      </c>
      <c r="C224" s="7">
        <f>Month!C211+C223</f>
        <v>18381.99</v>
      </c>
      <c r="D224" s="7">
        <f>Month!D211+D223</f>
        <v>16055.650000000001</v>
      </c>
      <c r="E224" s="7">
        <f>Month!E211+E223</f>
        <v>1499.12</v>
      </c>
      <c r="F224" s="7">
        <f>Month!F211+F223</f>
        <v>36.24</v>
      </c>
      <c r="G224" s="7">
        <f>Month!G211+G223</f>
        <v>479.88</v>
      </c>
      <c r="H224" s="7">
        <f>Month!H211+H223</f>
        <v>311.1</v>
      </c>
    </row>
    <row r="225" spans="1:8" ht="12">
      <c r="A225" s="15">
        <v>2012</v>
      </c>
      <c r="B225" s="42" t="s">
        <v>34</v>
      </c>
      <c r="C225" s="7">
        <f>Month!C212+C224</f>
        <v>23699.68</v>
      </c>
      <c r="D225" s="7">
        <f>Month!D212+D224</f>
        <v>20601.300000000003</v>
      </c>
      <c r="E225" s="7">
        <f>Month!E212+E224</f>
        <v>2000.32</v>
      </c>
      <c r="F225" s="7">
        <f>Month!F212+F224</f>
        <v>49.870000000000005</v>
      </c>
      <c r="G225" s="7">
        <f>Month!G212+G224</f>
        <v>636.36</v>
      </c>
      <c r="H225" s="7">
        <f>Month!H212+H224</f>
        <v>411.82000000000005</v>
      </c>
    </row>
    <row r="226" spans="1:8" ht="12">
      <c r="A226" s="15">
        <v>2012</v>
      </c>
      <c r="B226" s="42" t="s">
        <v>23</v>
      </c>
      <c r="C226" s="7">
        <f>Month!C213+C225</f>
        <v>28514.5</v>
      </c>
      <c r="D226" s="7">
        <f>Month!D213+D225</f>
        <v>24607.100000000002</v>
      </c>
      <c r="E226" s="7">
        <f>Month!E213+E225</f>
        <v>2542.1099999999997</v>
      </c>
      <c r="F226" s="7">
        <f>Month!F213+F225</f>
        <v>64.16</v>
      </c>
      <c r="G226" s="7">
        <f>Month!G213+G225</f>
        <v>791.6</v>
      </c>
      <c r="H226" s="7">
        <f>Month!H213+H225</f>
        <v>509.51000000000005</v>
      </c>
    </row>
    <row r="227" spans="1:8" ht="12">
      <c r="A227" s="15">
        <v>2012</v>
      </c>
      <c r="B227" s="42" t="s">
        <v>43</v>
      </c>
      <c r="C227" s="7">
        <f>Month!C214+C226</f>
        <v>32647.86</v>
      </c>
      <c r="D227" s="7">
        <f>Month!D214+D226</f>
        <v>27968.920000000002</v>
      </c>
      <c r="E227" s="7">
        <f>Month!E214+E226</f>
        <v>3053.3599999999997</v>
      </c>
      <c r="F227" s="7">
        <f>Month!F214+F226</f>
        <v>77.69</v>
      </c>
      <c r="G227" s="7">
        <f>Month!G214+G226</f>
        <v>944.9300000000001</v>
      </c>
      <c r="H227" s="7">
        <f>Month!H214+H226</f>
        <v>602.94</v>
      </c>
    </row>
    <row r="228" spans="1:8" ht="12">
      <c r="A228" s="15">
        <v>2012</v>
      </c>
      <c r="B228" s="42" t="s">
        <v>36</v>
      </c>
      <c r="C228" s="7">
        <f>Month!C215+C227</f>
        <v>37019.81</v>
      </c>
      <c r="D228" s="7">
        <f>Month!D215+D227</f>
        <v>31601.75</v>
      </c>
      <c r="E228" s="7">
        <f>Month!E215+E227</f>
        <v>3544.7999999999997</v>
      </c>
      <c r="F228" s="7">
        <f>Month!F215+F227</f>
        <v>95.86</v>
      </c>
      <c r="G228" s="7">
        <f>Month!G215+G227</f>
        <v>1091.8200000000002</v>
      </c>
      <c r="H228" s="7">
        <f>Month!H215+H227</f>
        <v>685.5600000000001</v>
      </c>
    </row>
    <row r="229" spans="1:8" ht="12">
      <c r="A229" s="15">
        <v>2012</v>
      </c>
      <c r="B229" s="42" t="s">
        <v>37</v>
      </c>
      <c r="C229" s="7">
        <f>Month!C216+C228</f>
        <v>41288.509999999995</v>
      </c>
      <c r="D229" s="7">
        <f>Month!D216+D228</f>
        <v>35127.97</v>
      </c>
      <c r="E229" s="7">
        <f>Month!E216+E228</f>
        <v>4040.1</v>
      </c>
      <c r="F229" s="7">
        <f>Month!F216+F228</f>
        <v>114.21000000000001</v>
      </c>
      <c r="G229" s="7">
        <f>Month!G216+G228</f>
        <v>1238.44</v>
      </c>
      <c r="H229" s="7">
        <f>Month!H216+H228</f>
        <v>767.7700000000001</v>
      </c>
    </row>
    <row r="230" spans="1:8" ht="12">
      <c r="A230" s="15">
        <v>2012</v>
      </c>
      <c r="B230" s="42" t="s">
        <v>44</v>
      </c>
      <c r="C230" s="7">
        <f>Month!C217+C229</f>
        <v>46085.979999999996</v>
      </c>
      <c r="D230" s="7">
        <f>Month!D217+D229</f>
        <v>39186.07</v>
      </c>
      <c r="E230" s="7">
        <f>Month!E217+E229</f>
        <v>4524.14</v>
      </c>
      <c r="F230" s="7">
        <f>Month!F217+F229</f>
        <v>133.19</v>
      </c>
      <c r="G230" s="7">
        <f>Month!G217+G229</f>
        <v>1386.31</v>
      </c>
      <c r="H230" s="7">
        <f>Month!H217+H229</f>
        <v>856.2500000000001</v>
      </c>
    </row>
    <row r="231" spans="1:8" ht="12">
      <c r="A231" s="15">
        <v>2012</v>
      </c>
      <c r="B231" s="42" t="s">
        <v>39</v>
      </c>
      <c r="C231" s="7">
        <f>Month!C218+C230</f>
        <v>51994.28999999999</v>
      </c>
      <c r="D231" s="7">
        <f>Month!D218+D230</f>
        <v>44334.99</v>
      </c>
      <c r="E231" s="7">
        <f>Month!E218+E230</f>
        <v>5015.71</v>
      </c>
      <c r="F231" s="7">
        <f>Month!F218+F230</f>
        <v>149.26999999999998</v>
      </c>
      <c r="G231" s="7">
        <f>Month!G218+G230</f>
        <v>1539.17</v>
      </c>
      <c r="H231" s="7">
        <f>Month!H218+H230</f>
        <v>955.1200000000001</v>
      </c>
    </row>
    <row r="232" spans="1:8" ht="12">
      <c r="A232" s="15">
        <v>2012</v>
      </c>
      <c r="B232" s="42" t="s">
        <v>40</v>
      </c>
      <c r="C232" s="7">
        <f>Month!C219+C231</f>
        <v>57915.10999999999</v>
      </c>
      <c r="D232" s="7">
        <f>Month!D219+D231</f>
        <v>49522.82</v>
      </c>
      <c r="E232" s="7">
        <f>Month!E219+E231</f>
        <v>5472.74</v>
      </c>
      <c r="F232" s="7">
        <f>Month!F219+F231</f>
        <v>167.90999999999997</v>
      </c>
      <c r="G232" s="7">
        <f>Month!G219+G231</f>
        <v>1692.5300000000002</v>
      </c>
      <c r="H232" s="7">
        <f>Month!H219+H231</f>
        <v>1059.0800000000002</v>
      </c>
    </row>
    <row r="233" spans="1:8" ht="12">
      <c r="A233" s="16">
        <v>2012</v>
      </c>
      <c r="B233" s="49" t="s">
        <v>45</v>
      </c>
      <c r="C233" s="102">
        <f>Month!C220+C232</f>
        <v>64042.45</v>
      </c>
      <c r="D233" s="102">
        <f>Month!D220+D232</f>
        <v>54901.43</v>
      </c>
      <c r="E233" s="102">
        <f>Month!E220+E232</f>
        <v>5951.889999999999</v>
      </c>
      <c r="F233" s="102">
        <f>Month!F220+F232</f>
        <v>184.00999999999996</v>
      </c>
      <c r="G233" s="102">
        <f>Month!G220+G232</f>
        <v>1826.4700000000003</v>
      </c>
      <c r="H233" s="102">
        <f>Month!H220+H232</f>
        <v>1178.6200000000001</v>
      </c>
    </row>
    <row r="234" spans="1:8" ht="12">
      <c r="A234" s="15">
        <v>2013</v>
      </c>
      <c r="B234" s="42" t="s">
        <v>31</v>
      </c>
      <c r="C234" s="7">
        <f>Month!C221</f>
        <v>6288.52</v>
      </c>
      <c r="D234" s="7">
        <f>Month!D221</f>
        <v>5464.82</v>
      </c>
      <c r="E234" s="7">
        <f>Month!E221</f>
        <v>490.55</v>
      </c>
      <c r="F234" s="7">
        <f>Month!F221</f>
        <v>19.6</v>
      </c>
      <c r="G234" s="7">
        <f>Month!G221</f>
        <v>208.49</v>
      </c>
      <c r="H234" s="7">
        <f>Month!H221</f>
        <v>105.05</v>
      </c>
    </row>
    <row r="235" spans="1:8" ht="12">
      <c r="A235" s="15">
        <v>2013</v>
      </c>
      <c r="B235" s="42" t="s">
        <v>32</v>
      </c>
      <c r="C235" s="7">
        <f>Month!C222+C234</f>
        <v>11977.69</v>
      </c>
      <c r="D235" s="7">
        <f>Month!D222+D234</f>
        <v>10388.95</v>
      </c>
      <c r="E235" s="7">
        <f>Month!E222+E234</f>
        <v>968.27</v>
      </c>
      <c r="F235" s="7">
        <f>Month!F222+F234</f>
        <v>40.52</v>
      </c>
      <c r="G235" s="7">
        <f>Month!G222+G234</f>
        <v>373.87</v>
      </c>
      <c r="H235" s="7">
        <f>Month!H222+H234</f>
        <v>206.07</v>
      </c>
    </row>
    <row r="236" spans="1:8" ht="12">
      <c r="A236" s="15">
        <v>2013</v>
      </c>
      <c r="B236" s="42" t="s">
        <v>42</v>
      </c>
      <c r="C236" s="7">
        <f>Month!C223+C235</f>
        <v>18210.79</v>
      </c>
      <c r="D236" s="7">
        <f>Month!D223+D235</f>
        <v>15742.510000000002</v>
      </c>
      <c r="E236" s="7">
        <f>Month!E223+E235</f>
        <v>1536.4299999999998</v>
      </c>
      <c r="F236" s="7">
        <f>Month!F223+F235</f>
        <v>60.67</v>
      </c>
      <c r="G236" s="7">
        <f>Month!G223+G235</f>
        <v>562.4</v>
      </c>
      <c r="H236" s="7">
        <f>Month!H223+H235</f>
        <v>308.77</v>
      </c>
    </row>
    <row r="237" spans="1:8" ht="12">
      <c r="A237" s="15">
        <v>2013</v>
      </c>
      <c r="B237" s="42" t="s">
        <v>34</v>
      </c>
      <c r="C237" s="7">
        <f>Month!C224+C236</f>
        <v>23209.84</v>
      </c>
      <c r="D237" s="7">
        <f>Month!D224+D236</f>
        <v>19881.06</v>
      </c>
      <c r="E237" s="7">
        <f>Month!E224+E236</f>
        <v>2084.0699999999997</v>
      </c>
      <c r="F237" s="7">
        <f>Month!F224+F236</f>
        <v>84.8</v>
      </c>
      <c r="G237" s="7">
        <f>Month!G224+G236</f>
        <v>761.89</v>
      </c>
      <c r="H237" s="7">
        <f>Month!H224+H236</f>
        <v>398</v>
      </c>
    </row>
    <row r="238" spans="1:8" ht="12">
      <c r="A238" s="15">
        <v>2013</v>
      </c>
      <c r="B238" s="42" t="s">
        <v>23</v>
      </c>
      <c r="C238" s="7">
        <f>Month!C225+C237</f>
        <v>27846.6</v>
      </c>
      <c r="D238" s="7">
        <f>Month!D225+D237</f>
        <v>23698.350000000002</v>
      </c>
      <c r="E238" s="7">
        <f>Month!E225+E237</f>
        <v>2614.8399999999997</v>
      </c>
      <c r="F238" s="7">
        <f>Month!F225+F237</f>
        <v>107.63</v>
      </c>
      <c r="G238" s="7">
        <f>Month!G225+G237</f>
        <v>948.75</v>
      </c>
      <c r="H238" s="7">
        <f>Month!H225+H237</f>
        <v>477.01</v>
      </c>
    </row>
    <row r="239" spans="1:8" ht="12">
      <c r="A239" s="15">
        <v>2013</v>
      </c>
      <c r="B239" s="42" t="s">
        <v>43</v>
      </c>
      <c r="C239" s="7">
        <f>Month!C226+C238</f>
        <v>31661.089999999997</v>
      </c>
      <c r="D239" s="7">
        <f>Month!D226+D238</f>
        <v>26674.370000000003</v>
      </c>
      <c r="E239" s="7">
        <f>Month!E226+E238</f>
        <v>3171.3399999999997</v>
      </c>
      <c r="F239" s="7">
        <f>Month!F226+F238</f>
        <v>129.84</v>
      </c>
      <c r="G239" s="7">
        <f>Month!G226+G238</f>
        <v>1128.22</v>
      </c>
      <c r="H239" s="7">
        <f>Month!H226+H238</f>
        <v>557.3</v>
      </c>
    </row>
    <row r="240" spans="1:8" ht="12">
      <c r="A240" s="15">
        <v>2013</v>
      </c>
      <c r="B240" s="42" t="s">
        <v>36</v>
      </c>
      <c r="C240" s="7">
        <f>Month!C227+C239</f>
        <v>35634.439999999995</v>
      </c>
      <c r="D240" s="7">
        <f>Month!D227+D239</f>
        <v>29884.49</v>
      </c>
      <c r="E240" s="7">
        <f>Month!E227+E239</f>
        <v>3668.0899999999997</v>
      </c>
      <c r="F240" s="7">
        <f>Month!F227+F239</f>
        <v>151.08</v>
      </c>
      <c r="G240" s="7">
        <f>Month!G227+G239</f>
        <v>1305.33</v>
      </c>
      <c r="H240" s="7">
        <f>Month!H227+H239</f>
        <v>625.43</v>
      </c>
    </row>
    <row r="241" spans="1:8" ht="12">
      <c r="A241" s="15">
        <v>2013</v>
      </c>
      <c r="B241" s="42" t="s">
        <v>37</v>
      </c>
      <c r="C241" s="7">
        <f>Month!C228+C240</f>
        <v>40024.299999999996</v>
      </c>
      <c r="D241" s="7">
        <f>Month!D228+D240</f>
        <v>33283.69</v>
      </c>
      <c r="E241" s="7">
        <f>Month!E228+E240</f>
        <v>4377.33</v>
      </c>
      <c r="F241" s="7">
        <f>Month!F228+F240</f>
        <v>170.04000000000002</v>
      </c>
      <c r="G241" s="7">
        <f>Month!G228+G240</f>
        <v>1498.77</v>
      </c>
      <c r="H241" s="7">
        <f>Month!H228+H240</f>
        <v>694.4399999999999</v>
      </c>
    </row>
    <row r="242" spans="1:8" ht="12">
      <c r="A242" s="15">
        <v>2013</v>
      </c>
      <c r="B242" s="42" t="s">
        <v>44</v>
      </c>
      <c r="C242" s="7">
        <f>Month!C229+C241</f>
        <v>44593.799999999996</v>
      </c>
      <c r="D242" s="7">
        <f>Month!D229+D241</f>
        <v>36977.62</v>
      </c>
      <c r="E242" s="7">
        <f>Month!E229+E241</f>
        <v>4968.49</v>
      </c>
      <c r="F242" s="7">
        <f>Month!F229+F241</f>
        <v>190.15000000000003</v>
      </c>
      <c r="G242" s="7">
        <f>Month!G229+G241</f>
        <v>1683.76</v>
      </c>
      <c r="H242" s="7">
        <f>Month!H229+H241</f>
        <v>773.75</v>
      </c>
    </row>
    <row r="243" spans="1:8" ht="12">
      <c r="A243" s="15">
        <v>2013</v>
      </c>
      <c r="B243" s="42" t="s">
        <v>39</v>
      </c>
      <c r="C243" s="7">
        <f>Month!C230+C242</f>
        <v>49551.56</v>
      </c>
      <c r="D243" s="7">
        <f>Month!D230+D242</f>
        <v>41129.83</v>
      </c>
      <c r="E243" s="7">
        <f>Month!E230+E242</f>
        <v>5433.32</v>
      </c>
      <c r="F243" s="7">
        <f>Month!F230+F242</f>
        <v>211.60000000000002</v>
      </c>
      <c r="G243" s="7">
        <f>Month!G230+G242</f>
        <v>1912.91</v>
      </c>
      <c r="H243" s="7">
        <f>Month!H230+H242</f>
        <v>863.88</v>
      </c>
    </row>
    <row r="244" spans="1:8" ht="12">
      <c r="A244" s="15">
        <v>2013</v>
      </c>
      <c r="B244" s="42" t="s">
        <v>40</v>
      </c>
      <c r="C244" s="7">
        <f>Month!C231+C243</f>
        <v>54830.43</v>
      </c>
      <c r="D244" s="7">
        <f>Month!D231+D243</f>
        <v>45432.57</v>
      </c>
      <c r="E244" s="7">
        <f>Month!E231+E243</f>
        <v>6088.98</v>
      </c>
      <c r="F244" s="7">
        <f>Month!F231+F243</f>
        <v>234.95000000000002</v>
      </c>
      <c r="G244" s="7">
        <f>Month!G231+G243</f>
        <v>2119.05</v>
      </c>
      <c r="H244" s="7">
        <f>Month!H231+H243</f>
        <v>954.85</v>
      </c>
    </row>
    <row r="245" spans="1:8" ht="12">
      <c r="A245" s="16">
        <v>2013</v>
      </c>
      <c r="B245" s="49" t="s">
        <v>45</v>
      </c>
      <c r="C245" s="102">
        <f>Month!C232+C244</f>
        <v>60206</v>
      </c>
      <c r="D245" s="102">
        <f>Month!D232+D244</f>
        <v>49872.85</v>
      </c>
      <c r="E245" s="102">
        <f>Month!E232+E244</f>
        <v>6698.32</v>
      </c>
      <c r="F245" s="102">
        <f>Month!F232+F244</f>
        <v>258.78000000000003</v>
      </c>
      <c r="G245" s="102">
        <f>Month!G232+G244</f>
        <v>2322.52</v>
      </c>
      <c r="H245" s="102">
        <f>Month!H232+H244</f>
        <v>1053.49</v>
      </c>
    </row>
    <row r="246" spans="1:8" ht="12">
      <c r="A246" s="15">
        <v>2014</v>
      </c>
      <c r="B246" s="42" t="s">
        <v>31</v>
      </c>
      <c r="C246" s="7">
        <f>Month!C233</f>
        <v>5620.45</v>
      </c>
      <c r="D246" s="7">
        <f>Month!D233</f>
        <v>4723.63</v>
      </c>
      <c r="E246" s="7">
        <f>Month!E233</f>
        <v>555.75</v>
      </c>
      <c r="F246" s="7">
        <f>Month!F233</f>
        <v>16.83</v>
      </c>
      <c r="G246" s="7">
        <f>Month!G233</f>
        <v>240.73</v>
      </c>
      <c r="H246" s="7">
        <f>Month!H233</f>
        <v>83.52</v>
      </c>
    </row>
    <row r="247" spans="1:8" ht="12">
      <c r="A247" s="15">
        <v>2014</v>
      </c>
      <c r="B247" s="42" t="s">
        <v>32</v>
      </c>
      <c r="C247" s="7">
        <f>Month!C234+C246</f>
        <v>10569.439999999999</v>
      </c>
      <c r="D247" s="7">
        <f>Month!D234+D246</f>
        <v>8838.98</v>
      </c>
      <c r="E247" s="7">
        <f>Month!E234+E246</f>
        <v>1084.67</v>
      </c>
      <c r="F247" s="7">
        <f>Month!F234+F246</f>
        <v>37.25</v>
      </c>
      <c r="G247" s="7">
        <f>Month!G234+G246</f>
        <v>446.33</v>
      </c>
      <c r="H247" s="7">
        <f>Month!H234+H246</f>
        <v>162.22</v>
      </c>
    </row>
    <row r="248" spans="1:8" ht="12">
      <c r="A248" s="15">
        <v>2014</v>
      </c>
      <c r="B248" s="42" t="s">
        <v>42</v>
      </c>
      <c r="C248" s="7">
        <f>Month!C235+C247</f>
        <v>15826.679999999998</v>
      </c>
      <c r="D248" s="7">
        <f>Month!D235+D247</f>
        <v>13198.8</v>
      </c>
      <c r="E248" s="7">
        <f>Month!E235+E247</f>
        <v>1680.31</v>
      </c>
      <c r="F248" s="7">
        <f>Month!F235+F247</f>
        <v>57.769999999999996</v>
      </c>
      <c r="G248" s="7">
        <f>Month!G235+G247</f>
        <v>647.5699999999999</v>
      </c>
      <c r="H248" s="7">
        <f>Month!H235+H247</f>
        <v>242.23000000000002</v>
      </c>
    </row>
    <row r="249" spans="1:8" ht="12">
      <c r="A249" s="15">
        <v>2014</v>
      </c>
      <c r="B249" s="42" t="s">
        <v>34</v>
      </c>
      <c r="C249" s="7">
        <f>Month!C236+C248</f>
        <v>20299.12</v>
      </c>
      <c r="D249" s="7">
        <f>Month!D236+D248</f>
        <v>16856.59</v>
      </c>
      <c r="E249" s="7">
        <f>Month!E236+E248</f>
        <v>2223.34</v>
      </c>
      <c r="F249" s="7">
        <f>Month!F236+F248</f>
        <v>80.66</v>
      </c>
      <c r="G249" s="7">
        <f>Month!G236+G248</f>
        <v>826.02</v>
      </c>
      <c r="H249" s="7">
        <f>Month!H236+H248</f>
        <v>312.5</v>
      </c>
    </row>
    <row r="250" spans="1:8" ht="12">
      <c r="A250" s="15">
        <v>2014</v>
      </c>
      <c r="B250" s="42" t="s">
        <v>23</v>
      </c>
      <c r="C250" s="7">
        <f>Month!C237+C249</f>
        <v>24029.14</v>
      </c>
      <c r="D250" s="7">
        <f>Month!D237+D249</f>
        <v>19741.97</v>
      </c>
      <c r="E250" s="7">
        <f>Month!E237+E249</f>
        <v>2789.26</v>
      </c>
      <c r="F250" s="7">
        <f>Month!F237+F249</f>
        <v>105.71</v>
      </c>
      <c r="G250" s="7">
        <f>Month!G237+G249</f>
        <v>1017.11</v>
      </c>
      <c r="H250" s="7">
        <f>Month!H237+H249</f>
        <v>375.08</v>
      </c>
    </row>
    <row r="251" spans="1:8" ht="12">
      <c r="A251" s="15">
        <v>2014</v>
      </c>
      <c r="B251" s="42" t="s">
        <v>43</v>
      </c>
      <c r="C251" s="7">
        <f>Month!C238+C250</f>
        <v>26725.52</v>
      </c>
      <c r="D251" s="7">
        <f>Month!D238+D250</f>
        <v>21600.04</v>
      </c>
      <c r="E251" s="7">
        <f>Month!E238+E250</f>
        <v>3343.84</v>
      </c>
      <c r="F251" s="7">
        <f>Month!F238+F250</f>
        <v>130.18</v>
      </c>
      <c r="G251" s="7">
        <f>Month!G238+G250</f>
        <v>1213.37</v>
      </c>
      <c r="H251" s="7">
        <f>Month!H238+H250</f>
        <v>438.09</v>
      </c>
    </row>
    <row r="252" spans="1:8" ht="12">
      <c r="A252" s="15">
        <v>2014</v>
      </c>
      <c r="B252" s="42" t="s">
        <v>36</v>
      </c>
      <c r="C252" s="7">
        <f>Month!C239+C251</f>
        <v>29156.73</v>
      </c>
      <c r="D252" s="7">
        <f>Month!D239+D251</f>
        <v>23213.36</v>
      </c>
      <c r="E252" s="7">
        <f>Month!E239+E251</f>
        <v>3889.9900000000002</v>
      </c>
      <c r="F252" s="7">
        <f>Month!F239+F251</f>
        <v>154.99</v>
      </c>
      <c r="G252" s="7">
        <f>Month!G239+G251</f>
        <v>1401.2199999999998</v>
      </c>
      <c r="H252" s="7">
        <f>Month!H239+H251</f>
        <v>497.16999999999996</v>
      </c>
    </row>
    <row r="253" spans="1:8" ht="12">
      <c r="A253" s="15">
        <v>2014</v>
      </c>
      <c r="B253" s="42" t="s">
        <v>37</v>
      </c>
      <c r="C253" s="7">
        <f>Month!C240+C252</f>
        <v>31578.89</v>
      </c>
      <c r="D253" s="7">
        <f>Month!D240+D252</f>
        <v>24765.79</v>
      </c>
      <c r="E253" s="7">
        <f>Month!E240+E252</f>
        <v>4477.38</v>
      </c>
      <c r="F253" s="7">
        <f>Month!F240+F252</f>
        <v>178.46</v>
      </c>
      <c r="G253" s="7">
        <f>Month!G240+G252</f>
        <v>1601.8399999999997</v>
      </c>
      <c r="H253" s="7">
        <f>Month!H240+H252</f>
        <v>555.41</v>
      </c>
    </row>
    <row r="254" spans="1:8" ht="12">
      <c r="A254" s="15">
        <v>2014</v>
      </c>
      <c r="B254" s="42" t="s">
        <v>44</v>
      </c>
      <c r="C254" s="7">
        <f>Month!C241+C253</f>
        <v>35429.659999999996</v>
      </c>
      <c r="D254" s="7">
        <f>Month!D241+D253</f>
        <v>27783.49</v>
      </c>
      <c r="E254" s="7">
        <f>Month!E241+E253</f>
        <v>5024.62</v>
      </c>
      <c r="F254" s="7">
        <f>Month!F241+F253</f>
        <v>202.31</v>
      </c>
      <c r="G254" s="7">
        <f>Month!G241+G253</f>
        <v>1802.6199999999997</v>
      </c>
      <c r="H254" s="7">
        <f>Month!H241+H253</f>
        <v>616.62</v>
      </c>
    </row>
    <row r="255" spans="1:8" ht="12">
      <c r="A255" s="15">
        <v>2014</v>
      </c>
      <c r="B255" s="42" t="s">
        <v>39</v>
      </c>
      <c r="C255" s="7">
        <f>Month!C242+C254</f>
        <v>39337.03</v>
      </c>
      <c r="D255" s="7">
        <f>Month!D242+D254</f>
        <v>30889.18</v>
      </c>
      <c r="E255" s="7">
        <f>Month!E242+E254</f>
        <v>5529.13</v>
      </c>
      <c r="F255" s="7">
        <f>Month!F242+F254</f>
        <v>220.43</v>
      </c>
      <c r="G255" s="7">
        <f>Month!G242+G254</f>
        <v>2014.5899999999997</v>
      </c>
      <c r="H255" s="7">
        <f>Month!H242+H254</f>
        <v>683.72</v>
      </c>
    </row>
    <row r="256" spans="1:8" ht="12">
      <c r="A256" s="15">
        <v>2014</v>
      </c>
      <c r="B256" s="42" t="s">
        <v>40</v>
      </c>
      <c r="C256" s="7">
        <f>Month!C243+C255</f>
        <v>43832.11</v>
      </c>
      <c r="D256" s="7">
        <f>Month!D243+D255</f>
        <v>34532.13</v>
      </c>
      <c r="E256" s="7">
        <f>Month!E243+E255</f>
        <v>6051.360000000001</v>
      </c>
      <c r="F256" s="7">
        <f>Month!F243+F255</f>
        <v>239.53</v>
      </c>
      <c r="G256" s="7">
        <f>Month!G243+G255</f>
        <v>2235.64</v>
      </c>
      <c r="H256" s="7">
        <f>Month!H243+H255</f>
        <v>773.48</v>
      </c>
    </row>
    <row r="257" spans="1:8" ht="12">
      <c r="A257" s="16">
        <v>2014</v>
      </c>
      <c r="B257" s="49" t="s">
        <v>45</v>
      </c>
      <c r="C257" s="102">
        <f>Month!C244+C256</f>
        <v>48294.770000000004</v>
      </c>
      <c r="D257" s="102">
        <f>Month!D244+D256</f>
        <v>38234.02</v>
      </c>
      <c r="E257" s="102">
        <f>Month!E244+E256</f>
        <v>6490.05</v>
      </c>
      <c r="F257" s="102">
        <f>Month!F244+F256</f>
        <v>258.93</v>
      </c>
      <c r="G257" s="102">
        <f>Month!G244+G256</f>
        <v>2441.7999999999997</v>
      </c>
      <c r="H257" s="102">
        <f>Month!H244+H256</f>
        <v>870</v>
      </c>
    </row>
    <row r="258" spans="1:8" ht="12">
      <c r="A258" s="15">
        <v>2015</v>
      </c>
      <c r="B258" s="42" t="s">
        <v>31</v>
      </c>
      <c r="C258" s="7">
        <f>Month!C245</f>
        <v>4753.68</v>
      </c>
      <c r="D258" s="7">
        <f>Month!D245</f>
        <v>3897.42</v>
      </c>
      <c r="E258" s="7">
        <f>Month!E245</f>
        <v>609.79</v>
      </c>
      <c r="F258" s="7">
        <f>Month!F245</f>
        <v>12.5</v>
      </c>
      <c r="G258" s="7">
        <f>Month!G245</f>
        <v>174.84</v>
      </c>
      <c r="H258" s="7">
        <f>Month!H245</f>
        <v>59.13</v>
      </c>
    </row>
    <row r="259" spans="1:8" ht="12">
      <c r="A259" s="15">
        <v>2015</v>
      </c>
      <c r="B259" s="42" t="s">
        <v>32</v>
      </c>
      <c r="C259" s="7">
        <f>Month!C246+C258</f>
        <v>9087.98</v>
      </c>
      <c r="D259" s="7">
        <f>Month!D246+D258</f>
        <v>7533.0599999999995</v>
      </c>
      <c r="E259" s="7">
        <f>Month!E246+E258</f>
        <v>1061.76</v>
      </c>
      <c r="F259" s="7">
        <f>Month!F246+F258</f>
        <v>24.27</v>
      </c>
      <c r="G259" s="7">
        <f>Month!G246+G258</f>
        <v>350.22</v>
      </c>
      <c r="H259" s="7">
        <f>Month!H246+H258</f>
        <v>118.67</v>
      </c>
    </row>
    <row r="260" spans="1:8" ht="12">
      <c r="A260" s="15">
        <v>2015</v>
      </c>
      <c r="B260" s="42" t="s">
        <v>42</v>
      </c>
      <c r="C260" s="7">
        <f>Month!C247+C259</f>
        <v>13602.21</v>
      </c>
      <c r="D260" s="7">
        <f>Month!D247+D259</f>
        <v>11282.97</v>
      </c>
      <c r="E260" s="7">
        <f>Month!E247+E259</f>
        <v>1587.47</v>
      </c>
      <c r="F260" s="7">
        <f>Month!F247+F259</f>
        <v>32.36</v>
      </c>
      <c r="G260" s="7">
        <f>Month!G247+G259</f>
        <v>525.99</v>
      </c>
      <c r="H260" s="7">
        <f>Month!H247+H259</f>
        <v>173.42000000000002</v>
      </c>
    </row>
    <row r="261" spans="1:8" ht="12">
      <c r="A261" s="15">
        <v>2015</v>
      </c>
      <c r="B261" s="42" t="s">
        <v>34</v>
      </c>
      <c r="C261" s="7">
        <f>Month!C248+C260</f>
        <v>17006.34</v>
      </c>
      <c r="D261" s="7">
        <f>Month!D248+D260</f>
        <v>13954.75</v>
      </c>
      <c r="E261" s="7">
        <f>Month!E248+E260</f>
        <v>2073.38</v>
      </c>
      <c r="F261" s="7">
        <f>Month!F248+F260</f>
        <v>53.14</v>
      </c>
      <c r="G261" s="7">
        <f>Month!G248+G260</f>
        <v>701.77</v>
      </c>
      <c r="H261" s="7">
        <f>Month!H248+H260</f>
        <v>223.3</v>
      </c>
    </row>
    <row r="262" spans="1:8" ht="12">
      <c r="A262" s="15">
        <v>2015</v>
      </c>
      <c r="B262" s="42" t="s">
        <v>23</v>
      </c>
      <c r="C262" s="7">
        <f>Month!C249+C261</f>
        <v>19660.14</v>
      </c>
      <c r="D262" s="7">
        <f>Month!D249+D261</f>
        <v>15835.33</v>
      </c>
      <c r="E262" s="7">
        <f>Month!E249+E261</f>
        <v>2602.25</v>
      </c>
      <c r="F262" s="7">
        <f>Month!F249+F261</f>
        <v>75.59</v>
      </c>
      <c r="G262" s="7">
        <f>Month!G249+G261</f>
        <v>878.17</v>
      </c>
      <c r="H262" s="7">
        <f>Month!H249+H261</f>
        <v>268.8</v>
      </c>
    </row>
    <row r="263" spans="1:8" ht="12">
      <c r="A263" s="15">
        <v>2015</v>
      </c>
      <c r="B263" s="42" t="s">
        <v>43</v>
      </c>
      <c r="C263" s="7">
        <f>Month!C250+C262</f>
        <v>22019.6</v>
      </c>
      <c r="D263" s="7">
        <f>Month!D250+D262</f>
        <v>17437.24</v>
      </c>
      <c r="E263" s="7">
        <f>Month!E250+E262</f>
        <v>3117.19</v>
      </c>
      <c r="F263" s="7">
        <f>Month!F250+F262</f>
        <v>96.78</v>
      </c>
      <c r="G263" s="7">
        <f>Month!G250+G262</f>
        <v>1054.99</v>
      </c>
      <c r="H263" s="7">
        <f>Month!H250+H262</f>
        <v>313.40000000000003</v>
      </c>
    </row>
    <row r="264" spans="1:8" ht="12">
      <c r="A264" s="15">
        <v>2015</v>
      </c>
      <c r="B264" s="42" t="s">
        <v>36</v>
      </c>
      <c r="C264" s="7">
        <f>Month!C251+C263</f>
        <v>24291.3</v>
      </c>
      <c r="D264" s="7">
        <f>Month!D251+D263</f>
        <v>19018.730000000003</v>
      </c>
      <c r="E264" s="7">
        <f>Month!E251+E263</f>
        <v>3573.12</v>
      </c>
      <c r="F264" s="7">
        <f>Month!F251+F263</f>
        <v>119.84</v>
      </c>
      <c r="G264" s="7">
        <f>Month!G251+G263</f>
        <v>1227.35</v>
      </c>
      <c r="H264" s="7">
        <f>Month!H251+H263</f>
        <v>352.26000000000005</v>
      </c>
    </row>
    <row r="265" spans="1:8" ht="12">
      <c r="A265" s="15">
        <v>2015</v>
      </c>
      <c r="B265" s="42" t="s">
        <v>37</v>
      </c>
      <c r="C265" s="7">
        <f>Month!C252+C264</f>
        <v>26656.47</v>
      </c>
      <c r="D265" s="7">
        <f>Month!D252+D264</f>
        <v>20695.110000000004</v>
      </c>
      <c r="E265" s="7">
        <f>Month!E252+E264</f>
        <v>4033.8199999999997</v>
      </c>
      <c r="F265" s="7">
        <f>Month!F252+F264</f>
        <v>139.87</v>
      </c>
      <c r="G265" s="7">
        <f>Month!G252+G264</f>
        <v>1394.57</v>
      </c>
      <c r="H265" s="7">
        <f>Month!H252+H264</f>
        <v>393.1</v>
      </c>
    </row>
    <row r="266" spans="1:8" ht="12">
      <c r="A266" s="15">
        <v>2015</v>
      </c>
      <c r="B266" s="42" t="s">
        <v>44</v>
      </c>
      <c r="C266" s="7">
        <f>Month!C253+C265</f>
        <v>28962</v>
      </c>
      <c r="D266" s="7">
        <f>Month!D253+D265</f>
        <v>22478.700000000004</v>
      </c>
      <c r="E266" s="7">
        <f>Month!E253+E265</f>
        <v>4321.69</v>
      </c>
      <c r="F266" s="7">
        <f>Month!F253+F265</f>
        <v>162.28</v>
      </c>
      <c r="G266" s="7">
        <f>Month!G253+G265</f>
        <v>1560.74</v>
      </c>
      <c r="H266" s="7">
        <f>Month!H253+H265</f>
        <v>438.58000000000004</v>
      </c>
    </row>
    <row r="267" spans="1:8" ht="12">
      <c r="A267" s="15">
        <v>2015</v>
      </c>
      <c r="B267" s="42" t="s">
        <v>39</v>
      </c>
      <c r="C267" s="7">
        <f>Month!C254+C266</f>
        <v>32136.09</v>
      </c>
      <c r="D267" s="7">
        <f>Month!D254+D266</f>
        <v>25079.340000000004</v>
      </c>
      <c r="E267" s="7">
        <f>Month!E254+E266</f>
        <v>4647.73</v>
      </c>
      <c r="F267" s="7">
        <f>Month!F254+F266</f>
        <v>184.53</v>
      </c>
      <c r="G267" s="7">
        <f>Month!G254+G266</f>
        <v>1737.5</v>
      </c>
      <c r="H267" s="7">
        <f>Month!H254+H266</f>
        <v>486.97</v>
      </c>
    </row>
    <row r="268" spans="1:8" ht="12">
      <c r="A268" s="15">
        <v>2015</v>
      </c>
      <c r="B268" s="42" t="s">
        <v>40</v>
      </c>
      <c r="C268" s="7">
        <f>Month!C255+C267</f>
        <v>34968.06</v>
      </c>
      <c r="D268" s="7">
        <f>Month!D255+D267</f>
        <v>27381.910000000003</v>
      </c>
      <c r="E268" s="7">
        <f>Month!E255+E267</f>
        <v>4926.389999999999</v>
      </c>
      <c r="F268" s="7">
        <f>Month!F255+F267</f>
        <v>206.84</v>
      </c>
      <c r="G268" s="7">
        <f>Month!G255+G267</f>
        <v>1904.65</v>
      </c>
      <c r="H268" s="7">
        <f>Month!H255+H267</f>
        <v>548.24</v>
      </c>
    </row>
    <row r="269" spans="1:8" ht="12">
      <c r="A269" s="16">
        <v>2015</v>
      </c>
      <c r="B269" s="49" t="s">
        <v>45</v>
      </c>
      <c r="C269" s="102">
        <f>Month!C256+C268</f>
        <v>37450.92</v>
      </c>
      <c r="D269" s="102">
        <f>Month!D256+D268</f>
        <v>29329.690000000002</v>
      </c>
      <c r="E269" s="102">
        <f>Month!E256+E268</f>
        <v>5210.8099999999995</v>
      </c>
      <c r="F269" s="102">
        <f>Month!F256+F268</f>
        <v>228.48000000000002</v>
      </c>
      <c r="G269" s="102">
        <f>Month!G256+G268</f>
        <v>2073.4500000000003</v>
      </c>
      <c r="H269" s="102">
        <f>Month!H256+H268</f>
        <v>608.45</v>
      </c>
    </row>
    <row r="270" spans="1:8" ht="12">
      <c r="A270" s="15">
        <v>2016</v>
      </c>
      <c r="B270" s="42" t="s">
        <v>31</v>
      </c>
      <c r="C270" s="7">
        <f>Month!C257</f>
        <v>2482.1</v>
      </c>
      <c r="D270" s="7">
        <f>Month!D257</f>
        <v>1978.24</v>
      </c>
      <c r="E270" s="7">
        <f>Month!E257</f>
        <v>253.75</v>
      </c>
      <c r="F270" s="7">
        <f>Month!F257</f>
        <v>18.35</v>
      </c>
      <c r="G270" s="7">
        <f>Month!G257</f>
        <v>170.72</v>
      </c>
      <c r="H270" s="7">
        <f>Month!H257</f>
        <v>61.04</v>
      </c>
    </row>
    <row r="271" spans="1:8" ht="12">
      <c r="A271" s="15">
        <v>2016</v>
      </c>
      <c r="B271" s="42" t="s">
        <v>32</v>
      </c>
      <c r="C271" s="7">
        <f>Month!C258+C270</f>
        <v>5013.25</v>
      </c>
      <c r="D271" s="7">
        <f>Month!D258+D270</f>
        <v>4019.0299999999997</v>
      </c>
      <c r="E271" s="7">
        <f>Month!E258+E270</f>
        <v>498.1</v>
      </c>
      <c r="F271" s="7">
        <f>Month!F258+F270</f>
        <v>36.94</v>
      </c>
      <c r="G271" s="7">
        <f>Month!G258+G270</f>
        <v>340.64</v>
      </c>
      <c r="H271" s="7">
        <f>Month!H258+H270</f>
        <v>118.53999999999999</v>
      </c>
    </row>
    <row r="272" spans="1:8" ht="12">
      <c r="A272" s="15">
        <v>2016</v>
      </c>
      <c r="B272" s="42" t="s">
        <v>42</v>
      </c>
      <c r="C272" s="7">
        <f>Month!C259+C271</f>
        <v>7225.07</v>
      </c>
      <c r="D272" s="7">
        <f>Month!D259+D271</f>
        <v>5720.9</v>
      </c>
      <c r="E272" s="7">
        <f>Month!E259+E271</f>
        <v>758.95</v>
      </c>
      <c r="F272" s="7">
        <f>Month!F259+F271</f>
        <v>55.17</v>
      </c>
      <c r="G272" s="7">
        <f>Month!G259+G271</f>
        <v>516.52</v>
      </c>
      <c r="H272" s="7">
        <f>Month!H259+H271</f>
        <v>173.54</v>
      </c>
    </row>
    <row r="273" spans="1:8" ht="12">
      <c r="A273" s="15">
        <v>2016</v>
      </c>
      <c r="B273" s="42" t="s">
        <v>34</v>
      </c>
      <c r="C273" s="7">
        <f>Month!C260+C272</f>
        <v>8477.42</v>
      </c>
      <c r="D273" s="7">
        <f>Month!D260+D272</f>
        <v>6470.929999999999</v>
      </c>
      <c r="E273" s="7">
        <f>Month!E260+E272</f>
        <v>1025.47</v>
      </c>
      <c r="F273" s="7">
        <f>Month!F260+F272</f>
        <v>73.17</v>
      </c>
      <c r="G273" s="7">
        <f>Month!G260+G272</f>
        <v>684.75</v>
      </c>
      <c r="H273" s="7">
        <f>Month!H260+H272</f>
        <v>223.10999999999999</v>
      </c>
    </row>
    <row r="274" spans="1:8" ht="12">
      <c r="A274" s="15">
        <v>2016</v>
      </c>
      <c r="B274" s="42" t="s">
        <v>23</v>
      </c>
      <c r="C274" s="7">
        <f>Month!C261+C273</f>
        <v>9441.14</v>
      </c>
      <c r="D274" s="7">
        <f>Month!D261+D273</f>
        <v>6931.2699999999995</v>
      </c>
      <c r="E274" s="7">
        <f>Month!E261+E273</f>
        <v>1306.89</v>
      </c>
      <c r="F274" s="7">
        <f>Month!F261+F273</f>
        <v>90.22</v>
      </c>
      <c r="G274" s="7">
        <f>Month!G261+G273</f>
        <v>843.96</v>
      </c>
      <c r="H274" s="7">
        <f>Month!H261+H273</f>
        <v>268.81</v>
      </c>
    </row>
    <row r="275" spans="1:8" ht="12">
      <c r="A275" s="15">
        <v>2016</v>
      </c>
      <c r="B275" s="42" t="s">
        <v>43</v>
      </c>
      <c r="C275" s="7">
        <f>Month!C262+C274</f>
        <v>10492.06</v>
      </c>
      <c r="D275" s="7">
        <f>Month!D262+D274</f>
        <v>7528.379999999999</v>
      </c>
      <c r="E275" s="7">
        <f>Month!E262+E274</f>
        <v>1541.94</v>
      </c>
      <c r="F275" s="7">
        <f>Month!F262+F274</f>
        <v>105.93</v>
      </c>
      <c r="G275" s="7">
        <f>Month!G262+G274</f>
        <v>1003.1600000000001</v>
      </c>
      <c r="H275" s="7">
        <f>Month!H262+H274</f>
        <v>312.66</v>
      </c>
    </row>
    <row r="276" spans="1:8" ht="12">
      <c r="A276" s="15">
        <v>2016</v>
      </c>
      <c r="B276" s="42" t="s">
        <v>36</v>
      </c>
      <c r="C276" s="7">
        <f>Month!C263+C275</f>
        <v>11388.81</v>
      </c>
      <c r="D276" s="7">
        <f>Month!D263+D275</f>
        <v>7938.259999999999</v>
      </c>
      <c r="E276" s="7">
        <f>Month!E263+E275</f>
        <v>1817.06</v>
      </c>
      <c r="F276" s="7">
        <f>Month!F263+F275</f>
        <v>125.10000000000001</v>
      </c>
      <c r="G276" s="7">
        <f>Month!G263+G275</f>
        <v>1157.94</v>
      </c>
      <c r="H276" s="7">
        <f>Month!H263+H275</f>
        <v>350.47</v>
      </c>
    </row>
    <row r="277" spans="1:8" ht="12">
      <c r="A277" s="15">
        <v>2016</v>
      </c>
      <c r="B277" s="42" t="s">
        <v>37</v>
      </c>
      <c r="C277" s="7">
        <f>Month!C264+C276</f>
        <v>12131.029999999999</v>
      </c>
      <c r="D277" s="7">
        <f>Month!D264+D276</f>
        <v>8222.039999999999</v>
      </c>
      <c r="E277" s="7">
        <f>Month!E264+E276</f>
        <v>2060.34</v>
      </c>
      <c r="F277" s="7">
        <f>Month!F264+F276</f>
        <v>142.32</v>
      </c>
      <c r="G277" s="7">
        <f>Month!G264+G276</f>
        <v>1319</v>
      </c>
      <c r="H277" s="7">
        <f>Month!H264+H276</f>
        <v>387.35</v>
      </c>
    </row>
    <row r="278" spans="1:8" ht="12">
      <c r="A278" s="15">
        <v>2016</v>
      </c>
      <c r="B278" s="42" t="s">
        <v>44</v>
      </c>
      <c r="C278" s="7">
        <f>Month!C265+C277</f>
        <v>13137.789999999999</v>
      </c>
      <c r="D278" s="7">
        <f>Month!D265+D277</f>
        <v>8714.589999999998</v>
      </c>
      <c r="E278" s="7">
        <f>Month!E265+E277</f>
        <v>2352.26</v>
      </c>
      <c r="F278" s="7">
        <f>Month!F265+F277</f>
        <v>160.45999999999998</v>
      </c>
      <c r="G278" s="7">
        <f>Month!G265+G277</f>
        <v>1484.26</v>
      </c>
      <c r="H278" s="7">
        <f>Month!H265+H277</f>
        <v>426.25</v>
      </c>
    </row>
    <row r="279" spans="1:8" ht="12">
      <c r="A279" s="15">
        <v>2016</v>
      </c>
      <c r="B279" s="42" t="s">
        <v>39</v>
      </c>
      <c r="C279" s="7">
        <f>Month!C266+C278</f>
        <v>14512.099999999999</v>
      </c>
      <c r="D279" s="7">
        <f>Month!D266+D278</f>
        <v>9560.369999999999</v>
      </c>
      <c r="E279" s="7">
        <f>Month!E266+E278</f>
        <v>2642.44</v>
      </c>
      <c r="F279" s="7">
        <f>Month!F266+F278</f>
        <v>182.57999999999998</v>
      </c>
      <c r="G279" s="7">
        <f>Month!G266+G278</f>
        <v>1648.02</v>
      </c>
      <c r="H279" s="7">
        <f>Month!H266+H278</f>
        <v>478.72</v>
      </c>
    </row>
    <row r="280" spans="1:8" ht="12">
      <c r="A280" s="15">
        <v>2016</v>
      </c>
      <c r="B280" s="42" t="s">
        <v>40</v>
      </c>
      <c r="C280" s="7">
        <f>Month!C267+C279</f>
        <v>16269.149999999998</v>
      </c>
      <c r="D280" s="7">
        <f>Month!D267+D279</f>
        <v>10844.849999999999</v>
      </c>
      <c r="E280" s="7">
        <f>Month!E267+E279</f>
        <v>2864.34</v>
      </c>
      <c r="F280" s="7">
        <f>Month!F267+F279</f>
        <v>203.77999999999997</v>
      </c>
      <c r="G280" s="7">
        <f>Month!G267+G279</f>
        <v>1811.52</v>
      </c>
      <c r="H280" s="7">
        <f>Month!H267+H279</f>
        <v>544.71</v>
      </c>
    </row>
    <row r="281" spans="1:8" ht="12">
      <c r="A281" s="16">
        <v>2016</v>
      </c>
      <c r="B281" s="49" t="s">
        <v>45</v>
      </c>
      <c r="C281" s="102">
        <f>Month!C268+C280</f>
        <v>18035.3</v>
      </c>
      <c r="D281" s="102">
        <f>Month!D268+D280</f>
        <v>12055.149999999998</v>
      </c>
      <c r="E281" s="102">
        <f>Month!E268+E280</f>
        <v>3184.32</v>
      </c>
      <c r="F281" s="102">
        <f>Month!F268+F280</f>
        <v>222.61999999999998</v>
      </c>
      <c r="G281" s="102">
        <f>Month!G268+G280</f>
        <v>1962.6</v>
      </c>
      <c r="H281" s="102">
        <f>Month!H268+H280</f>
        <v>610.6700000000001</v>
      </c>
    </row>
    <row r="282" spans="1:8" ht="12">
      <c r="A282" s="15">
        <v>2017</v>
      </c>
      <c r="B282" s="42" t="s">
        <v>31</v>
      </c>
      <c r="C282" s="7">
        <f>Month!C269</f>
        <v>2424.44</v>
      </c>
      <c r="D282" s="7">
        <f>Month!D269</f>
        <v>1884.39</v>
      </c>
      <c r="E282" s="7">
        <f>Month!E269</f>
        <v>313.88</v>
      </c>
      <c r="F282" s="7">
        <f>Month!F269</f>
        <v>18.9</v>
      </c>
      <c r="G282" s="7">
        <f>Month!G269</f>
        <v>145.01</v>
      </c>
      <c r="H282" s="7">
        <f>Month!H269</f>
        <v>62.26</v>
      </c>
    </row>
    <row r="283" spans="1:8" ht="12">
      <c r="A283" s="15">
        <f>A282</f>
        <v>2017</v>
      </c>
      <c r="B283" s="42" t="s">
        <v>32</v>
      </c>
      <c r="C283" s="7">
        <f>Month!C270+C282</f>
        <v>4321.110000000001</v>
      </c>
      <c r="D283" s="7">
        <f>Month!D270+D282</f>
        <v>3312.46</v>
      </c>
      <c r="E283" s="7">
        <f>Month!E270+E282</f>
        <v>563.44</v>
      </c>
      <c r="F283" s="7">
        <f>Month!F270+F282</f>
        <v>39.09</v>
      </c>
      <c r="G283" s="7">
        <f>Month!G270+G282</f>
        <v>286.13</v>
      </c>
      <c r="H283" s="7">
        <f>Month!H270+H282</f>
        <v>119.99</v>
      </c>
    </row>
    <row r="284" spans="1:8" ht="12">
      <c r="A284" s="15">
        <f aca="true" t="shared" si="4" ref="A284:A293">A283</f>
        <v>2017</v>
      </c>
      <c r="B284" s="42" t="s">
        <v>42</v>
      </c>
      <c r="C284" s="7">
        <f>Month!C271+C283</f>
        <v>5402.660000000001</v>
      </c>
      <c r="D284" s="7">
        <f>Month!D271+D283</f>
        <v>3905.37</v>
      </c>
      <c r="E284" s="7">
        <f>Month!E271+E283</f>
        <v>832.69</v>
      </c>
      <c r="F284" s="7">
        <f>Month!F271+F283</f>
        <v>59.43000000000001</v>
      </c>
      <c r="G284" s="7">
        <f>Month!G271+G283</f>
        <v>433.04999999999995</v>
      </c>
      <c r="H284" s="7">
        <f>Month!H271+H283</f>
        <v>172.13</v>
      </c>
    </row>
    <row r="285" spans="1:8" ht="12">
      <c r="A285" s="15">
        <f t="shared" si="4"/>
        <v>2017</v>
      </c>
      <c r="B285" s="42" t="s">
        <v>34</v>
      </c>
      <c r="C285" s="7">
        <f>Month!C272+C284</f>
        <v>6104.120000000001</v>
      </c>
      <c r="D285" s="7">
        <f>Month!D272+D284</f>
        <v>4100.82</v>
      </c>
      <c r="E285" s="7">
        <f>Month!E272+E284</f>
        <v>1127.14</v>
      </c>
      <c r="F285" s="7">
        <f>Month!F272+F284</f>
        <v>77.77000000000001</v>
      </c>
      <c r="G285" s="7">
        <f>Month!G272+G284</f>
        <v>580.4699999999999</v>
      </c>
      <c r="H285" s="7">
        <f>Month!H272+H284</f>
        <v>217.93</v>
      </c>
    </row>
    <row r="286" spans="1:8" ht="12">
      <c r="A286" s="15">
        <f t="shared" si="4"/>
        <v>2017</v>
      </c>
      <c r="B286" s="42" t="s">
        <v>23</v>
      </c>
      <c r="C286" s="7">
        <f>Month!C273+C285</f>
        <v>6809.990000000001</v>
      </c>
      <c r="D286" s="7">
        <f>Month!D273+D285</f>
        <v>4358.28</v>
      </c>
      <c r="E286" s="7">
        <f>Month!E273+E285</f>
        <v>1378.47</v>
      </c>
      <c r="F286" s="7">
        <f>Month!F273+F285</f>
        <v>93.82000000000001</v>
      </c>
      <c r="G286" s="7">
        <f>Month!G273+G285</f>
        <v>721.6199999999999</v>
      </c>
      <c r="H286" s="7">
        <f>Month!H273+H285</f>
        <v>257.81</v>
      </c>
    </row>
    <row r="287" spans="1:8" ht="12">
      <c r="A287" s="15">
        <f t="shared" si="4"/>
        <v>2017</v>
      </c>
      <c r="B287" s="42" t="s">
        <v>43</v>
      </c>
      <c r="C287" s="7">
        <f>Month!C274+C286</f>
        <v>7473.340000000001</v>
      </c>
      <c r="D287" s="7">
        <f>Month!D274+D286</f>
        <v>4541.5</v>
      </c>
      <c r="E287" s="7">
        <f>Month!E274+E286</f>
        <v>1656.52</v>
      </c>
      <c r="F287" s="7">
        <f>Month!F274+F286</f>
        <v>107.85000000000001</v>
      </c>
      <c r="G287" s="7">
        <f>Month!G274+G286</f>
        <v>869.4299999999998</v>
      </c>
      <c r="H287" s="7">
        <f>Month!H274+H286</f>
        <v>298.05</v>
      </c>
    </row>
    <row r="288" spans="1:8" ht="12">
      <c r="A288" s="15">
        <f t="shared" si="4"/>
        <v>2017</v>
      </c>
      <c r="B288" s="42" t="s">
        <v>36</v>
      </c>
      <c r="C288" s="7">
        <f>Month!C275+C287</f>
        <v>8081.420000000001</v>
      </c>
      <c r="D288" s="7">
        <f>Month!D275+D287</f>
        <v>4704.23</v>
      </c>
      <c r="E288" s="7">
        <f>Month!E275+E287</f>
        <v>1912.04</v>
      </c>
      <c r="F288" s="7">
        <f>Month!F275+F287</f>
        <v>119.71000000000001</v>
      </c>
      <c r="G288" s="7">
        <f>Month!G275+G287</f>
        <v>1009.1699999999998</v>
      </c>
      <c r="H288" s="7">
        <f>Month!H275+H287</f>
        <v>336.28000000000003</v>
      </c>
    </row>
    <row r="289" spans="1:8" ht="12">
      <c r="A289" s="15">
        <f t="shared" si="4"/>
        <v>2017</v>
      </c>
      <c r="B289" s="42" t="s">
        <v>37</v>
      </c>
      <c r="C289" s="7">
        <f>Month!C276+C288</f>
        <v>8720.650000000001</v>
      </c>
      <c r="D289" s="7">
        <f>Month!D276+D288</f>
        <v>4923.78</v>
      </c>
      <c r="E289" s="7">
        <f>Month!E276+E288</f>
        <v>2145.24</v>
      </c>
      <c r="F289" s="7">
        <f>Month!F276+F288</f>
        <v>131.10000000000002</v>
      </c>
      <c r="G289" s="7">
        <f>Month!G276+G288</f>
        <v>1147.54</v>
      </c>
      <c r="H289" s="7">
        <f>Month!H276+H288</f>
        <v>373</v>
      </c>
    </row>
    <row r="290" spans="1:8" ht="12">
      <c r="A290" s="15">
        <f t="shared" si="4"/>
        <v>2017</v>
      </c>
      <c r="B290" s="42" t="s">
        <v>44</v>
      </c>
      <c r="C290" s="7">
        <f>Month!C277+C289</f>
        <v>9655.640000000001</v>
      </c>
      <c r="D290" s="7">
        <f>Month!D277+D289</f>
        <v>5403.58</v>
      </c>
      <c r="E290" s="7">
        <f>Month!E277+E289</f>
        <v>2400.81</v>
      </c>
      <c r="F290" s="7">
        <f>Month!F277+F289</f>
        <v>143.73000000000002</v>
      </c>
      <c r="G290" s="7">
        <f>Month!G277+G289</f>
        <v>1293.09</v>
      </c>
      <c r="H290" s="7">
        <f>Month!H277+H289</f>
        <v>414.44</v>
      </c>
    </row>
    <row r="291" spans="1:8" ht="12">
      <c r="A291" s="15">
        <f t="shared" si="4"/>
        <v>2017</v>
      </c>
      <c r="B291" s="42" t="s">
        <v>39</v>
      </c>
      <c r="C291" s="7">
        <f>Month!C278+C290</f>
        <v>10563.650000000001</v>
      </c>
      <c r="D291" s="7">
        <f>Month!D278+D290</f>
        <v>5813.36</v>
      </c>
      <c r="E291" s="7">
        <f>Month!E278+E290</f>
        <v>2683.36</v>
      </c>
      <c r="F291" s="7">
        <f>Month!F278+F290</f>
        <v>164.53000000000003</v>
      </c>
      <c r="G291" s="7">
        <f>Month!G278+G290</f>
        <v>1441.04</v>
      </c>
      <c r="H291" s="7">
        <f>Month!H278+H290</f>
        <v>461.38</v>
      </c>
    </row>
    <row r="292" spans="1:8" ht="12">
      <c r="A292" s="15">
        <f t="shared" si="4"/>
        <v>2017</v>
      </c>
      <c r="B292" s="42" t="s">
        <v>40</v>
      </c>
      <c r="C292" s="7">
        <f>Month!C279+C291</f>
        <v>12359.650000000001</v>
      </c>
      <c r="D292" s="7">
        <f>Month!D279+D291</f>
        <v>7148.639999999999</v>
      </c>
      <c r="E292" s="7">
        <f>Month!E279+E291</f>
        <v>2912.08</v>
      </c>
      <c r="F292" s="7">
        <f>Month!F279+F291</f>
        <v>185.28000000000003</v>
      </c>
      <c r="G292" s="7">
        <f>Month!G279+G291</f>
        <v>1588.55</v>
      </c>
      <c r="H292" s="7">
        <f>Month!H279+H291</f>
        <v>525.13</v>
      </c>
    </row>
    <row r="293" spans="1:8" ht="12">
      <c r="A293" s="16">
        <f t="shared" si="4"/>
        <v>2017</v>
      </c>
      <c r="B293" s="49" t="s">
        <v>45</v>
      </c>
      <c r="C293" s="102">
        <f>Month!C280+C292</f>
        <v>14439.080000000002</v>
      </c>
      <c r="D293" s="102">
        <f>Month!D280+D292</f>
        <v>8716.47</v>
      </c>
      <c r="E293" s="102">
        <f>Month!E280+E292</f>
        <v>3189.14</v>
      </c>
      <c r="F293" s="102">
        <f>Month!F280+F292</f>
        <v>206.87000000000003</v>
      </c>
      <c r="G293" s="102">
        <f>Month!G280+G292</f>
        <v>1731.9299999999998</v>
      </c>
      <c r="H293" s="102">
        <f>Month!H280+H292</f>
        <v>594.69</v>
      </c>
    </row>
    <row r="294" spans="1:8" ht="12">
      <c r="A294" s="15">
        <v>2018</v>
      </c>
      <c r="B294" s="42" t="s">
        <v>31</v>
      </c>
      <c r="C294" s="7">
        <f>Month!C281</f>
        <v>1123.81</v>
      </c>
      <c r="D294" s="7">
        <f>Month!D281</f>
        <v>649.21</v>
      </c>
      <c r="E294" s="7">
        <f>Month!E281</f>
        <v>254.36</v>
      </c>
      <c r="F294" s="7">
        <f>Month!F281</f>
        <v>22.3</v>
      </c>
      <c r="G294" s="7">
        <f>Month!G281</f>
        <v>138.01</v>
      </c>
      <c r="H294" s="7">
        <f>Month!H281</f>
        <v>59.93</v>
      </c>
    </row>
    <row r="295" spans="1:8" ht="12">
      <c r="A295" s="15">
        <f>A294</f>
        <v>2018</v>
      </c>
      <c r="B295" s="42" t="s">
        <v>32</v>
      </c>
      <c r="C295" s="7">
        <f>Month!C282+C294</f>
        <v>2711.55</v>
      </c>
      <c r="D295" s="7">
        <f>Month!D282+D294</f>
        <v>1790.44</v>
      </c>
      <c r="E295" s="7">
        <f>Month!E282+E294</f>
        <v>480.20000000000005</v>
      </c>
      <c r="F295" s="7">
        <f>Month!F282+F294</f>
        <v>44.93</v>
      </c>
      <c r="G295" s="7">
        <f>Month!G282+G294</f>
        <v>275.5</v>
      </c>
      <c r="H295" s="7">
        <f>Month!H282+H294</f>
        <v>120.47999999999999</v>
      </c>
    </row>
    <row r="296" spans="1:8" ht="12">
      <c r="A296" s="15">
        <f aca="true" t="shared" si="5" ref="A296:A305">A295</f>
        <v>2018</v>
      </c>
      <c r="B296" s="42" t="s">
        <v>42</v>
      </c>
      <c r="C296" s="7">
        <f>Month!C283+C295</f>
        <v>4740.530000000001</v>
      </c>
      <c r="D296" s="7">
        <f>Month!D283+D295</f>
        <v>3372.7799999999997</v>
      </c>
      <c r="E296" s="7">
        <f>Month!E283+E295</f>
        <v>713.9100000000001</v>
      </c>
      <c r="F296" s="7">
        <f>Month!F283+F295</f>
        <v>66.99</v>
      </c>
      <c r="G296" s="7">
        <f>Month!G283+G295</f>
        <v>412.6</v>
      </c>
      <c r="H296" s="7">
        <f>Month!H283+H295</f>
        <v>174.26</v>
      </c>
    </row>
    <row r="297" spans="1:8" ht="12">
      <c r="A297" s="15">
        <f t="shared" si="5"/>
        <v>2018</v>
      </c>
      <c r="B297" s="42" t="s">
        <v>34</v>
      </c>
      <c r="C297" s="7">
        <f>Month!C284+C296</f>
        <v>5489.89</v>
      </c>
      <c r="D297" s="7">
        <f>Month!D284+D296</f>
        <v>3639.6699999999996</v>
      </c>
      <c r="E297" s="7">
        <f>Month!E284+E296</f>
        <v>1002.7900000000001</v>
      </c>
      <c r="F297" s="7">
        <f>Month!F284+F296</f>
        <v>85.13</v>
      </c>
      <c r="G297" s="7">
        <f>Month!G284+G296</f>
        <v>545.11</v>
      </c>
      <c r="H297" s="7">
        <f>Month!H284+H296</f>
        <v>217.2</v>
      </c>
    </row>
    <row r="298" spans="1:8" ht="12">
      <c r="A298" s="15">
        <f t="shared" si="5"/>
        <v>2018</v>
      </c>
      <c r="B298" s="42" t="s">
        <v>23</v>
      </c>
      <c r="C298" s="7">
        <f>Month!C285+C297</f>
        <v>6070.79</v>
      </c>
      <c r="D298" s="7">
        <f>Month!D285+D297</f>
        <v>3773.2999999999997</v>
      </c>
      <c r="E298" s="7">
        <f>Month!E285+E297</f>
        <v>1264.93</v>
      </c>
      <c r="F298" s="7">
        <f>Month!F285+F297</f>
        <v>100.75</v>
      </c>
      <c r="G298" s="7">
        <f>Month!G285+G297</f>
        <v>676.57</v>
      </c>
      <c r="H298" s="7">
        <f>Month!H285+H297</f>
        <v>255.25</v>
      </c>
    </row>
    <row r="299" spans="1:8" ht="12">
      <c r="A299" s="15">
        <f t="shared" si="5"/>
        <v>2018</v>
      </c>
      <c r="B299" s="42" t="s">
        <v>43</v>
      </c>
      <c r="C299" s="7">
        <f>Month!C286+C298</f>
        <v>6644.64</v>
      </c>
      <c r="D299" s="7">
        <f>Month!D286+D298</f>
        <v>3900.6099999999997</v>
      </c>
      <c r="E299" s="7">
        <f>Month!E286+E298</f>
        <v>1528.76</v>
      </c>
      <c r="F299" s="7">
        <f>Month!F286+F298</f>
        <v>113.22</v>
      </c>
      <c r="G299" s="7">
        <f>Month!G286+G298</f>
        <v>809.71</v>
      </c>
      <c r="H299" s="7">
        <f>Month!H286+H298</f>
        <v>292.35</v>
      </c>
    </row>
    <row r="300" spans="1:8" ht="12">
      <c r="A300" s="15">
        <f t="shared" si="5"/>
        <v>2018</v>
      </c>
      <c r="B300" s="42" t="s">
        <v>36</v>
      </c>
      <c r="C300" s="7">
        <f>Month!C287+C299</f>
        <v>7179.6</v>
      </c>
      <c r="D300" s="7">
        <f>Month!D287+D299</f>
        <v>3987.8399999999997</v>
      </c>
      <c r="E300" s="7">
        <f>Month!E287+E299</f>
        <v>1794.82</v>
      </c>
      <c r="F300" s="7">
        <f>Month!F287+F299</f>
        <v>125.77</v>
      </c>
      <c r="G300" s="7">
        <f>Month!G287+G299</f>
        <v>944.5600000000001</v>
      </c>
      <c r="H300" s="7">
        <f>Month!H287+H299</f>
        <v>326.61</v>
      </c>
    </row>
    <row r="301" spans="1:8" ht="12">
      <c r="A301" s="15">
        <f t="shared" si="5"/>
        <v>2018</v>
      </c>
      <c r="B301" s="42" t="s">
        <v>37</v>
      </c>
      <c r="C301" s="7">
        <f>Month!C288+C300</f>
        <v>7736.030000000001</v>
      </c>
      <c r="D301" s="7">
        <f>Month!D288+D300</f>
        <v>4110.11</v>
      </c>
      <c r="E301" s="7">
        <f>Month!E288+E300</f>
        <v>2045.56</v>
      </c>
      <c r="F301" s="7">
        <f>Month!F288+F300</f>
        <v>139.46</v>
      </c>
      <c r="G301" s="7">
        <f>Month!G288+G300</f>
        <v>1075.16</v>
      </c>
      <c r="H301" s="7">
        <f>Month!H288+H300</f>
        <v>365.75</v>
      </c>
    </row>
    <row r="302" spans="1:8" ht="12">
      <c r="A302" s="15">
        <f t="shared" si="5"/>
        <v>2018</v>
      </c>
      <c r="B302" s="42" t="s">
        <v>44</v>
      </c>
      <c r="C302" s="7">
        <f>Month!C289+C301</f>
        <v>8709.77</v>
      </c>
      <c r="D302" s="7">
        <f>Month!D289+D301</f>
        <v>4660.299999999999</v>
      </c>
      <c r="E302" s="7">
        <f>Month!E289+E301</f>
        <v>2282.61</v>
      </c>
      <c r="F302" s="7">
        <f>Month!F289+F301</f>
        <v>154.20000000000002</v>
      </c>
      <c r="G302" s="7">
        <f>Month!G289+G301</f>
        <v>1207.0900000000001</v>
      </c>
      <c r="H302" s="7">
        <f>Month!H289+H301</f>
        <v>405.58</v>
      </c>
    </row>
    <row r="303" spans="1:8" ht="12">
      <c r="A303" s="15">
        <f t="shared" si="5"/>
        <v>2018</v>
      </c>
      <c r="B303" s="42" t="s">
        <v>39</v>
      </c>
      <c r="C303" s="7">
        <f>Month!C290+C302</f>
        <v>9575.35</v>
      </c>
      <c r="D303" s="7">
        <f>Month!D290+D302</f>
        <v>5097.669999999999</v>
      </c>
      <c r="E303" s="7">
        <f>Month!E290+E302</f>
        <v>2511.11</v>
      </c>
      <c r="F303" s="7">
        <f>Month!F290+F302</f>
        <v>168.9</v>
      </c>
      <c r="G303" s="7">
        <f>Month!G290+G302</f>
        <v>1341.5100000000002</v>
      </c>
      <c r="H303" s="7">
        <f>Month!H290+H302</f>
        <v>456.16999999999996</v>
      </c>
    </row>
    <row r="304" spans="1:8" ht="12">
      <c r="A304" s="15">
        <f t="shared" si="5"/>
        <v>2018</v>
      </c>
      <c r="B304" s="42" t="s">
        <v>40</v>
      </c>
      <c r="C304" s="7">
        <f>Month!C291+C303</f>
        <v>10912.51</v>
      </c>
      <c r="D304" s="7">
        <f>Month!D291+D303</f>
        <v>6036.48</v>
      </c>
      <c r="E304" s="7">
        <f>Month!E291+E303</f>
        <v>2714.69</v>
      </c>
      <c r="F304" s="7">
        <f>Month!F291+F303</f>
        <v>184.17000000000002</v>
      </c>
      <c r="G304" s="7">
        <f>Month!G291+G303</f>
        <v>1463.7500000000002</v>
      </c>
      <c r="H304" s="7">
        <f>Month!H291+H303</f>
        <v>513.43</v>
      </c>
    </row>
    <row r="305" spans="1:8" ht="12">
      <c r="A305" s="15">
        <f t="shared" si="5"/>
        <v>2018</v>
      </c>
      <c r="B305" s="42" t="s">
        <v>45</v>
      </c>
      <c r="C305" s="7">
        <f>Month!C292+C304</f>
        <v>11935.29</v>
      </c>
      <c r="D305" s="7">
        <f>Month!D292+D304</f>
        <v>6655.299999999999</v>
      </c>
      <c r="E305" s="7">
        <f>Month!E292+E304</f>
        <v>2922.55</v>
      </c>
      <c r="F305" s="7">
        <f>Month!F292+F304</f>
        <v>197.08</v>
      </c>
      <c r="G305" s="7">
        <f>Month!G292+G304</f>
        <v>1583.5400000000002</v>
      </c>
      <c r="H305" s="7">
        <f>Month!H292+H304</f>
        <v>576.8199999999999</v>
      </c>
    </row>
    <row r="306" spans="1:8" ht="12">
      <c r="A306" s="15">
        <v>2019</v>
      </c>
      <c r="B306" s="42" t="s">
        <v>31</v>
      </c>
      <c r="C306" s="7">
        <f>Month!C293</f>
        <v>1175.29</v>
      </c>
      <c r="D306" s="7">
        <f>Month!D293</f>
        <v>781.19</v>
      </c>
      <c r="E306" s="7">
        <f>Month!E293</f>
        <v>201.24</v>
      </c>
      <c r="F306" s="7">
        <f>Month!F293</f>
        <v>11.94</v>
      </c>
      <c r="G306" s="7">
        <f>Month!G293</f>
        <v>120.66</v>
      </c>
      <c r="H306" s="7">
        <f>Month!H293</f>
        <v>60.26</v>
      </c>
    </row>
    <row r="307" spans="1:8" ht="12">
      <c r="A307" s="15">
        <f>A306</f>
        <v>2019</v>
      </c>
      <c r="B307" s="42" t="s">
        <v>32</v>
      </c>
      <c r="C307" s="7">
        <f>Month!C294+C306</f>
        <v>1885.79</v>
      </c>
      <c r="D307" s="7">
        <f>Month!D294+D306</f>
        <v>1050.3700000000001</v>
      </c>
      <c r="E307" s="7">
        <f>Month!E294+E306</f>
        <v>452.27</v>
      </c>
      <c r="F307" s="7">
        <f>Month!F294+F306</f>
        <v>24.509999999999998</v>
      </c>
      <c r="G307" s="7">
        <f>Month!G294+G306</f>
        <v>243.51</v>
      </c>
      <c r="H307" s="7">
        <f>Month!H294+H306</f>
        <v>115.14</v>
      </c>
    </row>
    <row r="308" spans="1:8" ht="12">
      <c r="A308" s="15">
        <f aca="true" t="shared" si="6" ref="A308:A317">A307</f>
        <v>2019</v>
      </c>
      <c r="B308" s="42" t="s">
        <v>42</v>
      </c>
      <c r="C308" s="7">
        <f>Month!C295+C307</f>
        <v>2506.26</v>
      </c>
      <c r="D308" s="7">
        <f>Month!D295+D307</f>
        <v>1246.7700000000002</v>
      </c>
      <c r="E308" s="7">
        <f>Month!E295+E307</f>
        <v>697.48</v>
      </c>
      <c r="F308" s="7">
        <f>Month!F295+F307</f>
        <v>35.199999999999996</v>
      </c>
      <c r="G308" s="7">
        <f>Month!G295+G307</f>
        <v>363.51</v>
      </c>
      <c r="H308" s="7">
        <f>Month!H295+H307</f>
        <v>163.3</v>
      </c>
    </row>
    <row r="309" spans="1:8" ht="12">
      <c r="A309" s="15">
        <f t="shared" si="6"/>
        <v>2019</v>
      </c>
      <c r="B309" s="42" t="s">
        <v>34</v>
      </c>
      <c r="C309" s="7">
        <f>Month!C296+C308</f>
        <v>3087.76</v>
      </c>
      <c r="D309" s="7">
        <f>Month!D296+D308</f>
        <v>1375.5100000000002</v>
      </c>
      <c r="E309" s="7">
        <f>Month!E296+E308</f>
        <v>957.62</v>
      </c>
      <c r="F309" s="7">
        <f>Month!F296+F308</f>
        <v>46.309999999999995</v>
      </c>
      <c r="G309" s="7">
        <f>Month!G296+G308</f>
        <v>502.7</v>
      </c>
      <c r="H309" s="7">
        <f>Month!H296+H308</f>
        <v>205.62</v>
      </c>
    </row>
    <row r="310" spans="1:8" ht="12">
      <c r="A310" s="15">
        <f t="shared" si="6"/>
        <v>2019</v>
      </c>
      <c r="B310" s="42" t="s">
        <v>23</v>
      </c>
      <c r="C310" s="7">
        <f>Month!C297+C309</f>
        <v>3534.46</v>
      </c>
      <c r="D310" s="7">
        <f>Month!D297+D309</f>
        <v>1401.6800000000003</v>
      </c>
      <c r="E310" s="7">
        <f>Month!E297+E309</f>
        <v>1216.56</v>
      </c>
      <c r="F310" s="7">
        <f>Month!F297+F309</f>
        <v>56.50999999999999</v>
      </c>
      <c r="G310" s="7">
        <f>Month!G297+G309</f>
        <v>618.92</v>
      </c>
      <c r="H310" s="7">
        <f>Month!H297+H309</f>
        <v>240.8</v>
      </c>
    </row>
    <row r="311" spans="1:8" ht="12">
      <c r="A311" s="15">
        <f t="shared" si="6"/>
        <v>2019</v>
      </c>
      <c r="B311" s="42" t="s">
        <v>43</v>
      </c>
      <c r="C311" s="7">
        <f>Month!C298+C310</f>
        <v>3984.75</v>
      </c>
      <c r="D311" s="7">
        <f>Month!D298+D310</f>
        <v>1450.5900000000004</v>
      </c>
      <c r="E311" s="7">
        <f>Month!E298+E310</f>
        <v>1461.1499999999999</v>
      </c>
      <c r="F311" s="7">
        <f>Month!F298+F310</f>
        <v>65.21</v>
      </c>
      <c r="G311" s="7">
        <f>Month!G298+G310</f>
        <v>732.26</v>
      </c>
      <c r="H311" s="7">
        <f>Month!H298+H310</f>
        <v>275.56</v>
      </c>
    </row>
    <row r="312" spans="1:8" ht="12">
      <c r="A312" s="15">
        <f t="shared" si="6"/>
        <v>2019</v>
      </c>
      <c r="B312" s="42" t="s">
        <v>36</v>
      </c>
      <c r="C312" s="7">
        <f>Month!C299+C311</f>
        <v>4505.0599999999995</v>
      </c>
      <c r="D312" s="7">
        <f>Month!D299+D311</f>
        <v>1520.3500000000004</v>
      </c>
      <c r="E312" s="7">
        <f>Month!E299+E311</f>
        <v>1740.2299999999998</v>
      </c>
      <c r="F312" s="7">
        <f>Month!F299+F311</f>
        <v>78.28999999999999</v>
      </c>
      <c r="G312" s="7">
        <f>Month!G299+G311</f>
        <v>857.15</v>
      </c>
      <c r="H312" s="7">
        <f>Month!H299+H311</f>
        <v>309.06</v>
      </c>
    </row>
    <row r="313" spans="1:8" ht="12">
      <c r="A313" s="15">
        <f t="shared" si="6"/>
        <v>2019</v>
      </c>
      <c r="B313" s="42" t="s">
        <v>37</v>
      </c>
      <c r="C313" s="7">
        <f>Month!C300+C312</f>
        <v>5019.889999999999</v>
      </c>
      <c r="D313" s="7">
        <f>Month!D300+D312</f>
        <v>1672.0600000000004</v>
      </c>
      <c r="E313" s="7">
        <f>Month!E300+E312</f>
        <v>1934.4899999999998</v>
      </c>
      <c r="F313" s="7">
        <f>Month!F300+F312</f>
        <v>92.13</v>
      </c>
      <c r="G313" s="7">
        <f>Month!G300+G312</f>
        <v>978.5699999999999</v>
      </c>
      <c r="H313" s="7">
        <f>Month!H300+H312</f>
        <v>342.66</v>
      </c>
    </row>
    <row r="314" spans="1:8" ht="12">
      <c r="A314" s="15">
        <f t="shared" si="6"/>
        <v>2019</v>
      </c>
      <c r="B314" s="42" t="s">
        <v>44</v>
      </c>
      <c r="C314" s="7">
        <f>Month!C301+C313</f>
        <v>5584.589999999999</v>
      </c>
      <c r="D314" s="7">
        <f>Month!D301+D313</f>
        <v>1767.6800000000003</v>
      </c>
      <c r="E314" s="7">
        <f>Month!E301+E313</f>
        <v>2230.97</v>
      </c>
      <c r="F314" s="7">
        <f>Month!F301+F313</f>
        <v>104.44</v>
      </c>
      <c r="G314" s="7">
        <f>Month!G301+G313</f>
        <v>1104.74</v>
      </c>
      <c r="H314" s="7">
        <f>Month!H301+H313</f>
        <v>376.78000000000003</v>
      </c>
    </row>
    <row r="315" spans="1:8" ht="12">
      <c r="A315" s="15">
        <f t="shared" si="6"/>
        <v>2019</v>
      </c>
      <c r="B315" s="42" t="s">
        <v>39</v>
      </c>
      <c r="C315" s="7">
        <f>Month!C302+C314</f>
        <v>6217.509999999999</v>
      </c>
      <c r="D315" s="7">
        <f>Month!D302+D314</f>
        <v>1963.8500000000004</v>
      </c>
      <c r="E315" s="7">
        <f>Month!E302+E314</f>
        <v>2484.04</v>
      </c>
      <c r="F315" s="7">
        <f>Month!F302+F314</f>
        <v>121.25999999999999</v>
      </c>
      <c r="G315" s="7">
        <f>Month!G302+G314</f>
        <v>1223.54</v>
      </c>
      <c r="H315" s="7">
        <f>Month!H302+H314</f>
        <v>424.84000000000003</v>
      </c>
    </row>
    <row r="316" spans="1:8" ht="12">
      <c r="A316" s="15">
        <f t="shared" si="6"/>
        <v>2019</v>
      </c>
      <c r="B316" s="42" t="s">
        <v>40</v>
      </c>
      <c r="C316" s="7">
        <f>Month!C303+C315</f>
        <v>7115.99</v>
      </c>
      <c r="D316" s="7">
        <f>Month!D303+D315</f>
        <v>2449.7200000000003</v>
      </c>
      <c r="E316" s="7">
        <f>Month!E303+E315</f>
        <v>2712.5299999999997</v>
      </c>
      <c r="F316" s="7">
        <f>Month!F303+F315</f>
        <v>137.51999999999998</v>
      </c>
      <c r="G316" s="7">
        <f>Month!G303+G315</f>
        <v>1334.59</v>
      </c>
      <c r="H316" s="7">
        <f>Month!H303+H315</f>
        <v>481.65000000000003</v>
      </c>
    </row>
    <row r="317" spans="1:8" ht="12">
      <c r="A317" s="15">
        <f t="shared" si="6"/>
        <v>2019</v>
      </c>
      <c r="B317" s="42" t="s">
        <v>45</v>
      </c>
      <c r="C317" s="7">
        <f>Month!C304+C316</f>
        <v>7980.36</v>
      </c>
      <c r="D317" s="7">
        <f>Month!D304+D316</f>
        <v>2906.1600000000003</v>
      </c>
      <c r="E317" s="7">
        <f>Month!E304+E316</f>
        <v>2943.49</v>
      </c>
      <c r="F317" s="7">
        <f>Month!F304+F316</f>
        <v>152.30999999999997</v>
      </c>
      <c r="G317" s="7">
        <f>Month!G304+G316</f>
        <v>1436.1899999999998</v>
      </c>
      <c r="H317" s="7">
        <f>Month!H304+H316</f>
        <v>542.23</v>
      </c>
    </row>
    <row r="318" spans="1:8" ht="12">
      <c r="A318" s="15">
        <v>2020</v>
      </c>
      <c r="B318" s="42" t="s">
        <v>31</v>
      </c>
      <c r="C318" s="7">
        <f>Month!C305</f>
        <v>1089.41</v>
      </c>
      <c r="D318" s="7">
        <f>Month!D305</f>
        <v>655.04</v>
      </c>
      <c r="E318" s="7">
        <f>Month!E305</f>
        <v>251.03</v>
      </c>
      <c r="F318" s="7">
        <f>Month!F305</f>
        <v>12.07</v>
      </c>
      <c r="G318" s="7">
        <f>Month!G305</f>
        <v>116.19</v>
      </c>
      <c r="H318" s="7">
        <f>Month!H305</f>
        <v>55.07</v>
      </c>
    </row>
    <row r="319" spans="1:8" ht="12">
      <c r="A319" s="15">
        <f>A318</f>
        <v>2020</v>
      </c>
      <c r="B319" s="42" t="s">
        <v>32</v>
      </c>
      <c r="C319" s="7">
        <f>Month!C306+C318</f>
        <v>1945.94</v>
      </c>
      <c r="D319" s="7">
        <f>Month!D306+D318</f>
        <v>1116.17</v>
      </c>
      <c r="E319" s="7">
        <f>Month!E306+E318</f>
        <v>467.15</v>
      </c>
      <c r="F319" s="7">
        <f>Month!F306+F318</f>
        <v>24.18</v>
      </c>
      <c r="G319" s="7">
        <f>Month!G306+G318</f>
        <v>228.39</v>
      </c>
      <c r="H319" s="7">
        <f>Month!H306+H318</f>
        <v>110.05</v>
      </c>
    </row>
    <row r="320" spans="1:8" ht="12">
      <c r="A320" s="15">
        <f aca="true" t="shared" si="7" ref="A320:A329">A319</f>
        <v>2020</v>
      </c>
      <c r="B320" s="42" t="s">
        <v>42</v>
      </c>
      <c r="C320" s="7">
        <f>Month!C307+C319</f>
        <v>2574.58</v>
      </c>
      <c r="D320" s="7">
        <f>Month!D307+D319</f>
        <v>1366.1000000000001</v>
      </c>
      <c r="E320" s="7">
        <f>Month!E307+E319</f>
        <v>677.2</v>
      </c>
      <c r="F320" s="7">
        <f>Month!F307+F319</f>
        <v>36.7</v>
      </c>
      <c r="G320" s="7">
        <f>Month!G307+G319</f>
        <v>334.32</v>
      </c>
      <c r="H320" s="7">
        <f>Month!H307+H319</f>
        <v>160.25</v>
      </c>
    </row>
    <row r="321" spans="1:8" ht="12">
      <c r="A321" s="15">
        <f t="shared" si="7"/>
        <v>2020</v>
      </c>
      <c r="B321" s="42" t="s">
        <v>34</v>
      </c>
      <c r="C321" s="7">
        <f>Month!C308+C320</f>
        <v>3058.81</v>
      </c>
      <c r="D321" s="7">
        <f>Month!D308+D320</f>
        <v>1437.21</v>
      </c>
      <c r="E321" s="7">
        <f>Month!E308+E320</f>
        <v>934.53</v>
      </c>
      <c r="F321" s="7">
        <f>Month!F308+F320</f>
        <v>49.06</v>
      </c>
      <c r="G321" s="7">
        <f>Month!G308+G320</f>
        <v>434.86</v>
      </c>
      <c r="H321" s="7">
        <f>Month!H308+H320</f>
        <v>203.14</v>
      </c>
    </row>
    <row r="322" spans="1:8" ht="12">
      <c r="A322" s="15">
        <f t="shared" si="7"/>
        <v>2020</v>
      </c>
      <c r="B322" s="42" t="s">
        <v>23</v>
      </c>
      <c r="C322" s="7">
        <f>Month!C309+C321</f>
        <v>3445.5299999999997</v>
      </c>
      <c r="D322" s="7">
        <f>Month!D309+D321</f>
        <v>1468.67</v>
      </c>
      <c r="E322" s="7">
        <f>Month!E309+E321</f>
        <v>1159.03</v>
      </c>
      <c r="F322" s="7">
        <f>Month!F309+F321</f>
        <v>62.81</v>
      </c>
      <c r="G322" s="7">
        <f>Month!G309+G321</f>
        <v>518.0600000000001</v>
      </c>
      <c r="H322" s="7">
        <f>Month!H309+H321</f>
        <v>236.92999999999998</v>
      </c>
    </row>
    <row r="323" spans="1:8" ht="12">
      <c r="A323" s="15">
        <f t="shared" si="7"/>
        <v>2020</v>
      </c>
      <c r="B323" s="42" t="s">
        <v>43</v>
      </c>
      <c r="C323" s="7">
        <f>Month!C310+C322</f>
        <v>3870.3199999999997</v>
      </c>
      <c r="D323" s="7">
        <f>Month!D310+D322</f>
        <v>1531.74</v>
      </c>
      <c r="E323" s="7">
        <f>Month!E310+E322</f>
        <v>1370.23</v>
      </c>
      <c r="F323" s="7">
        <f>Month!F310+F322</f>
        <v>76.4</v>
      </c>
      <c r="G323" s="7">
        <f>Month!G310+G322</f>
        <v>622.23</v>
      </c>
      <c r="H323" s="7">
        <f>Month!H310+H322</f>
        <v>269.67999999999995</v>
      </c>
    </row>
    <row r="324" spans="1:8" ht="12">
      <c r="A324" s="15">
        <f t="shared" si="7"/>
        <v>2020</v>
      </c>
      <c r="B324" s="42" t="s">
        <v>36</v>
      </c>
      <c r="C324" s="7">
        <f>Month!C311+C323</f>
        <v>4314.87</v>
      </c>
      <c r="D324" s="7">
        <f>Month!D311+D323</f>
        <v>1578.94</v>
      </c>
      <c r="E324" s="7">
        <f>Month!E311+E323</f>
        <v>1611.1100000000001</v>
      </c>
      <c r="F324" s="7">
        <f>Month!F311+F323</f>
        <v>94.57000000000001</v>
      </c>
      <c r="G324" s="7">
        <f>Month!G311+G323</f>
        <v>727.47</v>
      </c>
      <c r="H324" s="7">
        <f>Month!H311+H323</f>
        <v>302.73999999999995</v>
      </c>
    </row>
    <row r="325" spans="1:8" ht="12">
      <c r="A325" s="15">
        <f t="shared" si="7"/>
        <v>2020</v>
      </c>
      <c r="B325" s="42" t="s">
        <v>37</v>
      </c>
      <c r="C325" s="7">
        <f>Month!C312+C324</f>
        <v>4780.78</v>
      </c>
      <c r="D325" s="7">
        <f>Month!D312+D324</f>
        <v>1650.2</v>
      </c>
      <c r="E325" s="7">
        <f>Month!E312+E324</f>
        <v>1836.93</v>
      </c>
      <c r="F325" s="7">
        <f>Month!F312+F324</f>
        <v>113.34</v>
      </c>
      <c r="G325" s="7">
        <f>Month!G312+G324</f>
        <v>845.02</v>
      </c>
      <c r="H325" s="7">
        <f>Month!H312+H324</f>
        <v>335.25999999999993</v>
      </c>
    </row>
    <row r="326" spans="1:8" ht="12">
      <c r="A326" s="15">
        <f t="shared" si="7"/>
        <v>2020</v>
      </c>
      <c r="B326" s="42" t="s">
        <v>44</v>
      </c>
      <c r="C326" s="7">
        <f>Month!C313+C325</f>
        <v>5301.24</v>
      </c>
      <c r="D326" s="7">
        <f>Month!D313+D325</f>
        <v>1770.8400000000001</v>
      </c>
      <c r="E326" s="7">
        <f>Month!E313+E325</f>
        <v>2057.09</v>
      </c>
      <c r="F326" s="7">
        <f>Month!F313+F325</f>
        <v>132.13</v>
      </c>
      <c r="G326" s="7">
        <f>Month!G313+G325</f>
        <v>972.71</v>
      </c>
      <c r="H326" s="7">
        <f>Month!H313+H325</f>
        <v>368.43999999999994</v>
      </c>
    </row>
    <row r="327" spans="1:8" ht="12">
      <c r="A327" s="15">
        <f t="shared" si="7"/>
        <v>2020</v>
      </c>
      <c r="B327" s="42" t="s">
        <v>39</v>
      </c>
      <c r="C327" s="7">
        <f>Month!C314+C326</f>
        <v>5795.349999999999</v>
      </c>
      <c r="D327" s="7">
        <f>Month!D314+D326</f>
        <v>1862.14</v>
      </c>
      <c r="E327" s="7">
        <f>Month!E314+E326</f>
        <v>2291.4300000000003</v>
      </c>
      <c r="F327" s="7">
        <f>Month!F314+F326</f>
        <v>152.31</v>
      </c>
      <c r="G327" s="7">
        <f>Month!G314+G326</f>
        <v>1079.92</v>
      </c>
      <c r="H327" s="7">
        <f>Month!H314+H326</f>
        <v>409.5199999999999</v>
      </c>
    </row>
    <row r="328" spans="1:8" ht="12">
      <c r="A328" s="15">
        <f t="shared" si="7"/>
        <v>2020</v>
      </c>
      <c r="B328" s="42" t="s">
        <v>40</v>
      </c>
      <c r="C328" s="7">
        <f>Month!C315+C327</f>
        <v>6412.129999999999</v>
      </c>
      <c r="D328" s="7">
        <f>Month!D315+D327</f>
        <v>2043.3600000000001</v>
      </c>
      <c r="E328" s="7">
        <f>Month!E315+E327</f>
        <v>2552.7400000000002</v>
      </c>
      <c r="F328" s="7">
        <f>Month!F315+F327</f>
        <v>172.44</v>
      </c>
      <c r="G328" s="7">
        <f>Month!G315+G327</f>
        <v>1182.6200000000001</v>
      </c>
      <c r="H328" s="7">
        <f>Month!H315+H327</f>
        <v>460.92999999999995</v>
      </c>
    </row>
    <row r="329" spans="1:8" ht="12">
      <c r="A329" s="15">
        <f t="shared" si="7"/>
        <v>2020</v>
      </c>
      <c r="B329" s="42" t="s">
        <v>45</v>
      </c>
      <c r="C329" s="7">
        <f>Month!C316+C328</f>
        <v>7100.849999999999</v>
      </c>
      <c r="D329" s="7">
        <f>Month!D316+D328</f>
        <v>2324.59</v>
      </c>
      <c r="E329" s="7">
        <f>Month!E316+E328</f>
        <v>2776.65</v>
      </c>
      <c r="F329" s="7">
        <f>Month!F316+F328</f>
        <v>193.24</v>
      </c>
      <c r="G329" s="7">
        <f>Month!G316+G328</f>
        <v>1287.22</v>
      </c>
      <c r="H329" s="7">
        <f>Month!H316+H328</f>
        <v>519.1099999999999</v>
      </c>
    </row>
    <row r="330" spans="1:8" ht="12">
      <c r="A330" s="15">
        <v>2021</v>
      </c>
      <c r="B330" s="42" t="s">
        <v>31</v>
      </c>
      <c r="C330" s="7">
        <f>Month!C317</f>
        <v>954.61</v>
      </c>
      <c r="D330" s="7">
        <f>Month!D317</f>
        <v>528.76</v>
      </c>
      <c r="E330" s="7">
        <f>Month!E317</f>
        <v>239.86</v>
      </c>
      <c r="F330" s="7">
        <f>Month!F317</f>
        <v>17.78</v>
      </c>
      <c r="G330" s="7">
        <f>Month!G317</f>
        <v>109.74</v>
      </c>
      <c r="H330" s="7">
        <f>Month!H317</f>
        <v>58.48</v>
      </c>
    </row>
    <row r="331" spans="1:8" ht="12">
      <c r="A331" s="15">
        <f>A330</f>
        <v>2021</v>
      </c>
      <c r="B331" s="42" t="s">
        <v>32</v>
      </c>
      <c r="C331" s="7">
        <f>Month!C318+C330</f>
        <v>954.61</v>
      </c>
      <c r="D331" s="7">
        <f>Month!D318+D330</f>
        <v>528.76</v>
      </c>
      <c r="E331" s="7">
        <f>Month!E318+E330</f>
        <v>239.86</v>
      </c>
      <c r="F331" s="7">
        <f>Month!F318+F330</f>
        <v>17.78</v>
      </c>
      <c r="G331" s="7">
        <f>Month!G318+G330</f>
        <v>109.74</v>
      </c>
      <c r="H331" s="7">
        <f>Month!H318+H330</f>
        <v>58.48</v>
      </c>
    </row>
    <row r="332" spans="1:8" ht="12">
      <c r="A332" s="15">
        <f aca="true" t="shared" si="8" ref="A332:A341">A331</f>
        <v>2021</v>
      </c>
      <c r="B332" s="42" t="s">
        <v>42</v>
      </c>
      <c r="C332" s="7">
        <f>Month!C319+C331</f>
        <v>954.61</v>
      </c>
      <c r="D332" s="7">
        <f>Month!D319+D331</f>
        <v>528.76</v>
      </c>
      <c r="E332" s="7">
        <f>Month!E319+E331</f>
        <v>239.86</v>
      </c>
      <c r="F332" s="7">
        <f>Month!F319+F331</f>
        <v>17.78</v>
      </c>
      <c r="G332" s="7">
        <f>Month!G319+G331</f>
        <v>109.74</v>
      </c>
      <c r="H332" s="7">
        <f>Month!H319+H331</f>
        <v>58.48</v>
      </c>
    </row>
    <row r="333" spans="1:8" ht="12">
      <c r="A333" s="15">
        <f t="shared" si="8"/>
        <v>2021</v>
      </c>
      <c r="B333" s="42" t="s">
        <v>34</v>
      </c>
      <c r="C333" s="7">
        <f>Month!C320+C332</f>
        <v>954.61</v>
      </c>
      <c r="D333" s="7">
        <f>Month!D320+D332</f>
        <v>528.76</v>
      </c>
      <c r="E333" s="7">
        <f>Month!E320+E332</f>
        <v>239.86</v>
      </c>
      <c r="F333" s="7">
        <f>Month!F320+F332</f>
        <v>17.78</v>
      </c>
      <c r="G333" s="7">
        <f>Month!G320+G332</f>
        <v>109.74</v>
      </c>
      <c r="H333" s="7">
        <f>Month!H320+H332</f>
        <v>58.48</v>
      </c>
    </row>
    <row r="334" spans="1:8" ht="12">
      <c r="A334" s="15">
        <f t="shared" si="8"/>
        <v>2021</v>
      </c>
      <c r="B334" s="42" t="s">
        <v>23</v>
      </c>
      <c r="C334" s="7">
        <f>Month!C321+C333</f>
        <v>954.61</v>
      </c>
      <c r="D334" s="7">
        <f>Month!D321+D333</f>
        <v>528.76</v>
      </c>
      <c r="E334" s="7">
        <f>Month!E321+E333</f>
        <v>239.86</v>
      </c>
      <c r="F334" s="7">
        <f>Month!F321+F333</f>
        <v>17.78</v>
      </c>
      <c r="G334" s="7">
        <f>Month!G321+G333</f>
        <v>109.74</v>
      </c>
      <c r="H334" s="7">
        <f>Month!H321+H333</f>
        <v>58.48</v>
      </c>
    </row>
    <row r="335" spans="1:8" ht="12">
      <c r="A335" s="15">
        <f t="shared" si="8"/>
        <v>2021</v>
      </c>
      <c r="B335" s="42" t="s">
        <v>43</v>
      </c>
      <c r="C335" s="7">
        <f>Month!C322+C334</f>
        <v>954.61</v>
      </c>
      <c r="D335" s="7">
        <f>Month!D322+D334</f>
        <v>528.76</v>
      </c>
      <c r="E335" s="7">
        <f>Month!E322+E334</f>
        <v>239.86</v>
      </c>
      <c r="F335" s="7">
        <f>Month!F322+F334</f>
        <v>17.78</v>
      </c>
      <c r="G335" s="7">
        <f>Month!G322+G334</f>
        <v>109.74</v>
      </c>
      <c r="H335" s="7">
        <f>Month!H322+H334</f>
        <v>58.48</v>
      </c>
    </row>
    <row r="336" spans="1:8" ht="12">
      <c r="A336" s="15">
        <f t="shared" si="8"/>
        <v>2021</v>
      </c>
      <c r="B336" s="42" t="s">
        <v>36</v>
      </c>
      <c r="C336" s="7">
        <f>Month!C323+C335</f>
        <v>954.61</v>
      </c>
      <c r="D336" s="7">
        <f>Month!D323+D335</f>
        <v>528.76</v>
      </c>
      <c r="E336" s="7">
        <f>Month!E323+E335</f>
        <v>239.86</v>
      </c>
      <c r="F336" s="7">
        <f>Month!F323+F335</f>
        <v>17.78</v>
      </c>
      <c r="G336" s="7">
        <f>Month!G323+G335</f>
        <v>109.74</v>
      </c>
      <c r="H336" s="7">
        <f>Month!H323+H335</f>
        <v>58.48</v>
      </c>
    </row>
    <row r="337" spans="1:8" ht="12">
      <c r="A337" s="15">
        <f t="shared" si="8"/>
        <v>2021</v>
      </c>
      <c r="B337" s="42" t="s">
        <v>37</v>
      </c>
      <c r="C337" s="7">
        <f>Month!C324+C336</f>
        <v>954.61</v>
      </c>
      <c r="D337" s="7">
        <f>Month!D324+D336</f>
        <v>528.76</v>
      </c>
      <c r="E337" s="7">
        <f>Month!E324+E336</f>
        <v>239.86</v>
      </c>
      <c r="F337" s="7">
        <f>Month!F324+F336</f>
        <v>17.78</v>
      </c>
      <c r="G337" s="7">
        <f>Month!G324+G336</f>
        <v>109.74</v>
      </c>
      <c r="H337" s="7">
        <f>Month!H324+H336</f>
        <v>58.48</v>
      </c>
    </row>
    <row r="338" spans="1:8" ht="12">
      <c r="A338" s="15">
        <f t="shared" si="8"/>
        <v>2021</v>
      </c>
      <c r="B338" s="42" t="s">
        <v>44</v>
      </c>
      <c r="C338" s="7">
        <f>Month!C325+C337</f>
        <v>954.61</v>
      </c>
      <c r="D338" s="7">
        <f>Month!D325+D337</f>
        <v>528.76</v>
      </c>
      <c r="E338" s="7">
        <f>Month!E325+E337</f>
        <v>239.86</v>
      </c>
      <c r="F338" s="7">
        <f>Month!F325+F337</f>
        <v>17.78</v>
      </c>
      <c r="G338" s="7">
        <f>Month!G325+G337</f>
        <v>109.74</v>
      </c>
      <c r="H338" s="7">
        <f>Month!H325+H337</f>
        <v>58.48</v>
      </c>
    </row>
    <row r="339" spans="1:8" ht="12">
      <c r="A339" s="15">
        <f t="shared" si="8"/>
        <v>2021</v>
      </c>
      <c r="B339" s="42" t="s">
        <v>39</v>
      </c>
      <c r="C339" s="7">
        <f>Month!C326+C338</f>
        <v>954.61</v>
      </c>
      <c r="D339" s="7">
        <f>Month!D326+D338</f>
        <v>528.76</v>
      </c>
      <c r="E339" s="7">
        <f>Month!E326+E338</f>
        <v>239.86</v>
      </c>
      <c r="F339" s="7">
        <f>Month!F326+F338</f>
        <v>17.78</v>
      </c>
      <c r="G339" s="7">
        <f>Month!G326+G338</f>
        <v>109.74</v>
      </c>
      <c r="H339" s="7">
        <f>Month!H326+H338</f>
        <v>58.48</v>
      </c>
    </row>
    <row r="340" spans="1:8" ht="12">
      <c r="A340" s="15">
        <f t="shared" si="8"/>
        <v>2021</v>
      </c>
      <c r="B340" s="42" t="s">
        <v>40</v>
      </c>
      <c r="C340" s="7">
        <f>Month!C327+C339</f>
        <v>954.61</v>
      </c>
      <c r="D340" s="7">
        <f>Month!D327+D339</f>
        <v>528.76</v>
      </c>
      <c r="E340" s="7">
        <f>Month!E327+E339</f>
        <v>239.86</v>
      </c>
      <c r="F340" s="7">
        <f>Month!F327+F339</f>
        <v>17.78</v>
      </c>
      <c r="G340" s="7">
        <f>Month!G327+G339</f>
        <v>109.74</v>
      </c>
      <c r="H340" s="7">
        <f>Month!H327+H339</f>
        <v>58.48</v>
      </c>
    </row>
    <row r="341" spans="1:8" ht="12">
      <c r="A341" s="15">
        <f t="shared" si="8"/>
        <v>2021</v>
      </c>
      <c r="B341" s="42" t="s">
        <v>45</v>
      </c>
      <c r="C341" s="7">
        <f>Month!C328+C340</f>
        <v>954.61</v>
      </c>
      <c r="D341" s="7">
        <f>Month!D328+D340</f>
        <v>528.76</v>
      </c>
      <c r="E341" s="7">
        <f>Month!E328+E340</f>
        <v>239.86</v>
      </c>
      <c r="F341" s="7">
        <f>Month!F328+F340</f>
        <v>17.78</v>
      </c>
      <c r="G341" s="7">
        <f>Month!G328+G340</f>
        <v>109.74</v>
      </c>
      <c r="H341" s="7">
        <f>Month!H328+H340</f>
        <v>58.48</v>
      </c>
    </row>
  </sheetData>
  <sheetProtection/>
  <mergeCells count="2">
    <mergeCell ref="C16:G16"/>
    <mergeCell ref="I16:K16"/>
  </mergeCells>
  <printOptions gridLines="1"/>
  <pageMargins left="0.75" right="0.75" top="1" bottom="1" header="0.5" footer="0.5"/>
  <pageSetup fitToHeight="1" fitToWidth="1" horizontalDpi="300" verticalDpi="300" orientation="landscape" paperSize="9" scale="10"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codeName="Sheet11"/>
  <dimension ref="A1:M42"/>
  <sheetViews>
    <sheetView zoomScalePageLayoutView="0" workbookViewId="0" topLeftCell="A1">
      <selection activeCell="A1" sqref="A1"/>
    </sheetView>
  </sheetViews>
  <sheetFormatPr defaultColWidth="9.140625" defaultRowHeight="12.75"/>
  <cols>
    <col min="1" max="1" width="5.140625" style="0" customWidth="1"/>
    <col min="2" max="3" width="10.140625" style="0" customWidth="1"/>
    <col min="4" max="4" width="11.140625" style="0" bestFit="1" customWidth="1"/>
    <col min="5" max="7" width="10.140625" style="0" customWidth="1"/>
    <col min="8" max="8" width="12.140625" style="0" bestFit="1" customWidth="1"/>
    <col min="9" max="9" width="11.140625" style="0" customWidth="1"/>
    <col min="10" max="10" width="12.00390625" style="0" bestFit="1" customWidth="1"/>
    <col min="11" max="11" width="10.00390625" style="0" customWidth="1"/>
    <col min="12" max="12" width="11.140625" style="0" customWidth="1"/>
  </cols>
  <sheetData>
    <row r="1" ht="22.5">
      <c r="A1" s="88" t="s">
        <v>91</v>
      </c>
    </row>
    <row r="3" spans="1:12" ht="12" thickBot="1">
      <c r="A3" s="24"/>
      <c r="B3" s="24"/>
      <c r="C3" s="24"/>
      <c r="D3" s="24"/>
      <c r="E3" s="24"/>
      <c r="F3" s="24"/>
      <c r="G3" s="24"/>
      <c r="H3" s="24"/>
      <c r="I3" s="24"/>
      <c r="J3" s="24"/>
      <c r="K3" s="24"/>
      <c r="L3" s="99"/>
    </row>
    <row r="4" spans="1:12" ht="12">
      <c r="A4" s="25"/>
      <c r="B4" s="25"/>
      <c r="C4" s="26" t="s">
        <v>62</v>
      </c>
      <c r="D4" s="26"/>
      <c r="E4" s="26"/>
      <c r="F4" s="26"/>
      <c r="G4" s="26"/>
      <c r="H4" s="26"/>
      <c r="I4" s="281" t="s">
        <v>104</v>
      </c>
      <c r="J4" s="281"/>
      <c r="K4" s="281"/>
      <c r="L4" s="281"/>
    </row>
    <row r="5" spans="1:12" ht="12">
      <c r="A5" s="25"/>
      <c r="B5" s="25"/>
      <c r="C5" s="27"/>
      <c r="D5" s="27"/>
      <c r="E5" s="85" t="s">
        <v>48</v>
      </c>
      <c r="F5" s="27"/>
      <c r="H5" s="27"/>
      <c r="I5" s="27"/>
      <c r="J5" s="27"/>
      <c r="K5" s="27"/>
      <c r="L5" s="27"/>
    </row>
    <row r="6" spans="1:12" ht="12">
      <c r="A6" s="25"/>
      <c r="B6" s="25"/>
      <c r="C6" s="27" t="s">
        <v>49</v>
      </c>
      <c r="E6" s="85" t="s">
        <v>51</v>
      </c>
      <c r="F6" s="27"/>
      <c r="H6" s="27" t="s">
        <v>63</v>
      </c>
      <c r="I6" s="101" t="s">
        <v>0</v>
      </c>
      <c r="J6" s="27" t="s">
        <v>49</v>
      </c>
      <c r="K6" s="27" t="s">
        <v>81</v>
      </c>
      <c r="L6" s="27"/>
    </row>
    <row r="7" spans="1:12" ht="13.5" customHeight="1">
      <c r="A7" s="28"/>
      <c r="B7" s="2"/>
      <c r="C7" s="84" t="s">
        <v>90</v>
      </c>
      <c r="D7" s="87" t="s">
        <v>2</v>
      </c>
      <c r="E7" s="84" t="s">
        <v>89</v>
      </c>
      <c r="F7" s="84" t="s">
        <v>88</v>
      </c>
      <c r="G7" s="84" t="s">
        <v>92</v>
      </c>
      <c r="H7" s="86" t="s">
        <v>93</v>
      </c>
      <c r="I7" s="100" t="s">
        <v>104</v>
      </c>
      <c r="J7" s="86" t="s">
        <v>99</v>
      </c>
      <c r="K7" s="86" t="s">
        <v>82</v>
      </c>
      <c r="L7" s="86" t="s">
        <v>98</v>
      </c>
    </row>
    <row r="8" spans="1:8" ht="12">
      <c r="A8" s="25"/>
      <c r="B8" s="25"/>
      <c r="C8" s="25"/>
      <c r="D8" s="25"/>
      <c r="E8" s="25"/>
      <c r="F8" s="25"/>
      <c r="G8" s="25"/>
      <c r="H8" s="25"/>
    </row>
    <row r="9" spans="1:8" ht="12">
      <c r="A9" s="27"/>
      <c r="B9" s="27"/>
      <c r="C9" s="27"/>
      <c r="D9" s="27"/>
      <c r="E9" s="27"/>
      <c r="F9" s="27"/>
      <c r="G9" s="27"/>
      <c r="H9" s="27"/>
    </row>
    <row r="10" spans="1:12" ht="12">
      <c r="A10" s="25">
        <f ca="1">INDIRECT(Calculation!X9)</f>
        <v>2016</v>
      </c>
      <c r="B10" s="25"/>
      <c r="C10" s="89">
        <f ca="1">INDIRECT(Calculation!Z9)</f>
        <v>12055.150000000001</v>
      </c>
      <c r="D10" s="89">
        <f ca="1">INDIRECT(Calculation!AA9)</f>
        <v>3184.32</v>
      </c>
      <c r="E10" s="89">
        <f ca="1">INDIRECT(Calculation!AB9)</f>
        <v>222.62</v>
      </c>
      <c r="F10" s="89">
        <f ca="1">INDIRECT(Calculation!AC9)</f>
        <v>1962.6</v>
      </c>
      <c r="G10" s="89">
        <f ca="1">INDIRECT(Calculation!AD9)</f>
        <v>610.67</v>
      </c>
      <c r="H10" s="89">
        <f ca="1">INDIRECT(Calculation!Y9)</f>
        <v>18035.3</v>
      </c>
      <c r="I10" s="89">
        <f ca="1">INDIRECT(Calculation!AE9)</f>
        <v>8531.49</v>
      </c>
      <c r="J10" s="89">
        <f ca="1">INDIRECT(Calculation!AF9)</f>
        <v>6961.74</v>
      </c>
      <c r="K10" s="89">
        <f ca="1">INDIRECT(Calculation!AG9)</f>
        <v>593.77</v>
      </c>
      <c r="L10" s="89">
        <f ca="1">INDIRECT(Calculation!AH9)</f>
        <v>975.98</v>
      </c>
    </row>
    <row r="11" spans="1:12" ht="12">
      <c r="A11" s="25">
        <f ca="1">INDIRECT(Calculation!X10)</f>
        <v>2017</v>
      </c>
      <c r="B11" s="25"/>
      <c r="C11" s="89">
        <f ca="1">INDIRECT(Calculation!Z10)</f>
        <v>8716.47</v>
      </c>
      <c r="D11" s="89">
        <f ca="1">INDIRECT(Calculation!AA10)</f>
        <v>3189.14</v>
      </c>
      <c r="E11" s="89">
        <f ca="1">INDIRECT(Calculation!AB10)</f>
        <v>206.87</v>
      </c>
      <c r="F11" s="89">
        <f ca="1">INDIRECT(Calculation!AC10)</f>
        <v>1731.9299999999998</v>
      </c>
      <c r="G11" s="89">
        <f ca="1">INDIRECT(Calculation!AD10)</f>
        <v>594.69</v>
      </c>
      <c r="H11" s="89">
        <f ca="1">INDIRECT(Calculation!Y10)</f>
        <v>14439.08</v>
      </c>
      <c r="I11" s="89">
        <f ca="1">INDIRECT(Calculation!AE10)</f>
        <v>5153.85</v>
      </c>
      <c r="J11" s="89">
        <f ca="1">INDIRECT(Calculation!AF10)</f>
        <v>4257.36</v>
      </c>
      <c r="K11" s="89">
        <f ca="1">INDIRECT(Calculation!AG10)</f>
        <v>313.27</v>
      </c>
      <c r="L11" s="89">
        <f ca="1">INDIRECT(Calculation!AH10)</f>
        <v>583.22</v>
      </c>
    </row>
    <row r="12" spans="1:12" ht="12">
      <c r="A12" s="25">
        <f ca="1">INDIRECT(Calculation!X11)</f>
        <v>2018</v>
      </c>
      <c r="B12" s="25"/>
      <c r="C12" s="89">
        <f ca="1">INDIRECT(Calculation!Z11)</f>
        <v>6655.299999999999</v>
      </c>
      <c r="D12" s="89">
        <f ca="1">INDIRECT(Calculation!AA11)</f>
        <v>2922.5499999999997</v>
      </c>
      <c r="E12" s="89">
        <f ca="1">INDIRECT(Calculation!AB11)</f>
        <v>197.07999999999998</v>
      </c>
      <c r="F12" s="89">
        <f ca="1">INDIRECT(Calculation!AC11)</f>
        <v>1583.5400000000002</v>
      </c>
      <c r="G12" s="89">
        <f ca="1">INDIRECT(Calculation!AD11)</f>
        <v>576.82</v>
      </c>
      <c r="H12" s="89">
        <f ca="1">INDIRECT(Calculation!Y11)</f>
        <v>11935.29</v>
      </c>
      <c r="I12" s="89">
        <f ca="1">INDIRECT(Calculation!AE11)</f>
        <v>5409.45</v>
      </c>
      <c r="J12" s="89">
        <f ca="1">INDIRECT(Calculation!AF11)</f>
        <v>3889.21</v>
      </c>
      <c r="K12" s="89">
        <f ca="1">INDIRECT(Calculation!AG11)</f>
        <v>446.54</v>
      </c>
      <c r="L12" s="89">
        <f ca="1">INDIRECT(Calculation!AH11)</f>
        <v>1073.7</v>
      </c>
    </row>
    <row r="13" spans="1:12" ht="12">
      <c r="A13" s="27">
        <f ca="1">INDIRECT(Calculation!X12)</f>
        <v>2019</v>
      </c>
      <c r="B13" s="25"/>
      <c r="C13" s="89">
        <f ca="1">INDIRECT(Calculation!Z12)</f>
        <v>2906.1600000000003</v>
      </c>
      <c r="D13" s="89">
        <f ca="1">INDIRECT(Calculation!AA12)</f>
        <v>2943.4900000000002</v>
      </c>
      <c r="E13" s="89">
        <f ca="1">INDIRECT(Calculation!AB12)</f>
        <v>152.31</v>
      </c>
      <c r="F13" s="89">
        <f ca="1">INDIRECT(Calculation!AC12)</f>
        <v>1436.19</v>
      </c>
      <c r="G13" s="89">
        <f ca="1">INDIRECT(Calculation!AD12)</f>
        <v>542.23</v>
      </c>
      <c r="H13" s="89">
        <f ca="1">INDIRECT(Calculation!Y12)</f>
        <v>7980.360000000001</v>
      </c>
      <c r="I13" s="89">
        <f ca="1">INDIRECT(Calculation!AE12)</f>
        <v>5500.4</v>
      </c>
      <c r="J13" s="89">
        <f ca="1">INDIRECT(Calculation!AF12)</f>
        <v>3689.08</v>
      </c>
      <c r="K13" s="89">
        <f ca="1">INDIRECT(Calculation!AG12)</f>
        <v>438.61</v>
      </c>
      <c r="L13" s="89">
        <f ca="1">INDIRECT(Calculation!AH12)</f>
        <v>1372.71</v>
      </c>
    </row>
    <row r="14" spans="1:12" ht="12">
      <c r="A14" s="27" t="str">
        <f ca="1">INDIRECT(Calculation!X13)</f>
        <v>2020 p</v>
      </c>
      <c r="B14" s="25"/>
      <c r="C14" s="89">
        <f ca="1">INDIRECT(Calculation!Z13)</f>
        <v>2324.59</v>
      </c>
      <c r="D14" s="89">
        <f ca="1">INDIRECT(Calculation!AA13)</f>
        <v>2776.65</v>
      </c>
      <c r="E14" s="89">
        <f ca="1">INDIRECT(Calculation!AB13)</f>
        <v>193.24</v>
      </c>
      <c r="F14" s="89">
        <f ca="1">INDIRECT(Calculation!AC13)</f>
        <v>1287.22</v>
      </c>
      <c r="G14" s="89">
        <f ca="1">INDIRECT(Calculation!AD13)</f>
        <v>519.11</v>
      </c>
      <c r="H14" s="89">
        <f ca="1">INDIRECT(Calculation!Y13)</f>
        <v>7100.849999999999</v>
      </c>
      <c r="I14" s="89">
        <f ca="1">INDIRECT(Calculation!AE13)</f>
        <v>3279.03</v>
      </c>
      <c r="J14" s="89">
        <f ca="1">INDIRECT(Calculation!AF13)</f>
        <v>1875.32</v>
      </c>
      <c r="K14" s="89">
        <f ca="1">INDIRECT(Calculation!AG13)</f>
        <v>320.83</v>
      </c>
      <c r="L14" s="89">
        <f ca="1">INDIRECT(Calculation!AH13)</f>
        <v>1082.88</v>
      </c>
    </row>
    <row r="15" spans="1:12" ht="12">
      <c r="A15" s="25"/>
      <c r="B15" s="25"/>
      <c r="C15" s="89"/>
      <c r="D15" s="89"/>
      <c r="E15" s="89"/>
      <c r="F15" s="89"/>
      <c r="G15" s="89"/>
      <c r="H15" s="89"/>
      <c r="I15" s="89"/>
      <c r="J15" s="89"/>
      <c r="K15" s="89"/>
      <c r="L15" s="89"/>
    </row>
    <row r="16" spans="1:13" ht="12">
      <c r="A16" s="25">
        <f ca="1">INDIRECT(Calculation!X21)</f>
        <v>2019</v>
      </c>
      <c r="B16" s="25" t="str">
        <f ca="1">INDIRECT(Calculation!Y21)</f>
        <v>November</v>
      </c>
      <c r="C16" s="90">
        <f ca="1">INDIRECT(Calculation!AA21)</f>
        <v>485.87</v>
      </c>
      <c r="D16" s="90">
        <f ca="1">INDIRECT(Calculation!AB21)</f>
        <v>228.49</v>
      </c>
      <c r="E16" s="90">
        <f ca="1">INDIRECT(Calculation!AC21)</f>
        <v>16.26</v>
      </c>
      <c r="F16" s="90">
        <f ca="1">INDIRECT(Calculation!AD21)</f>
        <v>111.05</v>
      </c>
      <c r="G16" s="90">
        <f ca="1">INDIRECT(Calculation!AE21)</f>
        <v>56.81</v>
      </c>
      <c r="H16" s="90">
        <f ca="1">INDIRECT(Calculation!Z21)</f>
        <v>898.48</v>
      </c>
      <c r="I16" s="90">
        <f ca="1">INDIRECT(Calculation!AF21)</f>
        <v>5777.07</v>
      </c>
      <c r="J16" s="90">
        <f ca="1">INDIRECT(Calculation!AG21)</f>
        <v>4044.57</v>
      </c>
      <c r="K16" s="90">
        <f ca="1">INDIRECT(Calculation!AH21)</f>
        <v>374.19</v>
      </c>
      <c r="L16" s="90">
        <f ca="1">INDIRECT(Calculation!AI21)</f>
        <v>1358.3</v>
      </c>
      <c r="M16" s="9"/>
    </row>
    <row r="17" spans="1:13" ht="12">
      <c r="A17" s="25" t="str">
        <f>IF($B17="January",($A$16+1)," ")</f>
        <v> </v>
      </c>
      <c r="B17" s="25" t="str">
        <f ca="1">INDIRECT(Calculation!Y22)</f>
        <v>December</v>
      </c>
      <c r="C17" s="90">
        <f ca="1">INDIRECT(Calculation!AA22)</f>
        <v>456.44</v>
      </c>
      <c r="D17" s="90">
        <f ca="1">INDIRECT(Calculation!AB22)</f>
        <v>230.96</v>
      </c>
      <c r="E17" s="90">
        <f ca="1">INDIRECT(Calculation!AC22)</f>
        <v>14.79</v>
      </c>
      <c r="F17" s="90">
        <f ca="1">INDIRECT(Calculation!AD22)</f>
        <v>101.6</v>
      </c>
      <c r="G17" s="90">
        <f ca="1">INDIRECT(Calculation!AE22)</f>
        <v>60.58</v>
      </c>
      <c r="H17" s="90">
        <f ca="1">INDIRECT(Calculation!Z22)</f>
        <v>864.37</v>
      </c>
      <c r="I17" s="90">
        <f ca="1">INDIRECT(Calculation!AF22)</f>
        <v>5500.4</v>
      </c>
      <c r="J17" s="90">
        <f ca="1">INDIRECT(Calculation!AG22)</f>
        <v>3689.08</v>
      </c>
      <c r="K17" s="90">
        <f ca="1">INDIRECT(Calculation!AH22)</f>
        <v>438.61</v>
      </c>
      <c r="L17" s="90">
        <f ca="1">INDIRECT(Calculation!AI22)</f>
        <v>1372.71</v>
      </c>
      <c r="M17" s="9"/>
    </row>
    <row r="18" spans="1:13" ht="12">
      <c r="A18" s="25">
        <f aca="true" t="shared" si="0" ref="A18:A28">IF($B18="January",($A$16+1)," ")</f>
        <v>2020</v>
      </c>
      <c r="B18" s="25" t="str">
        <f ca="1">INDIRECT(Calculation!Y23)</f>
        <v>January</v>
      </c>
      <c r="C18" s="90">
        <f ca="1">INDIRECT(Calculation!AA23)</f>
        <v>655.04</v>
      </c>
      <c r="D18" s="90">
        <f ca="1">INDIRECT(Calculation!AB23)</f>
        <v>251.03</v>
      </c>
      <c r="E18" s="90">
        <f ca="1">INDIRECT(Calculation!AC23)</f>
        <v>12.07</v>
      </c>
      <c r="F18" s="90">
        <f ca="1">INDIRECT(Calculation!AD23)</f>
        <v>116.19</v>
      </c>
      <c r="G18" s="90">
        <f ca="1">INDIRECT(Calculation!AE23)</f>
        <v>55.07</v>
      </c>
      <c r="H18" s="90">
        <f ca="1">INDIRECT(Calculation!Z23)</f>
        <v>1089.41</v>
      </c>
      <c r="I18" s="90">
        <f ca="1">INDIRECT(Calculation!AF23)</f>
        <v>4968.73</v>
      </c>
      <c r="J18" s="90">
        <f ca="1">INDIRECT(Calculation!AG23)</f>
        <v>3082.77</v>
      </c>
      <c r="K18" s="90">
        <f ca="1">INDIRECT(Calculation!AH23)</f>
        <v>432.8</v>
      </c>
      <c r="L18" s="90">
        <f ca="1">INDIRECT(Calculation!AI23)</f>
        <v>1453.16</v>
      </c>
      <c r="M18" s="9"/>
    </row>
    <row r="19" spans="1:13" ht="12">
      <c r="A19" s="25" t="str">
        <f t="shared" si="0"/>
        <v> </v>
      </c>
      <c r="B19" s="25" t="str">
        <f ca="1">INDIRECT(Calculation!Y24)</f>
        <v>February</v>
      </c>
      <c r="C19" s="90">
        <f ca="1">INDIRECT(Calculation!AA24)</f>
        <v>461.13</v>
      </c>
      <c r="D19" s="90">
        <f ca="1">INDIRECT(Calculation!AB24)</f>
        <v>216.12</v>
      </c>
      <c r="E19" s="90">
        <f ca="1">INDIRECT(Calculation!AC24)</f>
        <v>12.11</v>
      </c>
      <c r="F19" s="90">
        <f ca="1">INDIRECT(Calculation!AD24)</f>
        <v>112.2</v>
      </c>
      <c r="G19" s="90">
        <f ca="1">INDIRECT(Calculation!AE24)</f>
        <v>54.98</v>
      </c>
      <c r="H19" s="90">
        <f ca="1">INDIRECT(Calculation!Z24)</f>
        <v>856.53</v>
      </c>
      <c r="I19" s="90">
        <f ca="1">INDIRECT(Calculation!AF24)</f>
        <v>4408.02</v>
      </c>
      <c r="J19" s="90">
        <f ca="1">INDIRECT(Calculation!AG24)</f>
        <v>2698.78</v>
      </c>
      <c r="K19" s="90">
        <f ca="1">INDIRECT(Calculation!AH24)</f>
        <v>337.57</v>
      </c>
      <c r="L19" s="90">
        <f ca="1">INDIRECT(Calculation!AI24)</f>
        <v>1371.68</v>
      </c>
      <c r="M19" s="9"/>
    </row>
    <row r="20" spans="1:13" ht="12">
      <c r="A20" s="25" t="str">
        <f t="shared" si="0"/>
        <v> </v>
      </c>
      <c r="B20" s="25" t="str">
        <f ca="1">INDIRECT(Calculation!Y25)</f>
        <v>March</v>
      </c>
      <c r="C20" s="90">
        <f ca="1">INDIRECT(Calculation!AA25)</f>
        <v>249.93</v>
      </c>
      <c r="D20" s="90">
        <f ca="1">INDIRECT(Calculation!AB25)</f>
        <v>210.05</v>
      </c>
      <c r="E20" s="90">
        <f ca="1">INDIRECT(Calculation!AC25)</f>
        <v>12.52</v>
      </c>
      <c r="F20" s="90">
        <f ca="1">INDIRECT(Calculation!AD25)</f>
        <v>105.93</v>
      </c>
      <c r="G20" s="90">
        <f ca="1">INDIRECT(Calculation!AE25)</f>
        <v>50.2</v>
      </c>
      <c r="H20" s="90">
        <f ca="1">INDIRECT(Calculation!Z25)</f>
        <v>628.64</v>
      </c>
      <c r="I20" s="90">
        <f ca="1">INDIRECT(Calculation!AF25)</f>
        <v>4308.35</v>
      </c>
      <c r="J20" s="90">
        <f ca="1">INDIRECT(Calculation!AG25)</f>
        <v>2385.83</v>
      </c>
      <c r="K20" s="90">
        <f ca="1">INDIRECT(Calculation!AH25)</f>
        <v>454.46</v>
      </c>
      <c r="L20" s="90">
        <f ca="1">INDIRECT(Calculation!AI25)</f>
        <v>1468.06</v>
      </c>
      <c r="M20" s="9"/>
    </row>
    <row r="21" spans="1:13" ht="12">
      <c r="A21" s="25" t="str">
        <f t="shared" si="0"/>
        <v> </v>
      </c>
      <c r="B21" s="25" t="str">
        <f ca="1">INDIRECT(Calculation!Y26)</f>
        <v>April</v>
      </c>
      <c r="C21" s="90">
        <f ca="1">INDIRECT(Calculation!AA26)</f>
        <v>71.11</v>
      </c>
      <c r="D21" s="90">
        <f ca="1">INDIRECT(Calculation!AB26)</f>
        <v>257.33</v>
      </c>
      <c r="E21" s="90">
        <f ca="1">INDIRECT(Calculation!AC26)</f>
        <v>12.36</v>
      </c>
      <c r="F21" s="90">
        <f ca="1">INDIRECT(Calculation!AD26)</f>
        <v>100.54</v>
      </c>
      <c r="G21" s="90">
        <f ca="1">INDIRECT(Calculation!AE26)</f>
        <v>42.89</v>
      </c>
      <c r="H21" s="90">
        <f ca="1">INDIRECT(Calculation!Z26)</f>
        <v>484.23</v>
      </c>
      <c r="I21" s="90">
        <f ca="1">INDIRECT(Calculation!AF26)</f>
        <v>4163.65</v>
      </c>
      <c r="J21" s="90">
        <f ca="1">INDIRECT(Calculation!AG26)</f>
        <v>2339.46</v>
      </c>
      <c r="K21" s="90">
        <f ca="1">INDIRECT(Calculation!AH26)</f>
        <v>487.93</v>
      </c>
      <c r="L21" s="90">
        <f ca="1">INDIRECT(Calculation!AI26)</f>
        <v>1336.25</v>
      </c>
      <c r="M21" s="9"/>
    </row>
    <row r="22" spans="1:13" ht="12">
      <c r="A22" s="25" t="str">
        <f t="shared" si="0"/>
        <v> </v>
      </c>
      <c r="B22" s="25" t="str">
        <f ca="1">INDIRECT(Calculation!Y27)</f>
        <v>May</v>
      </c>
      <c r="C22" s="90">
        <f ca="1">INDIRECT(Calculation!AA27)</f>
        <v>31.46</v>
      </c>
      <c r="D22" s="90">
        <f ca="1">INDIRECT(Calculation!AB27)</f>
        <v>224.5</v>
      </c>
      <c r="E22" s="90">
        <f ca="1">INDIRECT(Calculation!AC27)</f>
        <v>13.75</v>
      </c>
      <c r="F22" s="90">
        <f ca="1">INDIRECT(Calculation!AD27)</f>
        <v>83.2</v>
      </c>
      <c r="G22" s="90">
        <f ca="1">INDIRECT(Calculation!AE27)</f>
        <v>33.79</v>
      </c>
      <c r="H22" s="90">
        <f ca="1">INDIRECT(Calculation!Z27)</f>
        <v>386.72</v>
      </c>
      <c r="I22" s="90">
        <f ca="1">INDIRECT(Calculation!AF27)</f>
        <v>3995.26</v>
      </c>
      <c r="J22" s="90">
        <f ca="1">INDIRECT(Calculation!AG27)</f>
        <v>2314.43</v>
      </c>
      <c r="K22" s="90">
        <f ca="1">INDIRECT(Calculation!AH27)</f>
        <v>378.75</v>
      </c>
      <c r="L22" s="90">
        <f ca="1">INDIRECT(Calculation!AI27)</f>
        <v>1302.08</v>
      </c>
      <c r="M22" s="9"/>
    </row>
    <row r="23" spans="1:13" ht="12">
      <c r="A23" s="25" t="str">
        <f t="shared" si="0"/>
        <v> </v>
      </c>
      <c r="B23" s="25" t="str">
        <f ca="1">INDIRECT(Calculation!Y28)</f>
        <v>June</v>
      </c>
      <c r="C23" s="90">
        <f ca="1">INDIRECT(Calculation!AA28)</f>
        <v>63.07</v>
      </c>
      <c r="D23" s="90">
        <f ca="1">INDIRECT(Calculation!AB28)</f>
        <v>211.2</v>
      </c>
      <c r="E23" s="90">
        <f ca="1">INDIRECT(Calculation!AC28)</f>
        <v>13.59</v>
      </c>
      <c r="F23" s="90">
        <f ca="1">INDIRECT(Calculation!AD28)</f>
        <v>104.17</v>
      </c>
      <c r="G23" s="90">
        <f ca="1">INDIRECT(Calculation!AE28)</f>
        <v>32.75</v>
      </c>
      <c r="H23" s="90">
        <f ca="1">INDIRECT(Calculation!Z28)</f>
        <v>424.79</v>
      </c>
      <c r="I23" s="90">
        <f ca="1">INDIRECT(Calculation!AF28)</f>
        <v>3904.36</v>
      </c>
      <c r="J23" s="90">
        <f ca="1">INDIRECT(Calculation!AG28)</f>
        <v>2232.45</v>
      </c>
      <c r="K23" s="90">
        <f ca="1">INDIRECT(Calculation!AH28)</f>
        <v>337.2</v>
      </c>
      <c r="L23" s="90">
        <f ca="1">INDIRECT(Calculation!AI28)</f>
        <v>1334.71</v>
      </c>
      <c r="M23" s="9"/>
    </row>
    <row r="24" spans="1:13" ht="12">
      <c r="A24" s="25" t="str">
        <f t="shared" si="0"/>
        <v> </v>
      </c>
      <c r="B24" s="25" t="str">
        <f ca="1">INDIRECT(Calculation!Y29)</f>
        <v>July</v>
      </c>
      <c r="C24" s="90">
        <f ca="1">INDIRECT(Calculation!AA29)</f>
        <v>47.2</v>
      </c>
      <c r="D24" s="90">
        <f ca="1">INDIRECT(Calculation!AB29)</f>
        <v>240.88</v>
      </c>
      <c r="E24" s="90">
        <f ca="1">INDIRECT(Calculation!AC29)</f>
        <v>18.17</v>
      </c>
      <c r="F24" s="90">
        <f ca="1">INDIRECT(Calculation!AD29)</f>
        <v>105.24</v>
      </c>
      <c r="G24" s="90">
        <f ca="1">INDIRECT(Calculation!AE29)</f>
        <v>33.06</v>
      </c>
      <c r="H24" s="90">
        <f ca="1">INDIRECT(Calculation!Z29)</f>
        <v>444.55</v>
      </c>
      <c r="I24" s="90">
        <f ca="1">INDIRECT(Calculation!AF29)</f>
        <v>3794.97</v>
      </c>
      <c r="J24" s="90">
        <f ca="1">INDIRECT(Calculation!AG29)</f>
        <v>2229.32</v>
      </c>
      <c r="K24" s="90">
        <f ca="1">INDIRECT(Calculation!AH29)</f>
        <v>200.77</v>
      </c>
      <c r="L24" s="90">
        <f ca="1">INDIRECT(Calculation!AI29)</f>
        <v>1364.87</v>
      </c>
      <c r="M24" s="9"/>
    </row>
    <row r="25" spans="1:13" ht="12">
      <c r="A25" s="25" t="str">
        <f t="shared" si="0"/>
        <v> </v>
      </c>
      <c r="B25" s="25" t="str">
        <f ca="1">INDIRECT(Calculation!Y30)</f>
        <v>August</v>
      </c>
      <c r="C25" s="90">
        <f ca="1">INDIRECT(Calculation!AA30)</f>
        <v>71.26</v>
      </c>
      <c r="D25" s="90">
        <f ca="1">INDIRECT(Calculation!AB30)</f>
        <v>225.82</v>
      </c>
      <c r="E25" s="90">
        <f ca="1">INDIRECT(Calculation!AC30)</f>
        <v>18.77</v>
      </c>
      <c r="F25" s="90">
        <f ca="1">INDIRECT(Calculation!AD30)</f>
        <v>117.55</v>
      </c>
      <c r="G25" s="90">
        <f ca="1">INDIRECT(Calculation!AE30)</f>
        <v>32.52</v>
      </c>
      <c r="H25" s="90">
        <f ca="1">INDIRECT(Calculation!Z30)</f>
        <v>465.91</v>
      </c>
      <c r="I25" s="90">
        <f ca="1">INDIRECT(Calculation!AF30)</f>
        <v>3733.52</v>
      </c>
      <c r="J25" s="90">
        <f ca="1">INDIRECT(Calculation!AG30)</f>
        <v>2199.84</v>
      </c>
      <c r="K25" s="90">
        <f ca="1">INDIRECT(Calculation!AH30)</f>
        <v>336.26</v>
      </c>
      <c r="L25" s="90">
        <f ca="1">INDIRECT(Calculation!AI30)</f>
        <v>1197.42</v>
      </c>
      <c r="M25" s="9"/>
    </row>
    <row r="26" spans="1:13" ht="12">
      <c r="A26" s="25" t="str">
        <f t="shared" si="0"/>
        <v> </v>
      </c>
      <c r="B26" s="25" t="str">
        <f ca="1">INDIRECT(Calculation!Y31)</f>
        <v>September</v>
      </c>
      <c r="C26" s="90">
        <f ca="1">INDIRECT(Calculation!AA31)</f>
        <v>120.64</v>
      </c>
      <c r="D26" s="90">
        <f ca="1">INDIRECT(Calculation!AB31)</f>
        <v>220.16</v>
      </c>
      <c r="E26" s="90">
        <f ca="1">INDIRECT(Calculation!AC31)</f>
        <v>18.79</v>
      </c>
      <c r="F26" s="90">
        <f ca="1">INDIRECT(Calculation!AD31)</f>
        <v>127.69</v>
      </c>
      <c r="G26" s="90">
        <f ca="1">INDIRECT(Calculation!AE31)</f>
        <v>33.18</v>
      </c>
      <c r="H26" s="90">
        <f ca="1">INDIRECT(Calculation!Z31)</f>
        <v>520.46</v>
      </c>
      <c r="I26" s="90">
        <f ca="1">INDIRECT(Calculation!AF31)</f>
        <v>3619.87</v>
      </c>
      <c r="J26" s="90">
        <f ca="1">INDIRECT(Calculation!AG31)</f>
        <v>2129.64</v>
      </c>
      <c r="K26" s="90">
        <f ca="1">INDIRECT(Calculation!AH31)</f>
        <v>326.3</v>
      </c>
      <c r="L26" s="90">
        <f ca="1">INDIRECT(Calculation!AI31)</f>
        <v>1163.93</v>
      </c>
      <c r="M26" s="9"/>
    </row>
    <row r="27" spans="1:13" ht="12">
      <c r="A27" s="25" t="str">
        <f t="shared" si="0"/>
        <v> </v>
      </c>
      <c r="B27" s="25" t="str">
        <f ca="1">INDIRECT(Calculation!Y32)</f>
        <v>October</v>
      </c>
      <c r="C27" s="90">
        <f ca="1">INDIRECT(Calculation!AA32)</f>
        <v>91.3</v>
      </c>
      <c r="D27" s="90">
        <f ca="1">INDIRECT(Calculation!AB32)</f>
        <v>234.34</v>
      </c>
      <c r="E27" s="90">
        <f ca="1">INDIRECT(Calculation!AC32)</f>
        <v>20.18</v>
      </c>
      <c r="F27" s="90">
        <f ca="1">INDIRECT(Calculation!AD32)</f>
        <v>107.21</v>
      </c>
      <c r="G27" s="90">
        <f ca="1">INDIRECT(Calculation!AE32)</f>
        <v>41.08</v>
      </c>
      <c r="H27" s="90">
        <f ca="1">INDIRECT(Calculation!Z32)</f>
        <v>494.11</v>
      </c>
      <c r="I27" s="90">
        <f ca="1">INDIRECT(Calculation!AF32)</f>
        <v>3589.57</v>
      </c>
      <c r="J27" s="90">
        <f ca="1">INDIRECT(Calculation!AG32)</f>
        <v>2121.74</v>
      </c>
      <c r="K27" s="90">
        <f ca="1">INDIRECT(Calculation!AH32)</f>
        <v>339.44</v>
      </c>
      <c r="L27" s="90">
        <f ca="1">INDIRECT(Calculation!AI32)</f>
        <v>1128.39</v>
      </c>
      <c r="M27" s="9"/>
    </row>
    <row r="28" spans="1:13" ht="12">
      <c r="A28" s="25" t="str">
        <f t="shared" si="0"/>
        <v> </v>
      </c>
      <c r="B28" s="25" t="str">
        <f ca="1">INDIRECT(Calculation!Y33)</f>
        <v>November</v>
      </c>
      <c r="C28" s="90">
        <f ca="1">INDIRECT(Calculation!AA33)</f>
        <v>181.22</v>
      </c>
      <c r="D28" s="90">
        <f ca="1">INDIRECT(Calculation!AB33)</f>
        <v>261.31</v>
      </c>
      <c r="E28" s="90">
        <f ca="1">INDIRECT(Calculation!AC33)</f>
        <v>20.13</v>
      </c>
      <c r="F28" s="90">
        <f ca="1">INDIRECT(Calculation!AD33)</f>
        <v>102.7</v>
      </c>
      <c r="G28" s="90">
        <f ca="1">INDIRECT(Calculation!AE33)</f>
        <v>51.41</v>
      </c>
      <c r="H28" s="90">
        <f ca="1">INDIRECT(Calculation!Z33)</f>
        <v>616.78</v>
      </c>
      <c r="I28" s="90">
        <f ca="1">INDIRECT(Calculation!AF33)</f>
        <v>3337.98</v>
      </c>
      <c r="J28" s="90">
        <f ca="1">INDIRECT(Calculation!AG33)</f>
        <v>2036</v>
      </c>
      <c r="K28" s="90">
        <f ca="1">INDIRECT(Calculation!AH33)</f>
        <v>232.37</v>
      </c>
      <c r="L28" s="90">
        <f ca="1">INDIRECT(Calculation!AI33)</f>
        <v>1069.62</v>
      </c>
      <c r="M28" s="9"/>
    </row>
    <row r="29" spans="1:13" ht="12">
      <c r="A29" s="25" t="str">
        <f>IF($B29="January",($A$16+2)," ")</f>
        <v> </v>
      </c>
      <c r="B29" s="25" t="str">
        <f ca="1">INDIRECT(Calculation!Y34)</f>
        <v>December</v>
      </c>
      <c r="C29" s="90">
        <f ca="1">INDIRECT(Calculation!AA34)</f>
        <v>281.23</v>
      </c>
      <c r="D29" s="90">
        <f ca="1">INDIRECT(Calculation!AB34)</f>
        <v>223.91</v>
      </c>
      <c r="E29" s="90">
        <f ca="1">INDIRECT(Calculation!AC34)</f>
        <v>20.8</v>
      </c>
      <c r="F29" s="90">
        <f ca="1">INDIRECT(Calculation!AD34)</f>
        <v>104.6</v>
      </c>
      <c r="G29" s="90">
        <f ca="1">INDIRECT(Calculation!AE34)</f>
        <v>58.18</v>
      </c>
      <c r="H29" s="90">
        <f ca="1">INDIRECT(Calculation!Z34)</f>
        <v>688.72</v>
      </c>
      <c r="I29" s="90">
        <f ca="1">INDIRECT(Calculation!AF34)</f>
        <v>3279.03</v>
      </c>
      <c r="J29" s="90">
        <f ca="1">INDIRECT(Calculation!AG34)</f>
        <v>1875.32</v>
      </c>
      <c r="K29" s="90">
        <f ca="1">INDIRECT(Calculation!AH34)</f>
        <v>320.83</v>
      </c>
      <c r="L29" s="90">
        <f ca="1">INDIRECT(Calculation!AI34)</f>
        <v>1082.88</v>
      </c>
      <c r="M29" s="9"/>
    </row>
    <row r="30" spans="1:13" ht="12" thickBot="1">
      <c r="A30" s="24">
        <f>IF($B30="January",($A$16+2)," ")</f>
        <v>2021</v>
      </c>
      <c r="B30" s="114" t="str">
        <f ca="1">INDIRECT(Calculation!Y35)</f>
        <v>January</v>
      </c>
      <c r="C30" s="91">
        <f ca="1">INDIRECT(Calculation!AA35)</f>
        <v>528.76</v>
      </c>
      <c r="D30" s="91">
        <f ca="1">INDIRECT(Calculation!AB35)</f>
        <v>239.86</v>
      </c>
      <c r="E30" s="91">
        <f ca="1">INDIRECT(Calculation!AC35)</f>
        <v>17.78</v>
      </c>
      <c r="F30" s="91">
        <f ca="1">INDIRECT(Calculation!AD35)</f>
        <v>109.74</v>
      </c>
      <c r="G30" s="91">
        <f ca="1">INDIRECT(Calculation!AE35)</f>
        <v>58.48</v>
      </c>
      <c r="H30" s="91">
        <f ca="1">INDIRECT(Calculation!Z35)</f>
        <v>954.61</v>
      </c>
      <c r="I30" s="91">
        <f ca="1">INDIRECT(Calculation!AF35)</f>
        <v>2789.97</v>
      </c>
      <c r="J30" s="91">
        <f ca="1">INDIRECT(Calculation!AG35)</f>
        <v>1356.1</v>
      </c>
      <c r="K30" s="91">
        <f ca="1">INDIRECT(Calculation!AH35)</f>
        <v>319.01</v>
      </c>
      <c r="L30" s="91">
        <f ca="1">INDIRECT(Calculation!AI35)</f>
        <v>1114.87</v>
      </c>
      <c r="M30" s="9"/>
    </row>
    <row r="31" spans="1:12" ht="12">
      <c r="A31" s="25" t="s">
        <v>105</v>
      </c>
      <c r="B31" s="25"/>
      <c r="C31" s="25"/>
      <c r="D31" s="25"/>
      <c r="E31" s="25"/>
      <c r="F31" s="25"/>
      <c r="G31" s="25"/>
      <c r="H31" s="25"/>
      <c r="I31" s="25"/>
      <c r="J31" s="25"/>
      <c r="K31" s="25"/>
      <c r="L31" s="25"/>
    </row>
    <row r="32" spans="1:12" ht="12">
      <c r="A32" s="25" t="s">
        <v>106</v>
      </c>
      <c r="B32" s="25"/>
      <c r="C32" s="25"/>
      <c r="D32" s="25"/>
      <c r="E32" s="25"/>
      <c r="F32" s="25"/>
      <c r="G32" s="25"/>
      <c r="H32" s="25"/>
      <c r="I32" s="25"/>
      <c r="J32" s="25"/>
      <c r="K32" s="25"/>
      <c r="L32" s="25"/>
    </row>
    <row r="33" spans="1:12" ht="12">
      <c r="A33" s="25" t="s">
        <v>78</v>
      </c>
      <c r="B33" s="25"/>
      <c r="C33" s="25"/>
      <c r="D33" s="25"/>
      <c r="E33" s="25"/>
      <c r="F33" s="25"/>
      <c r="G33" s="25"/>
      <c r="H33" s="25"/>
      <c r="I33" s="25"/>
      <c r="J33" s="25"/>
      <c r="K33" s="25"/>
      <c r="L33" s="25"/>
    </row>
    <row r="34" spans="1:12" ht="12">
      <c r="A34" s="25" t="s">
        <v>79</v>
      </c>
      <c r="B34" s="25"/>
      <c r="C34" s="25"/>
      <c r="D34" s="25"/>
      <c r="E34" s="25"/>
      <c r="F34" s="25"/>
      <c r="G34" s="25"/>
      <c r="H34" s="25"/>
      <c r="I34" s="25"/>
      <c r="J34" s="25"/>
      <c r="K34" s="25"/>
      <c r="L34" s="25"/>
    </row>
    <row r="35" spans="1:12" ht="12">
      <c r="A35" s="25" t="s">
        <v>100</v>
      </c>
      <c r="B35" s="25"/>
      <c r="C35" s="25"/>
      <c r="D35" s="25"/>
      <c r="E35" s="25"/>
      <c r="F35" s="25"/>
      <c r="G35" s="25"/>
      <c r="H35" s="25"/>
      <c r="I35" s="25"/>
      <c r="J35" s="25"/>
      <c r="K35" s="25"/>
      <c r="L35" s="25"/>
    </row>
    <row r="36" spans="1:12" ht="12">
      <c r="A36" s="25" t="s">
        <v>101</v>
      </c>
      <c r="B36" s="25"/>
      <c r="C36" s="25"/>
      <c r="D36" s="25"/>
      <c r="E36" s="25"/>
      <c r="F36" s="25"/>
      <c r="G36" s="25"/>
      <c r="H36" s="25"/>
      <c r="I36" s="25"/>
      <c r="J36" s="25"/>
      <c r="K36" s="25"/>
      <c r="L36" s="25"/>
    </row>
    <row r="37" spans="1:12" ht="12">
      <c r="A37" s="25" t="s">
        <v>94</v>
      </c>
      <c r="B37" s="25"/>
      <c r="C37" s="25"/>
      <c r="D37" s="25"/>
      <c r="E37" s="25"/>
      <c r="F37" s="25"/>
      <c r="G37" s="25"/>
      <c r="H37" s="25"/>
      <c r="I37" s="25"/>
      <c r="J37" s="25"/>
      <c r="K37" s="25"/>
      <c r="L37" s="25"/>
    </row>
    <row r="38" spans="1:12" ht="12">
      <c r="A38" s="25" t="s">
        <v>95</v>
      </c>
      <c r="B38" s="25"/>
      <c r="C38" s="25"/>
      <c r="D38" s="25"/>
      <c r="E38" s="25"/>
      <c r="F38" s="25"/>
      <c r="G38" s="25"/>
      <c r="H38" s="25"/>
      <c r="I38" s="25"/>
      <c r="J38" s="25"/>
      <c r="K38" s="25"/>
      <c r="L38" s="25"/>
    </row>
    <row r="39" spans="1:12" ht="12">
      <c r="A39" s="25" t="s">
        <v>102</v>
      </c>
      <c r="B39" s="25"/>
      <c r="C39" s="25"/>
      <c r="D39" s="25"/>
      <c r="E39" s="25"/>
      <c r="F39" s="25"/>
      <c r="G39" s="25"/>
      <c r="H39" s="25"/>
      <c r="I39" s="25"/>
      <c r="J39" s="25"/>
      <c r="K39" s="25"/>
      <c r="L39" s="25"/>
    </row>
    <row r="40" spans="1:12" ht="12">
      <c r="A40" s="25" t="s">
        <v>96</v>
      </c>
      <c r="B40" s="25"/>
      <c r="C40" s="25"/>
      <c r="D40" s="25"/>
      <c r="E40" s="25"/>
      <c r="F40" s="25"/>
      <c r="G40" s="25"/>
      <c r="H40" s="25"/>
      <c r="I40" s="25"/>
      <c r="J40" s="25"/>
      <c r="K40" s="25"/>
      <c r="L40" s="25"/>
    </row>
    <row r="41" spans="1:12" ht="12">
      <c r="A41" s="25" t="s">
        <v>97</v>
      </c>
      <c r="B41" s="25"/>
      <c r="C41" s="25"/>
      <c r="D41" s="25"/>
      <c r="E41" s="25"/>
      <c r="F41" s="25"/>
      <c r="G41" s="25"/>
      <c r="H41" s="25"/>
      <c r="I41" s="25"/>
      <c r="J41" s="25"/>
      <c r="K41" s="25"/>
      <c r="L41" s="25"/>
    </row>
    <row r="42" spans="1:12" ht="12">
      <c r="A42" s="25" t="s">
        <v>71</v>
      </c>
      <c r="B42" s="25"/>
      <c r="C42" s="25"/>
      <c r="D42" s="25"/>
      <c r="E42" s="25"/>
      <c r="F42" s="25"/>
      <c r="G42" s="25"/>
      <c r="H42" s="25"/>
      <c r="I42" s="25"/>
      <c r="J42" s="25"/>
      <c r="K42" s="25"/>
      <c r="L42" s="25"/>
    </row>
  </sheetData>
  <sheetProtection/>
  <mergeCells count="1">
    <mergeCell ref="I4:L4"/>
  </mergeCells>
  <printOptions/>
  <pageMargins left="0.75" right="0.75" top="1" bottom="1" header="0.5" footer="0.5"/>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 Computer Services</dc:creator>
  <cp:keywords/>
  <dc:description/>
  <cp:lastModifiedBy>Harris, Kevin (Analysis Directorate)</cp:lastModifiedBy>
  <cp:lastPrinted>2020-03-12T17:02:54Z</cp:lastPrinted>
  <dcterms:created xsi:type="dcterms:W3CDTF">2000-02-07T12:09:18Z</dcterms:created>
  <dcterms:modified xsi:type="dcterms:W3CDTF">2021-03-23T20:51:48Z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2019-09-24T12:15:10Z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8ac2a19b-79c6-4069-953a-0000219a2aea</vt:lpwstr>
  </property>
  <property fmtid="{D5CDD505-2E9C-101B-9397-08002B2CF9AE}" pid="8" name="MSIP_Label_ba62f585-b40f-4ab9-bafe-39150f03d124_ContentBits">
    <vt:lpwstr>0</vt:lpwstr>
  </property>
</Properties>
</file>