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SGS1\Child Based Returns\CLA-NPD\2016\SFR\Tables\"/>
    </mc:Choice>
  </mc:AlternateContent>
  <bookViews>
    <workbookView xWindow="0" yWindow="0" windowWidth="22500" windowHeight="11295" tabRatio="676"/>
  </bookViews>
  <sheets>
    <sheet name="INDEX" sheetId="1" r:id="rId1"/>
    <sheet name="Table 1" sheetId="2" r:id="rId2"/>
    <sheet name="Table 2a All" sheetId="21" state="hidden" r:id="rId3"/>
    <sheet name="Table 2a" sheetId="4" r:id="rId4"/>
    <sheet name="Table 2b All" sheetId="22" state="hidden" r:id="rId5"/>
    <sheet name="Table 2b" sheetId="5" r:id="rId6"/>
    <sheet name="Table 3a All" sheetId="23" state="hidden" r:id="rId7"/>
    <sheet name="Table 3a" sheetId="8" r:id="rId8"/>
    <sheet name="Table 3b" sheetId="9" r:id="rId9"/>
    <sheet name="Table 3c All" sheetId="25" state="hidden" r:id="rId10"/>
    <sheet name="Table 3c" sheetId="10" r:id="rId11"/>
    <sheet name="Table 3d" sheetId="11" r:id="rId12"/>
    <sheet name="Table 4a" sheetId="27" r:id="rId13"/>
    <sheet name="Table 4b" sheetId="26" r:id="rId14"/>
    <sheet name="Table 5" sheetId="24" r:id="rId15"/>
    <sheet name="Table 6" sheetId="19" r:id="rId16"/>
  </sheets>
  <definedNames>
    <definedName name="_xlnm._FilterDatabase" localSheetId="10" hidden="1">'Table 3c'!$B$37:$B$39</definedName>
    <definedName name="_xlnm.Extract" localSheetId="10">'Table 3c'!$AB$1:$AB$3</definedName>
    <definedName name="Female">'Table 2b All'!$C$13:$K$45</definedName>
    <definedName name="Male">'Table 2b All'!$O$13:$W$45</definedName>
    <definedName name="_xlnm.Print_Area" localSheetId="1">'Table 1'!$A$1:$I$46</definedName>
    <definedName name="_xlnm.Print_Area" localSheetId="3">'Table 2a'!$A$1:$Q$52</definedName>
    <definedName name="_xlnm.Print_Area" localSheetId="5">'Table 2b'!$A$1:$K$60</definedName>
    <definedName name="_xlnm.Print_Area" localSheetId="7">'Table 3a'!$A$1:$S$42</definedName>
    <definedName name="_xlnm.Print_Area" localSheetId="10">'Table 3c'!$A$1:$N$35</definedName>
    <definedName name="_xlnm.Print_Area" localSheetId="11">'Table 3d'!$A$1:$G$28</definedName>
    <definedName name="_xlnm.Print_Area" localSheetId="12">'Table 4a'!$A$1:$F$48</definedName>
    <definedName name="_xlnm.Print_Area" localSheetId="13">'Table 4b'!$A$1:$Z$42</definedName>
    <definedName name="_xlnm.Print_Area" localSheetId="14">'Table 5'!$A$1:$V$74</definedName>
    <definedName name="_xlnm.Print_Area" localSheetId="15">'Table 6'!$A$1:$U$59</definedName>
    <definedName name="Table3aAchievingEbaccNumbers">'Table 3a All'!$B$45:$BO$52</definedName>
    <definedName name="Table3aAchievingEbaccPercentages">'Table 3a All'!$B$54:$BO$61</definedName>
    <definedName name="Table3aEnglishandMathematicsNumbers">'Table 3a All'!$B$5:$BO$12</definedName>
    <definedName name="Table3aEnglishandMathematicsPercentages">'Table 3a All'!$B$14:$BO$21</definedName>
    <definedName name="Table3aEnteringEbaccNumbers">'Table 3a All'!$B$25:$BO$32</definedName>
    <definedName name="Table3aEnteringEbaccPercentages">'Table 3a All'!$B$34:$BO$41</definedName>
    <definedName name="Table3cRoundedValues">'Table 3c All'!$C$6:$N$46</definedName>
    <definedName name="Total">'Table 2b All'!$AA$13:$AI$45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6" i="10" l="1"/>
  <c r="D14" i="10"/>
  <c r="D17" i="10"/>
  <c r="I10" i="10"/>
  <c r="J12" i="10"/>
  <c r="L18" i="10"/>
  <c r="L14" i="10"/>
  <c r="E16" i="10"/>
  <c r="H10" i="10"/>
  <c r="G12" i="10"/>
  <c r="E14" i="10"/>
  <c r="M18" i="10"/>
  <c r="L12" i="10"/>
  <c r="M16" i="10"/>
  <c r="N12" i="10"/>
  <c r="H16" i="10"/>
  <c r="H14" i="10"/>
  <c r="D16" i="10"/>
  <c r="H17" i="10"/>
  <c r="J18" i="10"/>
  <c r="C14" i="10"/>
  <c r="K16" i="10"/>
  <c r="G17" i="10"/>
  <c r="I16" i="10"/>
  <c r="N16" i="10"/>
  <c r="D12" i="10"/>
  <c r="K18" i="10"/>
  <c r="I14" i="10"/>
  <c r="K10" i="10"/>
  <c r="M12" i="10"/>
  <c r="L10" i="10"/>
  <c r="I17" i="10"/>
  <c r="G14" i="10"/>
  <c r="M17" i="10"/>
  <c r="H18" i="10"/>
  <c r="C12" i="10"/>
  <c r="I18" i="10"/>
  <c r="D10" i="10"/>
  <c r="N18" i="10"/>
  <c r="K17" i="10"/>
  <c r="N14" i="10"/>
  <c r="K12" i="10"/>
  <c r="G10" i="10"/>
  <c r="E18" i="10"/>
  <c r="N17" i="10"/>
  <c r="E12" i="10"/>
  <c r="N10" i="10"/>
  <c r="L17" i="10"/>
  <c r="E10" i="10"/>
  <c r="G18" i="10"/>
  <c r="G16" i="10"/>
  <c r="K14" i="10"/>
  <c r="I12" i="10"/>
  <c r="D18" i="10"/>
  <c r="C18" i="10"/>
  <c r="L16" i="10"/>
  <c r="M14" i="10"/>
  <c r="E17" i="10"/>
  <c r="C16" i="10"/>
  <c r="C10" i="10"/>
  <c r="H12" i="10"/>
  <c r="M10" i="10"/>
  <c r="C17" i="10"/>
  <c r="AC21" i="8" l="1"/>
  <c r="AC20" i="8"/>
  <c r="AC16" i="8"/>
  <c r="R11" i="8"/>
  <c r="G16" i="8"/>
  <c r="F14" i="10"/>
  <c r="O11" i="8"/>
  <c r="E11" i="8"/>
  <c r="J17" i="10"/>
  <c r="K17" i="8"/>
  <c r="Q20" i="8"/>
  <c r="E20" i="8"/>
  <c r="J14" i="10"/>
  <c r="O16" i="8"/>
  <c r="F13" i="8"/>
  <c r="P13" i="8"/>
  <c r="F18" i="10"/>
  <c r="D11" i="8"/>
  <c r="F16" i="8"/>
  <c r="P15" i="8"/>
  <c r="S13" i="8"/>
  <c r="S16" i="8"/>
  <c r="J16" i="10"/>
  <c r="C16" i="8"/>
  <c r="R17" i="8"/>
  <c r="F17" i="10"/>
  <c r="G13" i="8"/>
  <c r="L16" i="8"/>
  <c r="Q11" i="8"/>
  <c r="L17" i="8"/>
  <c r="D15" i="8"/>
  <c r="Q13" i="8"/>
  <c r="C13" i="8"/>
  <c r="P11" i="8"/>
  <c r="P16" i="8"/>
  <c r="F10" i="10"/>
  <c r="K16" i="8"/>
  <c r="O13" i="8"/>
  <c r="P20" i="8"/>
  <c r="R15" i="8"/>
  <c r="S17" i="8"/>
  <c r="S15" i="8"/>
  <c r="M17" i="8"/>
  <c r="S20" i="8"/>
  <c r="K13" i="8"/>
  <c r="E15" i="8"/>
  <c r="D17" i="8"/>
  <c r="I11" i="8"/>
  <c r="J15" i="8"/>
  <c r="Q15" i="8"/>
  <c r="M11" i="8"/>
  <c r="J20" i="8"/>
  <c r="M15" i="8"/>
  <c r="I20" i="8"/>
  <c r="C17" i="8"/>
  <c r="O17" i="8"/>
  <c r="S11" i="8"/>
  <c r="O20" i="8"/>
  <c r="P17" i="8"/>
  <c r="Q16" i="8"/>
  <c r="Q17" i="8"/>
  <c r="R20" i="8"/>
  <c r="L13" i="8"/>
  <c r="I17" i="8"/>
  <c r="R16" i="8"/>
  <c r="R13" i="8"/>
  <c r="F16" i="10"/>
  <c r="I15" i="8"/>
  <c r="O15" i="8"/>
  <c r="F12" i="10"/>
  <c r="J10" i="10"/>
  <c r="J11" i="8"/>
  <c r="M26" i="8"/>
  <c r="G17" i="8"/>
  <c r="AA5" i="5" l="1"/>
  <c r="AA13" i="5"/>
  <c r="AA14" i="5" s="1"/>
  <c r="AA15" i="5" s="1"/>
  <c r="AA16" i="5" s="1"/>
  <c r="AA17" i="5" s="1"/>
  <c r="AA18" i="5" s="1"/>
  <c r="AA19" i="5" s="1"/>
  <c r="AA20" i="5" s="1"/>
  <c r="AA21" i="5" s="1"/>
  <c r="AA22" i="5" s="1"/>
  <c r="AA23" i="5" s="1"/>
  <c r="AA24" i="5" s="1"/>
  <c r="AA25" i="5" s="1"/>
  <c r="AA26" i="5" s="1"/>
  <c r="AA27" i="5" s="1"/>
  <c r="AA28" i="5" s="1"/>
  <c r="AA29" i="5" s="1"/>
  <c r="AA30" i="5" s="1"/>
  <c r="AA31" i="5" s="1"/>
  <c r="AA32" i="5" s="1"/>
  <c r="AA33" i="5" s="1"/>
  <c r="AA34" i="5" s="1"/>
  <c r="AA35" i="5" s="1"/>
  <c r="AA36" i="5" s="1"/>
  <c r="AA37" i="5" s="1"/>
  <c r="AA38" i="5" s="1"/>
  <c r="AA39" i="5" s="1"/>
  <c r="AA40" i="5" s="1"/>
  <c r="AA41" i="5" s="1"/>
  <c r="AA42" i="5" s="1"/>
  <c r="AA43" i="5" s="1"/>
  <c r="AA44" i="5" s="1"/>
  <c r="K22" i="8"/>
  <c r="D16" i="8"/>
  <c r="G11" i="8"/>
  <c r="J26" i="8"/>
  <c r="G20" i="8"/>
  <c r="D13" i="8"/>
  <c r="L20" i="8"/>
  <c r="D22" i="8"/>
  <c r="E17" i="8"/>
  <c r="I25" i="8"/>
  <c r="F24" i="8"/>
  <c r="M16" i="8"/>
  <c r="M24" i="8"/>
  <c r="M20" i="8"/>
  <c r="C25" i="8"/>
  <c r="K20" i="8"/>
  <c r="F11" i="8"/>
  <c r="I16" i="8"/>
  <c r="F15" i="8"/>
  <c r="F25" i="8"/>
  <c r="D26" i="8"/>
  <c r="G26" i="8"/>
  <c r="D25" i="8"/>
  <c r="G24" i="8"/>
  <c r="J22" i="8"/>
  <c r="E13" i="8"/>
  <c r="L24" i="8"/>
  <c r="I24" i="8"/>
  <c r="M13" i="8"/>
  <c r="F17" i="8"/>
  <c r="F20" i="8"/>
  <c r="E22" i="8"/>
  <c r="C15" i="8"/>
  <c r="G22" i="8"/>
  <c r="L15" i="8"/>
  <c r="D24" i="8"/>
  <c r="C24" i="8"/>
  <c r="E16" i="8"/>
  <c r="K15" i="8"/>
  <c r="G25" i="8"/>
  <c r="C11" i="8"/>
  <c r="E25" i="8"/>
  <c r="E24" i="8"/>
  <c r="C22" i="8"/>
  <c r="J24" i="8"/>
  <c r="I13" i="8"/>
  <c r="I22" i="8"/>
  <c r="J13" i="8"/>
  <c r="D20" i="8"/>
  <c r="J17" i="8"/>
  <c r="M25" i="8"/>
  <c r="L25" i="8"/>
  <c r="C26" i="8"/>
  <c r="K11" i="8"/>
  <c r="E26" i="8"/>
  <c r="L26" i="8"/>
  <c r="J16" i="8"/>
  <c r="L11" i="8"/>
  <c r="K26" i="8"/>
  <c r="F26" i="8"/>
  <c r="J25" i="8"/>
  <c r="K24" i="8"/>
  <c r="I26" i="8"/>
  <c r="M22" i="8"/>
  <c r="C20" i="8"/>
  <c r="F22" i="8"/>
  <c r="K25" i="8"/>
  <c r="L22" i="8"/>
  <c r="G15" i="8"/>
  <c r="B7" i="22" l="1"/>
  <c r="C7" i="22" s="1"/>
  <c r="D7" i="22" s="1"/>
  <c r="E7" i="22" s="1"/>
  <c r="F7" i="22" s="1"/>
  <c r="G7" i="22" s="1"/>
  <c r="H7" i="22" s="1"/>
  <c r="I7" i="22" s="1"/>
  <c r="J7" i="22" s="1"/>
  <c r="K7" i="22" s="1"/>
  <c r="L7" i="22" s="1"/>
  <c r="M7" i="22" s="1"/>
  <c r="N7" i="22" s="1"/>
  <c r="O7" i="22" s="1"/>
  <c r="P7" i="22" s="1"/>
  <c r="Q7" i="22" s="1"/>
  <c r="R7" i="22" s="1"/>
  <c r="S7" i="22" s="1"/>
  <c r="T7" i="22" s="1"/>
  <c r="U7" i="22" s="1"/>
  <c r="V7" i="22" s="1"/>
  <c r="W7" i="22" s="1"/>
  <c r="X7" i="22" s="1"/>
  <c r="Y7" i="22" s="1"/>
  <c r="Z7" i="22" s="1"/>
  <c r="AA7" i="22" s="1"/>
  <c r="AB7" i="22" s="1"/>
  <c r="AC7" i="22" s="1"/>
  <c r="AD7" i="22" s="1"/>
  <c r="AE7" i="22" s="1"/>
  <c r="AF7" i="22" s="1"/>
  <c r="AG7" i="22" s="1"/>
  <c r="AH7" i="22" s="1"/>
  <c r="AI7" i="22" s="1"/>
  <c r="AA19" i="4" l="1"/>
  <c r="C13" i="4" s="1"/>
  <c r="O17" i="4" l="1"/>
  <c r="Q24" i="4"/>
  <c r="K26" i="4"/>
  <c r="E32" i="4"/>
  <c r="H13" i="4"/>
  <c r="Q14" i="4"/>
  <c r="K16" i="4"/>
  <c r="E22" i="4"/>
  <c r="O23" i="4"/>
  <c r="H25" i="4"/>
  <c r="Q26" i="4"/>
  <c r="K32" i="4"/>
  <c r="K14" i="4"/>
  <c r="O13" i="4"/>
  <c r="Q16" i="4"/>
  <c r="E24" i="4"/>
  <c r="O25" i="4"/>
  <c r="H31" i="4"/>
  <c r="Q32" i="4"/>
  <c r="E16" i="4"/>
  <c r="H23" i="4"/>
  <c r="H15" i="4"/>
  <c r="K22" i="4"/>
  <c r="E14" i="4"/>
  <c r="O15" i="4"/>
  <c r="H17" i="4"/>
  <c r="Q22" i="4"/>
  <c r="K24" i="4"/>
  <c r="E26" i="4"/>
  <c r="O31" i="4"/>
  <c r="H33" i="4"/>
  <c r="P13" i="4"/>
  <c r="C15" i="4"/>
  <c r="P15" i="4"/>
  <c r="M16" i="4"/>
  <c r="I17" i="4"/>
  <c r="G22" i="4"/>
  <c r="I23" i="4"/>
  <c r="M24" i="4"/>
  <c r="P25" i="4"/>
  <c r="M26" i="4"/>
  <c r="P31" i="4"/>
  <c r="M32" i="4"/>
  <c r="I33" i="4"/>
  <c r="G34" i="4"/>
  <c r="C35" i="4"/>
  <c r="I35" i="4"/>
  <c r="P35" i="4"/>
  <c r="E13" i="4"/>
  <c r="K13" i="4"/>
  <c r="Q13" i="4"/>
  <c r="H14" i="4"/>
  <c r="O14" i="4"/>
  <c r="E15" i="4"/>
  <c r="K15" i="4"/>
  <c r="Q15" i="4"/>
  <c r="H16" i="4"/>
  <c r="O16" i="4"/>
  <c r="E17" i="4"/>
  <c r="K17" i="4"/>
  <c r="Q17" i="4"/>
  <c r="H22" i="4"/>
  <c r="O22" i="4"/>
  <c r="E23" i="4"/>
  <c r="K23" i="4"/>
  <c r="Q23" i="4"/>
  <c r="H24" i="4"/>
  <c r="O24" i="4"/>
  <c r="E25" i="4"/>
  <c r="K25" i="4"/>
  <c r="Q25" i="4"/>
  <c r="H26" i="4"/>
  <c r="O26" i="4"/>
  <c r="E31" i="4"/>
  <c r="K31" i="4"/>
  <c r="Q31" i="4"/>
  <c r="H32" i="4"/>
  <c r="O32" i="4"/>
  <c r="E33" i="4"/>
  <c r="K33" i="4"/>
  <c r="Q33" i="4"/>
  <c r="H34" i="4"/>
  <c r="O34" i="4"/>
  <c r="E35" i="4"/>
  <c r="K35" i="4"/>
  <c r="Q35" i="4"/>
  <c r="O33" i="4"/>
  <c r="E34" i="4"/>
  <c r="K34" i="4"/>
  <c r="Q34" i="4"/>
  <c r="H35" i="4"/>
  <c r="O35" i="4"/>
  <c r="I13" i="4"/>
  <c r="G14" i="4"/>
  <c r="M14" i="4"/>
  <c r="I15" i="4"/>
  <c r="G16" i="4"/>
  <c r="C17" i="4"/>
  <c r="P17" i="4"/>
  <c r="M22" i="4"/>
  <c r="C23" i="4"/>
  <c r="P23" i="4"/>
  <c r="G24" i="4"/>
  <c r="C25" i="4"/>
  <c r="I25" i="4"/>
  <c r="G26" i="4"/>
  <c r="C31" i="4"/>
  <c r="I31" i="4"/>
  <c r="G32" i="4"/>
  <c r="C33" i="4"/>
  <c r="P33" i="4"/>
  <c r="M34" i="4"/>
  <c r="G13" i="4"/>
  <c r="M13" i="4"/>
  <c r="C14" i="4"/>
  <c r="I14" i="4"/>
  <c r="P14" i="4"/>
  <c r="G15" i="4"/>
  <c r="M15" i="4"/>
  <c r="C16" i="4"/>
  <c r="I16" i="4"/>
  <c r="P16" i="4"/>
  <c r="G17" i="4"/>
  <c r="M17" i="4"/>
  <c r="C22" i="4"/>
  <c r="I22" i="4"/>
  <c r="P22" i="4"/>
  <c r="G23" i="4"/>
  <c r="M23" i="4"/>
  <c r="C24" i="4"/>
  <c r="I24" i="4"/>
  <c r="P24" i="4"/>
  <c r="G25" i="4"/>
  <c r="M25" i="4"/>
  <c r="C26" i="4"/>
  <c r="I26" i="4"/>
  <c r="P26" i="4"/>
  <c r="G31" i="4"/>
  <c r="M31" i="4"/>
  <c r="C32" i="4"/>
  <c r="I32" i="4"/>
  <c r="P32" i="4"/>
  <c r="G33" i="4"/>
  <c r="M33" i="4"/>
  <c r="C34" i="4"/>
  <c r="I34" i="4"/>
  <c r="P34" i="4"/>
  <c r="G35" i="4"/>
  <c r="M35" i="4"/>
  <c r="H44" i="5"/>
  <c r="D32" i="5"/>
  <c r="E12" i="5"/>
  <c r="H24" i="5"/>
  <c r="C42" i="5"/>
  <c r="H16" i="5"/>
  <c r="F31" i="5"/>
  <c r="C19" i="5"/>
  <c r="I42" i="5"/>
  <c r="E30" i="5"/>
  <c r="K40" i="5"/>
  <c r="I30" i="5"/>
  <c r="D24" i="5"/>
  <c r="J43" i="5"/>
  <c r="C28" i="5"/>
  <c r="J40" i="5"/>
  <c r="D30" i="5"/>
  <c r="H31" i="5"/>
  <c r="J36" i="5"/>
  <c r="K31" i="5"/>
  <c r="J24" i="5"/>
  <c r="H36" i="5"/>
  <c r="K24" i="5"/>
  <c r="E42" i="5"/>
  <c r="C31" i="5"/>
  <c r="F40" i="5"/>
  <c r="D43" i="5"/>
  <c r="D18" i="5"/>
  <c r="C18" i="5"/>
  <c r="C40" i="5"/>
  <c r="E24" i="5"/>
  <c r="E20" i="5"/>
  <c r="J19" i="5"/>
  <c r="C38" i="5"/>
  <c r="J12" i="5"/>
  <c r="F26" i="5"/>
  <c r="E44" i="5"/>
  <c r="I16" i="5"/>
  <c r="H20" i="5"/>
  <c r="E28" i="5"/>
  <c r="H19" i="5"/>
  <c r="F18" i="5"/>
  <c r="C12" i="5"/>
  <c r="I24" i="5"/>
  <c r="H12" i="5"/>
  <c r="J38" i="5"/>
  <c r="E26" i="5"/>
  <c r="F14" i="5"/>
  <c r="K36" i="5"/>
  <c r="I18" i="5"/>
  <c r="F42" i="5"/>
  <c r="F36" i="5"/>
  <c r="K44" i="5"/>
  <c r="I14" i="5"/>
  <c r="I12" i="5"/>
  <c r="C14" i="5"/>
  <c r="J28" i="5"/>
  <c r="E36" i="5"/>
  <c r="K16" i="5"/>
  <c r="C26" i="5"/>
  <c r="F19" i="5"/>
  <c r="I36" i="5"/>
  <c r="E43" i="5"/>
  <c r="D44" i="5"/>
  <c r="H26" i="5"/>
  <c r="I26" i="5"/>
  <c r="I31" i="5"/>
  <c r="D36" i="5"/>
  <c r="H42" i="5"/>
  <c r="D14" i="5"/>
  <c r="J42" i="5"/>
  <c r="H30" i="5"/>
  <c r="E18" i="5"/>
  <c r="K26" i="5"/>
  <c r="F24" i="5"/>
  <c r="I32" i="5"/>
  <c r="H38" i="5"/>
  <c r="F30" i="5"/>
  <c r="I44" i="5"/>
  <c r="J18" i="5"/>
  <c r="J16" i="5"/>
  <c r="K32" i="5"/>
  <c r="C20" i="5"/>
  <c r="F32" i="5"/>
  <c r="C44" i="5"/>
  <c r="C32" i="5"/>
  <c r="K30" i="5"/>
  <c r="I38" i="5"/>
  <c r="E19" i="5"/>
  <c r="F44" i="5"/>
  <c r="K28" i="5"/>
  <c r="I20" i="5"/>
  <c r="K12" i="5"/>
  <c r="J14" i="5"/>
  <c r="E40" i="5"/>
  <c r="K20" i="5"/>
  <c r="F43" i="5"/>
  <c r="E14" i="5"/>
  <c r="E31" i="5"/>
  <c r="K42" i="5"/>
  <c r="I43" i="5"/>
  <c r="D31" i="5"/>
  <c r="H14" i="5"/>
  <c r="J20" i="5"/>
  <c r="J32" i="5"/>
  <c r="F20" i="5"/>
  <c r="C16" i="5"/>
  <c r="F38" i="5"/>
  <c r="D26" i="5"/>
  <c r="I40" i="5"/>
  <c r="K38" i="5"/>
  <c r="J44" i="5"/>
  <c r="H40" i="5"/>
  <c r="D12" i="5"/>
  <c r="J30" i="5"/>
  <c r="I28" i="5"/>
  <c r="K14" i="5"/>
  <c r="I19" i="5"/>
  <c r="E32" i="5"/>
  <c r="K43" i="5"/>
  <c r="D28" i="5"/>
  <c r="C30" i="5"/>
  <c r="C24" i="5"/>
  <c r="K19" i="5"/>
  <c r="D38" i="5"/>
  <c r="D20" i="5"/>
  <c r="K18" i="5"/>
  <c r="F16" i="5"/>
  <c r="C43" i="5"/>
  <c r="H28" i="5"/>
  <c r="J31" i="5"/>
  <c r="E16" i="5"/>
  <c r="H32" i="5"/>
  <c r="E38" i="5"/>
  <c r="D40" i="5"/>
  <c r="D16" i="5"/>
  <c r="D19" i="5"/>
  <c r="D42" i="5"/>
  <c r="J26" i="5"/>
  <c r="H43" i="5"/>
  <c r="C36" i="5"/>
  <c r="H18" i="5"/>
  <c r="F12" i="5"/>
  <c r="F28" i="5"/>
</calcChain>
</file>

<file path=xl/sharedStrings.xml><?xml version="1.0" encoding="utf-8"?>
<sst xmlns="http://schemas.openxmlformats.org/spreadsheetml/2006/main" count="1915" uniqueCount="314">
  <si>
    <t>Outcomes for looked after children</t>
  </si>
  <si>
    <t>Website:</t>
  </si>
  <si>
    <t>Statistics: looked after children</t>
  </si>
  <si>
    <t>SFR Name:</t>
  </si>
  <si>
    <t>SFR 12/2017</t>
  </si>
  <si>
    <t>Contact details</t>
  </si>
  <si>
    <t>Name:</t>
  </si>
  <si>
    <t>Bree Waine</t>
  </si>
  <si>
    <t>Telephone:</t>
  </si>
  <si>
    <t>01325 340824</t>
  </si>
  <si>
    <t>Email:</t>
  </si>
  <si>
    <t>National Tables</t>
  </si>
  <si>
    <t>Table 1</t>
  </si>
  <si>
    <t>Table 4a</t>
  </si>
  <si>
    <t>Table 4b</t>
  </si>
  <si>
    <t>Table 5</t>
  </si>
  <si>
    <t>Table 2b</t>
  </si>
  <si>
    <t>Table 2a</t>
  </si>
  <si>
    <t>Table 3a</t>
  </si>
  <si>
    <t>Table 3b</t>
  </si>
  <si>
    <t>Table 3c</t>
  </si>
  <si>
    <t>Table 3d</t>
  </si>
  <si>
    <t>Table 6</t>
  </si>
  <si>
    <t>Key stage 1 eligibility and performance of children who have been looked after continuously for at least twelve months, by gender, 2016</t>
  </si>
  <si>
    <t>Key stage 2 eligibility and performance of children who have been looked after continuously for at least twelve months, by SEN and gender, 2016</t>
  </si>
  <si>
    <t>Key stage 2 average progress scores of children who have been looked after continuously for at least twelve months, by SEN and gender, 2016</t>
  </si>
  <si>
    <t>Key stage 4 eligibility and performance of children who have been looked after continuously for at least twelve months, by SEN and gender, 2012 to 2016</t>
  </si>
  <si>
    <t>Key stage 4 average Attainment 8 scores of children who have been looked after continuously for at least twelve months, by SEN and gender, 2016</t>
  </si>
  <si>
    <t>Key stage 4 average Progress 8 scores of children who have been looked after continuously for at least twelve months, by SEN and gender, 2016</t>
  </si>
  <si>
    <t>Key stage 4 eligibility and performance of children who have been looked after continuously for at least twelve months, percentage achieving 5+ GCSEs A*-C or equivalent including English and mathematics, 2012 to 2016</t>
  </si>
  <si>
    <t>Children who have been looked after continuously for at least twelve months by type of special educational need (SEN), 2016</t>
  </si>
  <si>
    <t xml:space="preserve">Number of children who have been looked after continuously looked after for at least twelve months, children in need and all children with special educational needs (SEN), 2016 </t>
  </si>
  <si>
    <t>Absence by type of school for children who have been looked after continuously for at least twelve months, children in need and all children, 2013 to 2016</t>
  </si>
  <si>
    <t>Exclusions by type of school for children who have been looked after continuously for at least twelve months, children in need and all children, 2011 to 2015</t>
  </si>
  <si>
    <t>Back to index</t>
  </si>
  <si>
    <t>GENDER</t>
  </si>
  <si>
    <t>Year: 2016</t>
  </si>
  <si>
    <t>DENOMINATOR/NUMERATOR</t>
  </si>
  <si>
    <t>SEN STATUS</t>
  </si>
  <si>
    <t>Gender:</t>
  </si>
  <si>
    <t>Female</t>
  </si>
  <si>
    <t>Male</t>
  </si>
  <si>
    <t>Total</t>
  </si>
  <si>
    <t>Number eligible</t>
  </si>
  <si>
    <t>Reaching the expected standard (%)</t>
  </si>
  <si>
    <t>No identified SEN</t>
  </si>
  <si>
    <t>Key stage 2 tests and assessments</t>
  </si>
  <si>
    <t>Non-looked after children</t>
  </si>
  <si>
    <t>Number</t>
  </si>
  <si>
    <t>Source: CLA-NPD matched data</t>
  </si>
  <si>
    <t>1. Children looked after continuously for at least twelve months as at 31 March excluding those children in respite care. Only children who have been matched to key stage 2 data are included. This is the amended version of key stage 2 data.</t>
  </si>
  <si>
    <t>2. Figures include those independent schools who chose to take part in key stage 2 assessments.</t>
  </si>
  <si>
    <t>3. Excludes pupils with missing or lost test results and pupils where results are suppressed pending the outcome of a maladministration investigation. The expected standard is a scaled score of 100 or above.</t>
  </si>
  <si>
    <t>4. Excludes pupils with a missing teacher assessment. The expected standard includes those working at the expected standard (EXS) and those working at greater depth within the expected standard (GDS).</t>
  </si>
  <si>
    <t>Numbers have been rounded to the nearest 10.</t>
  </si>
  <si>
    <t>.. = not available</t>
  </si>
  <si>
    <t>See methodology and quality document for more information on rounding conventions.</t>
  </si>
  <si>
    <r>
      <t>Coverage: England, All schools</t>
    </r>
    <r>
      <rPr>
        <b/>
        <vertAlign val="superscript"/>
        <sz val="10"/>
        <rFont val="Arial"/>
        <family val="2"/>
      </rPr>
      <t>2</t>
    </r>
  </si>
  <si>
    <r>
      <t>Total</t>
    </r>
    <r>
      <rPr>
        <vertAlign val="superscript"/>
        <sz val="8"/>
        <rFont val="Arial"/>
        <family val="2"/>
      </rPr>
      <t>6</t>
    </r>
  </si>
  <si>
    <r>
      <t>All SEN</t>
    </r>
    <r>
      <rPr>
        <vertAlign val="superscript"/>
        <sz val="8"/>
        <rFont val="Arial"/>
        <family val="2"/>
      </rPr>
      <t>7</t>
    </r>
  </si>
  <si>
    <r>
      <t xml:space="preserve">   SEN with statements or Education, Health and Care plans</t>
    </r>
    <r>
      <rPr>
        <vertAlign val="superscript"/>
        <sz val="8"/>
        <rFont val="Arial"/>
        <family val="2"/>
      </rPr>
      <t>7</t>
    </r>
  </si>
  <si>
    <r>
      <t xml:space="preserve">   SEN Support</t>
    </r>
    <r>
      <rPr>
        <vertAlign val="superscript"/>
        <sz val="8"/>
        <rFont val="Arial"/>
        <family val="2"/>
      </rPr>
      <t>7</t>
    </r>
  </si>
  <si>
    <r>
      <t>Looked after children</t>
    </r>
    <r>
      <rPr>
        <b/>
        <vertAlign val="superscript"/>
        <sz val="10"/>
        <rFont val="Arial"/>
        <family val="2"/>
      </rPr>
      <t>1</t>
    </r>
  </si>
  <si>
    <r>
      <t>Mathematics (test)</t>
    </r>
    <r>
      <rPr>
        <vertAlign val="superscript"/>
        <sz val="8"/>
        <rFont val="Arial"/>
        <family val="2"/>
      </rPr>
      <t>3</t>
    </r>
  </si>
  <si>
    <r>
      <t>Reading (test)</t>
    </r>
    <r>
      <rPr>
        <vertAlign val="superscript"/>
        <sz val="8"/>
        <rFont val="Arial"/>
        <family val="2"/>
      </rPr>
      <t>3</t>
    </r>
  </si>
  <si>
    <r>
      <t>Writing (teacher assessment)</t>
    </r>
    <r>
      <rPr>
        <vertAlign val="superscript"/>
        <sz val="8"/>
        <rFont val="Arial"/>
        <family val="2"/>
      </rPr>
      <t>4</t>
    </r>
  </si>
  <si>
    <r>
      <t>Grammar, punctuation and spelling (test)</t>
    </r>
    <r>
      <rPr>
        <vertAlign val="superscript"/>
        <sz val="8"/>
        <rFont val="Arial"/>
        <family val="2"/>
      </rPr>
      <t>3</t>
    </r>
  </si>
  <si>
    <r>
      <t>Reading, writing and mathematics</t>
    </r>
    <r>
      <rPr>
        <vertAlign val="superscript"/>
        <sz val="8"/>
        <rFont val="Arial"/>
        <family val="2"/>
      </rPr>
      <t>5</t>
    </r>
  </si>
  <si>
    <r>
      <t>Children in need</t>
    </r>
    <r>
      <rPr>
        <b/>
        <vertAlign val="superscript"/>
        <sz val="10"/>
        <rFont val="Arial"/>
        <family val="2"/>
      </rPr>
      <t>8</t>
    </r>
  </si>
  <si>
    <t>Looked after children</t>
  </si>
  <si>
    <t>Number of pupils included</t>
  </si>
  <si>
    <t>Average Progress score</t>
  </si>
  <si>
    <t>Lower confidence interval</t>
  </si>
  <si>
    <t>Upper confidence interval</t>
  </si>
  <si>
    <t>No SEN</t>
  </si>
  <si>
    <t>SEN with statements or Education, Health and Care plans</t>
  </si>
  <si>
    <r>
      <t>Table 2b: Key stage 2 average progress scores of children who have been looked after continuously for at least twelve months</t>
    </r>
    <r>
      <rPr>
        <b/>
        <vertAlign val="superscript"/>
        <sz val="10"/>
        <rFont val="Arial"/>
        <family val="2"/>
      </rPr>
      <t>1</t>
    </r>
    <r>
      <rPr>
        <b/>
        <sz val="10"/>
        <rFont val="Arial"/>
        <family val="2"/>
      </rPr>
      <t>, by SEN and gender</t>
    </r>
  </si>
  <si>
    <r>
      <t>Coverage: England, state-funded schools and non-maintained special schools</t>
    </r>
    <r>
      <rPr>
        <b/>
        <vertAlign val="superscript"/>
        <sz val="10"/>
        <rFont val="Arial"/>
        <family val="2"/>
      </rPr>
      <t>2</t>
    </r>
  </si>
  <si>
    <r>
      <t>Reading Progress Score</t>
    </r>
    <r>
      <rPr>
        <b/>
        <u/>
        <vertAlign val="superscript"/>
        <sz val="8"/>
        <rFont val="Arial"/>
        <family val="2"/>
      </rPr>
      <t>4</t>
    </r>
  </si>
  <si>
    <r>
      <t>Total (state-funded schools and non-maintained special schools)</t>
    </r>
    <r>
      <rPr>
        <b/>
        <vertAlign val="superscript"/>
        <sz val="8"/>
        <rFont val="Arial"/>
        <family val="2"/>
      </rPr>
      <t>2</t>
    </r>
  </si>
  <si>
    <r>
      <t>Writing Progress Score</t>
    </r>
    <r>
      <rPr>
        <b/>
        <u/>
        <vertAlign val="superscript"/>
        <sz val="8"/>
        <rFont val="Arial"/>
        <family val="2"/>
      </rPr>
      <t>4</t>
    </r>
  </si>
  <si>
    <r>
      <t>Mathematics Progress Score</t>
    </r>
    <r>
      <rPr>
        <b/>
        <u/>
        <vertAlign val="superscript"/>
        <sz val="8"/>
        <rFont val="Arial"/>
        <family val="2"/>
      </rPr>
      <t>4</t>
    </r>
  </si>
  <si>
    <t>x</t>
  </si>
  <si>
    <t>.</t>
  </si>
  <si>
    <t>Reading</t>
  </si>
  <si>
    <t>x = number less than or equal to 5 or percentage where the numerator is less than or equal to 5 or the denominator is less than or equal to 10.</t>
  </si>
  <si>
    <t>FEMALE</t>
  </si>
  <si>
    <t>MALE</t>
  </si>
  <si>
    <t>TOTAL</t>
  </si>
  <si>
    <t>..</t>
  </si>
  <si>
    <t>Table 2a Rounded Values</t>
  </si>
  <si>
    <t>Table 2b Rounded Values</t>
  </si>
  <si>
    <r>
      <t>Statefunded mainstream schools</t>
    </r>
    <r>
      <rPr>
        <b/>
        <vertAlign val="superscript"/>
        <sz val="8"/>
        <rFont val="Arial"/>
        <family val="2"/>
      </rPr>
      <t>3</t>
    </r>
  </si>
  <si>
    <r>
      <t>All SEN</t>
    </r>
    <r>
      <rPr>
        <vertAlign val="superscript"/>
        <sz val="8"/>
        <rFont val="Arial"/>
        <family val="2"/>
      </rPr>
      <t>5</t>
    </r>
  </si>
  <si>
    <r>
      <t>SEN Support</t>
    </r>
    <r>
      <rPr>
        <vertAlign val="superscript"/>
        <sz val="8"/>
        <rFont val="Arial"/>
        <family val="2"/>
      </rPr>
      <t>5</t>
    </r>
  </si>
  <si>
    <r>
      <t>Number eligible for key stage 1 assessments</t>
    </r>
    <r>
      <rPr>
        <b/>
        <vertAlign val="superscript"/>
        <sz val="8"/>
        <rFont val="Arial"/>
        <family val="2"/>
      </rPr>
      <t>3</t>
    </r>
  </si>
  <si>
    <r>
      <t>Reaching the expected standard</t>
    </r>
    <r>
      <rPr>
        <vertAlign val="superscript"/>
        <sz val="8"/>
        <rFont val="Arial"/>
        <family val="2"/>
      </rPr>
      <t>4</t>
    </r>
    <r>
      <rPr>
        <sz val="8"/>
        <rFont val="Arial"/>
        <family val="2"/>
      </rPr>
      <t xml:space="preserve"> (%)</t>
    </r>
  </si>
  <si>
    <t>Writing</t>
  </si>
  <si>
    <t>Mathematics</t>
  </si>
  <si>
    <t>Science</t>
  </si>
  <si>
    <t>Non-looked After children</t>
  </si>
  <si>
    <t>1. Children looked after continuously for at least twelve months as at 31 March excluding those children in respite care. Only children who have been matched to key stage 1 data are included. This is the provisional version of key stage 1 data.</t>
  </si>
  <si>
    <t>2. Includes all schools with pupils eligible for assessment at key stage 1. Participation by independent schools is voluntary, therefore only includes results from those independent schools which chose to make a return and which met the statutory standards for assessment and moderation.</t>
  </si>
  <si>
    <t>3. This is the number of children eligible for key stage 1 assessments. Includes pupils who are absent, disapplied, working below/towards the expected standard and reached a higher standard at the end of key stage 1. Excludes pupils with missing teacher assessments.</t>
  </si>
  <si>
    <t>4.  Includes those working at the expected standard or above.</t>
  </si>
  <si>
    <t xml:space="preserve">Source: CLA-NPD matched data </t>
  </si>
  <si>
    <t>Source: CLA-NPD matched data and CIN-NPD matched data</t>
  </si>
  <si>
    <t>Number at the end of Key Stage 4</t>
  </si>
  <si>
    <t>https://www.gov.uk/government/publications/progress-8-school-performance-measure</t>
  </si>
  <si>
    <t>4. Progress 8 is part of the new secondary accountability system being implemented from 2016. More information on the calculation of this measures is available in the Progress 8 guidance:</t>
  </si>
  <si>
    <t>5. A Progress 8 score of 1.0 means pupils in the group make on average a grade more progress than the national average; a score of -0.5 means they make on average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</si>
  <si>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r>
      <t>Coverage: England, state-funded schools, non-maintained special schools and alternative provision</t>
    </r>
    <r>
      <rPr>
        <b/>
        <vertAlign val="superscript"/>
        <sz val="10"/>
        <rFont val="Arial"/>
        <family val="2"/>
      </rPr>
      <t>2</t>
    </r>
  </si>
  <si>
    <r>
      <t>Average Progress 8 score</t>
    </r>
    <r>
      <rPr>
        <vertAlign val="superscript"/>
        <sz val="8"/>
        <rFont val="Arial"/>
        <family val="2"/>
      </rPr>
      <t>4,5</t>
    </r>
  </si>
  <si>
    <t>x = number less than or equal to 5 or Progress 8 score average or confidence interval based on number less than or equal to 5.</t>
  </si>
  <si>
    <t>6. Based upon all children whether they have SEN reported or not. SEN type is not available for 1.2% (around 6,900) children who were eligible for key stage 2 assessments. The sum of children with no identified SEN plus all SEN does not match the total number of eligible children. Children are matched to the school census and AP census in order to obtain SEN status.</t>
  </si>
  <si>
    <t>8. Children in need data excludes children who are also looked after. Children in need data is based on amended data and is not published for all breakdowns.</t>
  </si>
  <si>
    <t>7. The special educational needs and disability (SEND) provisions in the Children and Families Act 2014 were introduced on 1 September 2014. From then, any children or young people who are newly referred to a local authority for assessment are considered under the new Education Health and Care (EHC) plan assessment process.  The legal test of when a child or young person requires an EHC plan remains the same as that for a statement under the Education Act 1996.  In addition, the previous 'school action' and 'school action plus' categories were replaced by a new category 'SEN support'.</t>
  </si>
  <si>
    <r>
      <t>SEN with statements or Education, Health and Care plans</t>
    </r>
    <r>
      <rPr>
        <vertAlign val="superscript"/>
        <sz val="8"/>
        <rFont val="Arial"/>
        <family val="2"/>
      </rPr>
      <t>6</t>
    </r>
  </si>
  <si>
    <r>
      <t>SEN Support</t>
    </r>
    <r>
      <rPr>
        <vertAlign val="superscript"/>
        <sz val="8"/>
        <rFont val="Arial"/>
        <family val="2"/>
      </rPr>
      <t>6</t>
    </r>
  </si>
  <si>
    <t>https://www.gov.uk/government/publications/primary-school-accountability</t>
  </si>
  <si>
    <t>`</t>
  </si>
  <si>
    <r>
      <t>State funded mainstream schools</t>
    </r>
    <r>
      <rPr>
        <b/>
        <vertAlign val="superscript"/>
        <sz val="8"/>
        <rFont val="Arial"/>
        <family val="2"/>
      </rPr>
      <t>3</t>
    </r>
  </si>
  <si>
    <t>ALL CHILDREN</t>
  </si>
  <si>
    <t>Achieving A*-C in both English and Mathematics GCSEs</t>
  </si>
  <si>
    <t>All children</t>
  </si>
  <si>
    <t>Children in Need (excl LAC)</t>
  </si>
  <si>
    <t>Denominator</t>
  </si>
  <si>
    <t>Total (includes all children regardless of school type)</t>
  </si>
  <si>
    <t>All SEN</t>
  </si>
  <si>
    <t xml:space="preserve">   with statement</t>
  </si>
  <si>
    <t xml:space="preserve">      without statement</t>
  </si>
  <si>
    <t>Percentages</t>
  </si>
  <si>
    <t>Numerator</t>
  </si>
  <si>
    <t>Entering the English Baccalaureate</t>
  </si>
  <si>
    <t>Achieving the English Baccalaureate</t>
  </si>
  <si>
    <t>Coverage: England</t>
  </si>
  <si>
    <t>Measure:</t>
  </si>
  <si>
    <t>EnglishandMathematics</t>
  </si>
  <si>
    <t>EnteringEBacc</t>
  </si>
  <si>
    <t>AchievingEbacc</t>
  </si>
  <si>
    <t>Figures have been rounded to the nearest 10.</t>
  </si>
  <si>
    <t>Percentage achieving 5+ GCSEs A*-C or equivalent including English and mathematics</t>
  </si>
  <si>
    <r>
      <t>Table 4a: Number of children who have been looked after continuously looked after for at least twelve months, children in need and all children with special educational needs</t>
    </r>
    <r>
      <rPr>
        <b/>
        <vertAlign val="superscript"/>
        <sz val="10"/>
        <rFont val="Arial"/>
        <family val="2"/>
      </rPr>
      <t>1</t>
    </r>
    <r>
      <rPr>
        <b/>
        <sz val="10"/>
        <rFont val="Arial"/>
        <family val="2"/>
      </rPr>
      <t xml:space="preserve"> (SEN)</t>
    </r>
    <r>
      <rPr>
        <b/>
        <vertAlign val="superscript"/>
        <sz val="10"/>
        <rFont val="Arial"/>
        <family val="2"/>
      </rPr>
      <t xml:space="preserve"> </t>
    </r>
  </si>
  <si>
    <t>Years: 2016</t>
  </si>
  <si>
    <t>Percentage</t>
  </si>
  <si>
    <r>
      <t>Looked after children</t>
    </r>
    <r>
      <rPr>
        <b/>
        <vertAlign val="superscript"/>
        <sz val="8"/>
        <rFont val="Arial"/>
        <family val="2"/>
      </rPr>
      <t>2</t>
    </r>
  </si>
  <si>
    <r>
      <t xml:space="preserve">  Total</t>
    </r>
    <r>
      <rPr>
        <b/>
        <vertAlign val="superscript"/>
        <sz val="8"/>
        <rFont val="Arial"/>
        <family val="2"/>
      </rPr>
      <t>3</t>
    </r>
  </si>
  <si>
    <t xml:space="preserve">       No identified SEN</t>
  </si>
  <si>
    <t xml:space="preserve">      Total with SEN</t>
  </si>
  <si>
    <t xml:space="preserve">         with SEN with a statement of SEN or education, health and care plans (EHC plans)</t>
  </si>
  <si>
    <t xml:space="preserve">         with SEN support - SEN without statements or EHC plans</t>
  </si>
  <si>
    <r>
      <t>Children in need</t>
    </r>
    <r>
      <rPr>
        <b/>
        <vertAlign val="superscript"/>
        <sz val="8"/>
        <rFont val="Arial"/>
        <family val="2"/>
      </rPr>
      <t>4</t>
    </r>
  </si>
  <si>
    <r>
      <t>All children</t>
    </r>
    <r>
      <rPr>
        <b/>
        <vertAlign val="superscript"/>
        <sz val="8"/>
        <rFont val="Arial"/>
        <family val="2"/>
      </rPr>
      <t>5</t>
    </r>
  </si>
  <si>
    <t xml:space="preserve">  Total</t>
  </si>
  <si>
    <t xml:space="preserve">2. Children looked after continuously for at least twelve months as at 31 March 2016 excluding those children in respite care. Only children who have been matched to 2016 school census data and aged 4 or above (at 31 March 2016) have been included. </t>
  </si>
  <si>
    <t>3. Children matched to school census and AP census, with known SEN status.</t>
  </si>
  <si>
    <t>4. Excludes children in need who are also looked after; only children who have been matched to the 2016 school census have been included.</t>
  </si>
  <si>
    <r>
      <t>Table 4b: Children who have been looked after continuously for at least twelve months</t>
    </r>
    <r>
      <rPr>
        <b/>
        <vertAlign val="superscript"/>
        <sz val="10"/>
        <rFont val="Arial"/>
        <family val="2"/>
      </rPr>
      <t>1</t>
    </r>
    <r>
      <rPr>
        <b/>
        <sz val="10"/>
        <rFont val="Arial"/>
        <family val="2"/>
      </rPr>
      <t xml:space="preserve"> by type of special educational need (SEN)</t>
    </r>
    <r>
      <rPr>
        <b/>
        <vertAlign val="superscript"/>
        <sz val="10"/>
        <rFont val="Arial"/>
        <family val="2"/>
      </rPr>
      <t>2</t>
    </r>
  </si>
  <si>
    <r>
      <t>Primary schools</t>
    </r>
    <r>
      <rPr>
        <vertAlign val="superscript"/>
        <sz val="8"/>
        <rFont val="Arial"/>
        <family val="2"/>
      </rPr>
      <t>2,3</t>
    </r>
  </si>
  <si>
    <r>
      <t>Secondary schools</t>
    </r>
    <r>
      <rPr>
        <vertAlign val="superscript"/>
        <sz val="8"/>
        <rFont val="Arial"/>
        <family val="2"/>
      </rPr>
      <t>2,3</t>
    </r>
  </si>
  <si>
    <r>
      <t>Special schools</t>
    </r>
    <r>
      <rPr>
        <vertAlign val="superscript"/>
        <sz val="8"/>
        <rFont val="Arial"/>
        <family val="2"/>
      </rPr>
      <t>4</t>
    </r>
  </si>
  <si>
    <t>Pupil referral units</t>
  </si>
  <si>
    <t xml:space="preserve">Total </t>
  </si>
  <si>
    <r>
      <t>School action plus or SEN support</t>
    </r>
    <r>
      <rPr>
        <vertAlign val="superscript"/>
        <sz val="8"/>
        <rFont val="Arial"/>
        <family val="2"/>
      </rPr>
      <t>5</t>
    </r>
  </si>
  <si>
    <t>SEN with a statement or EHC plan</t>
  </si>
  <si>
    <r>
      <t>Percentage</t>
    </r>
    <r>
      <rPr>
        <vertAlign val="superscript"/>
        <sz val="8"/>
        <rFont val="Arial"/>
        <family val="2"/>
      </rPr>
      <t>6</t>
    </r>
  </si>
  <si>
    <t>Specific learning difficulty</t>
  </si>
  <si>
    <t>Moderate learning difficulty</t>
  </si>
  <si>
    <t>Severe learning difficulty</t>
  </si>
  <si>
    <t>Profound &amp; multiple learning difficulty</t>
  </si>
  <si>
    <r>
      <t>Social, emotional and mental health</t>
    </r>
    <r>
      <rPr>
        <vertAlign val="superscript"/>
        <sz val="8"/>
        <rFont val="Arial"/>
        <family val="2"/>
      </rPr>
      <t>7</t>
    </r>
  </si>
  <si>
    <t>Speech, language and communications needs</t>
  </si>
  <si>
    <t>Hearing impairment</t>
  </si>
  <si>
    <t>Visual impairment</t>
  </si>
  <si>
    <t>Multi- sensory impairment</t>
  </si>
  <si>
    <t>Physical disability</t>
  </si>
  <si>
    <t>Autistic spectrum disorder</t>
  </si>
  <si>
    <t>Other difficulty/disability</t>
  </si>
  <si>
    <r>
      <t>SEN support but no specialist assessment of type of need</t>
    </r>
    <r>
      <rPr>
        <vertAlign val="superscript"/>
        <sz val="8"/>
        <rFont val="Arial"/>
        <family val="2"/>
      </rPr>
      <t>8</t>
    </r>
  </si>
  <si>
    <r>
      <t>Total</t>
    </r>
    <r>
      <rPr>
        <vertAlign val="superscript"/>
        <sz val="8"/>
        <rFont val="Arial"/>
        <family val="2"/>
      </rPr>
      <t>8</t>
    </r>
  </si>
  <si>
    <t>2. Type of special educational need is collected for pupils with SEN support or with a statement of SEN or education, health and care plan. Includes pupils who are sole or dual main registrations.</t>
  </si>
  <si>
    <t>3. Includes middle schools as deemed and academies.</t>
  </si>
  <si>
    <t>4. Includes maintained and non-maintained special schools.</t>
  </si>
  <si>
    <t>5. SEN support was introduced in September 2014 as part of a range of SEND reforms. Pupils who formerly had school action and were transferred to SEN support may not yet have been assessed for their type of need.</t>
  </si>
  <si>
    <t>6. Number of pupils by their primary need expressed as a percentage of all pupils at school action plus/SEN support or with a statement of SEN or education, health and care plan (EHC plan).</t>
  </si>
  <si>
    <t>7. Social, emotional and mental health was added as a new type of need in 2015, the previous type of need behaviour, emotional and social difficulties has been removed although it is not expected it should be a direct replacement.</t>
  </si>
  <si>
    <t>8. Total for all schools may include a child more than once if they have been recorded as sole or dual main registered in more than one census type.</t>
  </si>
  <si>
    <t>x = number is less than or equal to 5 or percentage where the numerator is less than or equal to 5 or the denominator is less than or equal to 10.</t>
  </si>
  <si>
    <t>Totals may not appear to equal the sum of component parts because numbers have been rounded.</t>
  </si>
  <si>
    <r>
      <t>Table 5: Absence</t>
    </r>
    <r>
      <rPr>
        <b/>
        <vertAlign val="superscript"/>
        <sz val="9"/>
        <rFont val="Arial"/>
        <family val="2"/>
      </rPr>
      <t>1</t>
    </r>
    <r>
      <rPr>
        <b/>
        <sz val="9"/>
        <rFont val="Arial"/>
        <family val="2"/>
      </rPr>
      <t xml:space="preserve"> by type of school for children who have been looked after continuously for at least twelve months</t>
    </r>
    <r>
      <rPr>
        <b/>
        <vertAlign val="superscript"/>
        <sz val="9"/>
        <rFont val="Arial"/>
        <family val="2"/>
      </rPr>
      <t>2</t>
    </r>
    <r>
      <rPr>
        <b/>
        <sz val="9"/>
        <rFont val="Arial"/>
        <family val="2"/>
      </rPr>
      <t>, children in need and all children</t>
    </r>
  </si>
  <si>
    <t>Years: 2013 - 2016</t>
  </si>
  <si>
    <r>
      <t>Children looked after</t>
    </r>
    <r>
      <rPr>
        <vertAlign val="superscript"/>
        <sz val="8"/>
        <rFont val="Arial"/>
        <family val="2"/>
      </rPr>
      <t>3</t>
    </r>
  </si>
  <si>
    <r>
      <t>All children (enrolments)</t>
    </r>
    <r>
      <rPr>
        <vertAlign val="superscript"/>
        <sz val="8"/>
        <rFont val="Arial"/>
        <family val="2"/>
      </rPr>
      <t>4</t>
    </r>
  </si>
  <si>
    <r>
      <t>Children in need (four half terms)</t>
    </r>
    <r>
      <rPr>
        <vertAlign val="superscript"/>
        <sz val="8"/>
        <rFont val="Arial"/>
        <family val="2"/>
      </rPr>
      <t>5</t>
    </r>
  </si>
  <si>
    <r>
      <t>Children in need (six half terms)</t>
    </r>
    <r>
      <rPr>
        <vertAlign val="superscript"/>
        <sz val="8"/>
        <rFont val="Arial"/>
        <family val="2"/>
      </rPr>
      <t>5</t>
    </r>
  </si>
  <si>
    <r>
      <t>State funded primary schools</t>
    </r>
    <r>
      <rPr>
        <b/>
        <vertAlign val="superscript"/>
        <sz val="8"/>
        <rFont val="Arial"/>
        <family val="2"/>
      </rPr>
      <t>6</t>
    </r>
  </si>
  <si>
    <r>
      <t>Number of pupil enrolments</t>
    </r>
    <r>
      <rPr>
        <vertAlign val="superscript"/>
        <sz val="8"/>
        <rFont val="Arial"/>
        <family val="2"/>
      </rPr>
      <t>3,4,5</t>
    </r>
  </si>
  <si>
    <r>
      <t>Percentage of sessions missed due to</t>
    </r>
    <r>
      <rPr>
        <vertAlign val="superscript"/>
        <sz val="8"/>
        <rFont val="Arial"/>
        <family val="2"/>
      </rPr>
      <t>9</t>
    </r>
    <r>
      <rPr>
        <sz val="8"/>
        <rFont val="Arial"/>
        <family val="2"/>
      </rPr>
      <t>:</t>
    </r>
  </si>
  <si>
    <t>Overall absence</t>
  </si>
  <si>
    <t>Authorised absence</t>
  </si>
  <si>
    <t>Unauthorised absence</t>
  </si>
  <si>
    <r>
      <t>State funded secondary schools</t>
    </r>
    <r>
      <rPr>
        <b/>
        <vertAlign val="superscript"/>
        <sz val="8"/>
        <rFont val="Arial"/>
        <family val="2"/>
      </rPr>
      <t>7</t>
    </r>
  </si>
  <si>
    <r>
      <t>Special schools</t>
    </r>
    <r>
      <rPr>
        <b/>
        <vertAlign val="superscript"/>
        <sz val="8"/>
        <rFont val="Arial"/>
        <family val="2"/>
      </rPr>
      <t>9</t>
    </r>
  </si>
  <si>
    <t>1. Based upon absence data for all six half terms of the academic year for 5-14 year olds and for the first five half terms of the academic year for 15 year olds (to account for high levels of study leave and other authorised absences for pupils aged 15 in the second half of the summer term). Children in need figures are shown for 4 half terms for 2013 and 2014, and for six half terms for 2015 and 2016.</t>
  </si>
  <si>
    <t>2. Children looked after continuously for at least twelve months as at 31 March, excluding children in respite care.</t>
  </si>
  <si>
    <t>3. For looked after children only the main absence record (enrolment) has been included. The number of children looked after continuously for at least 12 months at 31 March who were aged 5-15 at the start of the academic year (31 August) and were matched to absence data in the school census. This is the denominator for persistent absentees.</t>
  </si>
  <si>
    <t>6. State funded primary schools include middle deemed primaries and primary academies, including free schools.</t>
  </si>
  <si>
    <t>8. Special schools include maintained special schools, non-maintained special schools and special academies. Excludes general hospital schools, independent special schools and independent schools approved for SEN pupils.</t>
  </si>
  <si>
    <t>9. The number of sessions missed due to authorised, unauthorised and overall absence expressed as a percentage of the total number of possible sessions.</t>
  </si>
  <si>
    <t>. = not applicable.</t>
  </si>
  <si>
    <t>Figures for previous years may be different to previously published figures as local authorities may update information for past years.</t>
  </si>
  <si>
    <t>Years: 2011 - 2015</t>
  </si>
  <si>
    <t>Percentage of children permanently excluded</t>
  </si>
  <si>
    <t>Percentage of children with at least one fixed period exclusion</t>
  </si>
  <si>
    <t>2. Includes children looked after who attend primary, secondary and special schools (including CTCs and academies).</t>
  </si>
  <si>
    <t>Number of pupils</t>
  </si>
  <si>
    <r>
      <t>Persistent absentees</t>
    </r>
    <r>
      <rPr>
        <vertAlign val="superscript"/>
        <sz val="8"/>
        <rFont val="Arial"/>
        <family val="2"/>
      </rPr>
      <t>10</t>
    </r>
  </si>
  <si>
    <t>cla.stats@education.gov.uk</t>
  </si>
  <si>
    <t>7. The special educational needs and disability (SEND) provisions in the Children and Families Act 2014 were introduced on 1 September 2014.  From then, any children or young people who are newly referred to a local authority for assessment are considered under the new Education Health and Care (EHC) plan assessment process. The legal test of when a child or young person requires an EHC plan remains the same as that for a statement under the Education Act 1996. In addition, the previous 'school action' and 'school action plus' categories were replaced by a new category 'SEN support'.</t>
  </si>
  <si>
    <r>
      <t>Table 3c: Key stage 4 average Progress 8 scores</t>
    </r>
    <r>
      <rPr>
        <b/>
        <vertAlign val="superscript"/>
        <sz val="10"/>
        <rFont val="Arial"/>
        <family val="2"/>
      </rPr>
      <t>4,5</t>
    </r>
    <r>
      <rPr>
        <b/>
        <sz val="10"/>
        <rFont val="Arial"/>
        <family val="2"/>
      </rPr>
      <t xml:space="preserve"> of children who have been looked after continuously for at least twelve months</t>
    </r>
    <r>
      <rPr>
        <b/>
        <vertAlign val="superscript"/>
        <sz val="10"/>
        <rFont val="Arial"/>
        <family val="2"/>
      </rPr>
      <t>1</t>
    </r>
    <r>
      <rPr>
        <b/>
        <sz val="10"/>
        <rFont val="Arial"/>
        <family val="2"/>
      </rPr>
      <t>, by SEN and gender</t>
    </r>
  </si>
  <si>
    <r>
      <t>Children in Need</t>
    </r>
    <r>
      <rPr>
        <b/>
        <vertAlign val="superscript"/>
        <sz val="8"/>
        <rFont val="Arial"/>
        <family val="2"/>
      </rPr>
      <t>8</t>
    </r>
  </si>
  <si>
    <r>
      <t>Total</t>
    </r>
    <r>
      <rPr>
        <b/>
        <vertAlign val="superscript"/>
        <sz val="8"/>
        <rFont val="Arial"/>
        <family val="2"/>
      </rPr>
      <t>6</t>
    </r>
    <r>
      <rPr>
        <b/>
        <sz val="8"/>
        <rFont val="Arial"/>
        <family val="2"/>
      </rPr>
      <t xml:space="preserve"> (state-funded schools, non-maintained special schools and alternative provision)</t>
    </r>
    <r>
      <rPr>
        <b/>
        <vertAlign val="superscript"/>
        <sz val="8"/>
        <rFont val="Arial"/>
        <family val="2"/>
      </rPr>
      <t>2</t>
    </r>
  </si>
  <si>
    <r>
      <t>SEN with statements or Education, Health and Care plans</t>
    </r>
    <r>
      <rPr>
        <vertAlign val="superscript"/>
        <sz val="8"/>
        <rFont val="Arial"/>
        <family val="2"/>
      </rPr>
      <t>7</t>
    </r>
  </si>
  <si>
    <r>
      <t>SEN without statements or plans</t>
    </r>
    <r>
      <rPr>
        <vertAlign val="superscript"/>
        <sz val="8"/>
        <rFont val="Arial"/>
        <family val="2"/>
      </rPr>
      <t>7</t>
    </r>
  </si>
  <si>
    <t>Table 3a Rounded Values</t>
  </si>
  <si>
    <t>Table 3c Rounded Values</t>
  </si>
  <si>
    <t>1. Children looked after continuously for at least twelve months as at 31 March excluding those children in respite care. Only children who have been matched to key stage 4 data are included. This is the amended version of key stage 4 data. Includes entries and achievements for these pupils in previous academic years.</t>
  </si>
  <si>
    <r>
      <t>Table 3a: Key Stage 4 eligibility and performance of children who have been looked after continuously for at least twelve months</t>
    </r>
    <r>
      <rPr>
        <b/>
        <vertAlign val="superscript"/>
        <sz val="10"/>
        <rFont val="Arial"/>
        <family val="2"/>
      </rPr>
      <t>1</t>
    </r>
    <r>
      <rPr>
        <b/>
        <sz val="10"/>
        <rFont val="Arial"/>
        <family val="2"/>
      </rPr>
      <t>, by SEN and gender</t>
    </r>
  </si>
  <si>
    <r>
      <t>Years: 2012 - 2016</t>
    </r>
    <r>
      <rPr>
        <b/>
        <vertAlign val="superscript"/>
        <sz val="10"/>
        <rFont val="Arial"/>
        <family val="2"/>
      </rPr>
      <t>2</t>
    </r>
  </si>
  <si>
    <t>1. Children looked after continuously for at least twelve months as at 31 March excluding those children in respite care. Only children who have been matched to key stage 4 data are included.</t>
  </si>
  <si>
    <r>
      <t>Table 3d: Key stage 4 eligibility and performance of children who have been looked after continuously for at least twelve months</t>
    </r>
    <r>
      <rPr>
        <b/>
        <vertAlign val="superscript"/>
        <sz val="10"/>
        <rFont val="Arial"/>
        <family val="2"/>
      </rPr>
      <t>1</t>
    </r>
    <r>
      <rPr>
        <b/>
        <sz val="10"/>
        <rFont val="Arial"/>
        <family val="2"/>
      </rPr>
      <t>, percentage achieving 5+ GCSEs A*-C or equivalent including English and mathematics</t>
    </r>
  </si>
  <si>
    <t>Numbers have been rounded to the nearest 10. Percentages have been rounded to one decimal place.</t>
  </si>
  <si>
    <t>https://www.gov.uk/government/publications/interim-frameworks-for-teacher-assessment-at-the-end-of-key-stage-1</t>
  </si>
  <si>
    <r>
      <t>Table 1: Key stage 1 eligibility and performance</t>
    </r>
    <r>
      <rPr>
        <b/>
        <sz val="10"/>
        <rFont val="Arial"/>
        <family val="2"/>
      </rPr>
      <t xml:space="preserve"> of children who have been looked after continuously for at least twelve months</t>
    </r>
    <r>
      <rPr>
        <b/>
        <vertAlign val="superscript"/>
        <sz val="10"/>
        <rFont val="Arial"/>
        <family val="2"/>
      </rPr>
      <t>1</t>
    </r>
    <r>
      <rPr>
        <b/>
        <sz val="10"/>
        <rFont val="Arial"/>
        <family val="2"/>
      </rPr>
      <t>, by gender</t>
    </r>
  </si>
  <si>
    <r>
      <t>Year: 2016</t>
    </r>
    <r>
      <rPr>
        <b/>
        <vertAlign val="superscript"/>
        <sz val="10"/>
        <rFont val="Arial"/>
        <family val="2"/>
      </rPr>
      <t>5</t>
    </r>
  </si>
  <si>
    <r>
      <t>Table 2a: Key stage 2 eligibility and performance</t>
    </r>
    <r>
      <rPr>
        <b/>
        <sz val="10"/>
        <rFont val="Arial"/>
        <family val="2"/>
      </rPr>
      <t xml:space="preserve"> of children who have been looked after continuously for at least twelve months</t>
    </r>
    <r>
      <rPr>
        <b/>
        <vertAlign val="superscript"/>
        <sz val="10"/>
        <rFont val="Arial"/>
        <family val="2"/>
      </rPr>
      <t>1</t>
    </r>
    <r>
      <rPr>
        <b/>
        <sz val="10"/>
        <rFont val="Arial"/>
        <family val="2"/>
      </rPr>
      <t>, by SEN and gender</t>
    </r>
  </si>
  <si>
    <r>
      <t>Year: 2016</t>
    </r>
    <r>
      <rPr>
        <b/>
        <vertAlign val="superscript"/>
        <sz val="10"/>
        <rFont val="Arial"/>
        <family val="2"/>
      </rPr>
      <t>9</t>
    </r>
  </si>
  <si>
    <t>https://www.gov.uk/government/publications/interim-frameworks-for-teacher-assessment-at-the-end-of-key-stage-2</t>
  </si>
  <si>
    <t>5. The 2016 key stage 1 assessments are the first which assess the new, more challenging national curriculum, which was introduced in 2014. See link below for changes to national curriculum assessments at key stage 1:</t>
  </si>
  <si>
    <t>9. The 2016 key stage 2 assessments are the first which assess the new, more challenging national curriculum, which was introduced in 2014. See link below for changes to national curriculum assessments at key stage 2:</t>
  </si>
  <si>
    <t>5. Includes pupils who have reached the end of key stage 2 in all of reading, writing and mathematics. Excludes pupils with missing or lost test results, pupils where results are suppressed pending the outcome of a maladministration investigation and those with a missing writing teacher assessment. The expected standard includes those pupils who reached the expected standard in all of reading, writing and mathematics.</t>
  </si>
  <si>
    <t>Numbers have been rounded to the nearest 10. Progress score averages and confidence intervals have been rounded to one decimal place.</t>
  </si>
  <si>
    <t>Numbers have been rounded to the nearest 10. Attainment 8 score averages have been rounded to one decimal place.</t>
  </si>
  <si>
    <t>Numbers have been rounded to the nearest 10. Progress 8 score averages and confidence intervals have been rounded to two decimal places.</t>
  </si>
  <si>
    <t>4. The previous 'expected progress' measure has been replaced by a 'value added' type progress measures in reading, writing and mathematics. There is no 'target' for the amount of progress an individual pupil is expected to make. Any amount of progress a pupil makes contributes towards the progress score. For further information on the new progress measures, including the confidence intervals, please see the technical guide, here:</t>
  </si>
  <si>
    <r>
      <t>Coverage: England, All schools</t>
    </r>
    <r>
      <rPr>
        <b/>
        <vertAlign val="superscript"/>
        <sz val="10"/>
        <rFont val="Arial"/>
        <family val="2"/>
      </rPr>
      <t>3</t>
    </r>
  </si>
  <si>
    <r>
      <t>SEN Support</t>
    </r>
    <r>
      <rPr>
        <vertAlign val="superscript"/>
        <sz val="8"/>
        <rFont val="Arial"/>
        <family val="2"/>
      </rPr>
      <t>7</t>
    </r>
  </si>
  <si>
    <r>
      <t>Reading Progress Score</t>
    </r>
    <r>
      <rPr>
        <b/>
        <u/>
        <vertAlign val="superscript"/>
        <sz val="8"/>
        <rFont val="Arial"/>
        <family val="2"/>
      </rPr>
      <t>4,5</t>
    </r>
  </si>
  <si>
    <r>
      <t>Writing Progress Score</t>
    </r>
    <r>
      <rPr>
        <b/>
        <u/>
        <vertAlign val="superscript"/>
        <sz val="8"/>
        <rFont val="Arial"/>
        <family val="2"/>
      </rPr>
      <t>4,5</t>
    </r>
  </si>
  <si>
    <r>
      <t>Mathematics Progress Score</t>
    </r>
    <r>
      <rPr>
        <b/>
        <u/>
        <vertAlign val="superscript"/>
        <sz val="8"/>
        <rFont val="Arial"/>
        <family val="2"/>
      </rPr>
      <t>4,5</t>
    </r>
  </si>
  <si>
    <t>6. The special educational needs and disability (SEND) provisions in the Children and Families Act 2014 were introduced on 1 September 2014. From then, any children or young people who are newly referred to a local authority for assessment are considered under the new Education Health and Care (EHC) plan assessment process. The legal test of when a child or young person requires an EHC plan remains the same as that for a statement under the Education Act 1996.  In addition, the previous 'school action' and 'school action plus' categories were replaced by a new category 'SEN support'.</t>
  </si>
  <si>
    <t>7. Based upon all children whether they have SEN reported or not. SEN type is not available for 1.2% (around 6,900) children who were eligible for key stage 2 assessments. The sum of children with no identified SEN plus all SEN does not match the total number of eligible children. Children are matched to the school census and AP census in order to obtain SEN status.</t>
  </si>
  <si>
    <t>8. The 2016 key stage 2 assessments are the first which assess the new, more challenging national curriculum, which was introduced in 2014. See link below for changes to national curriculum assessments at key stage 2:</t>
  </si>
  <si>
    <r>
      <t>Total</t>
    </r>
    <r>
      <rPr>
        <b/>
        <vertAlign val="superscript"/>
        <sz val="8"/>
        <rFont val="Arial"/>
        <family val="2"/>
      </rPr>
      <t>7</t>
    </r>
    <r>
      <rPr>
        <b/>
        <sz val="8"/>
        <rFont val="Arial"/>
        <family val="2"/>
      </rPr>
      <t xml:space="preserve"> (state-funded schools and non-maintained special schools)</t>
    </r>
    <r>
      <rPr>
        <b/>
        <vertAlign val="superscript"/>
        <sz val="8"/>
        <rFont val="Arial"/>
        <family val="2"/>
      </rPr>
      <t>2</t>
    </r>
  </si>
  <si>
    <r>
      <t>Year: 2016</t>
    </r>
    <r>
      <rPr>
        <b/>
        <vertAlign val="superscript"/>
        <sz val="10"/>
        <rFont val="Arial"/>
        <family val="2"/>
      </rPr>
      <t>8</t>
    </r>
  </si>
  <si>
    <t>Table3cRoundedValues</t>
  </si>
  <si>
    <t>6. Based upon all children whether they have SEN reported or not. SEN type is not available for 9.4% (around 57,500) children at the end of key stage 4. The sum of children with no identified SEN plus all SEN does not match the total number of children. Children are matched to the school census and AP census in order to obtain SEN status.</t>
  </si>
  <si>
    <t>3. The number of children looked after continuously for at least 12 months at 31 March who were aged 5-15 at the start of the academic year (31 August) and were matched to exclusions data in the school census.</t>
  </si>
  <si>
    <t>Looked after children and all children figures have been rounded to the nearest 10.  Children in need figures have been rounded to the nearest 100.</t>
  </si>
  <si>
    <t>.. = not available.</t>
  </si>
  <si>
    <r>
      <t>Table 6: Exclusions</t>
    </r>
    <r>
      <rPr>
        <b/>
        <sz val="9"/>
        <rFont val="Arial"/>
        <family val="2"/>
      </rPr>
      <t xml:space="preserve"> by type of school for children who have been looked after continuously for at least twelve months</t>
    </r>
    <r>
      <rPr>
        <b/>
        <vertAlign val="superscript"/>
        <sz val="9"/>
        <rFont val="Arial"/>
        <family val="2"/>
      </rPr>
      <t>1,2</t>
    </r>
    <r>
      <rPr>
        <b/>
        <sz val="9"/>
        <rFont val="Arial"/>
        <family val="2"/>
      </rPr>
      <t>, children in need and all children</t>
    </r>
  </si>
  <si>
    <r>
      <t>Children in need</t>
    </r>
    <r>
      <rPr>
        <vertAlign val="superscript"/>
        <sz val="8"/>
        <rFont val="Arial"/>
        <family val="2"/>
      </rPr>
      <t>5</t>
    </r>
  </si>
  <si>
    <r>
      <t>State-funded primary schools</t>
    </r>
    <r>
      <rPr>
        <b/>
        <vertAlign val="superscript"/>
        <sz val="9"/>
        <rFont val="Arial"/>
        <family val="2"/>
      </rPr>
      <t>6</t>
    </r>
  </si>
  <si>
    <r>
      <t xml:space="preserve"> State-funded secondary schools</t>
    </r>
    <r>
      <rPr>
        <b/>
        <vertAlign val="superscript"/>
        <sz val="9"/>
        <rFont val="Arial"/>
        <family val="2"/>
      </rPr>
      <t>7</t>
    </r>
  </si>
  <si>
    <r>
      <t>Special schools</t>
    </r>
    <r>
      <rPr>
        <b/>
        <vertAlign val="superscript"/>
        <sz val="9"/>
        <rFont val="Arial"/>
        <family val="2"/>
      </rPr>
      <t>8</t>
    </r>
  </si>
  <si>
    <t>2. Figures for 2016 are based on amended attainment data. Figures for all other years are based on final data. Including entries and achievements in previous academic years.</t>
  </si>
  <si>
    <t>2. State-funded schools include state-funded mainstream schools and state-funded special schools. State-funded schools and non-maintained special schools are the schools included in the progress measure calculations. For more information on coverage see the methodology and quality document.</t>
  </si>
  <si>
    <t>3. State-funded mainstream schools include academies, free schools and city technology colleges. These are the schools included in the progress measure model. For more information on coverage see the methodology and quality document.</t>
  </si>
  <si>
    <t>4. In 2013/14, two major reforms were implemented which affect the calculation of key stage 4 (KS4) performance measures data: 1) Professor Alison Wolf’s Review of Vocational Education recommendations which: restrict the qualifications counted; prevent any qualification from counting as larger than one GCSE; and cap the number of non-GCSEs included in performance measures at two per pupil, and 2) an early entry policy to only count a pupil’s first attempt at a qualification, in subjects counted in the English Baccalaureate.</t>
  </si>
  <si>
    <r>
      <t>2014</t>
    </r>
    <r>
      <rPr>
        <vertAlign val="superscript"/>
        <sz val="8"/>
        <rFont val="Arial"/>
        <family val="2"/>
      </rPr>
      <t>4</t>
    </r>
  </si>
  <si>
    <t>5. Since September 2013, general further education colleges and sixth-form colleges have been able to directly enrol 14- to 16-year-olds. 2014/15 was the first year in which these colleges have pupils at the end of key stage 4 and are included in the data. Early entry policy extended to all subjects.</t>
  </si>
  <si>
    <r>
      <t>2015</t>
    </r>
    <r>
      <rPr>
        <vertAlign val="superscript"/>
        <sz val="8"/>
        <rFont val="Arial"/>
        <family val="2"/>
      </rPr>
      <t>5</t>
    </r>
  </si>
  <si>
    <t>6. In 2015/16 there are changes to how these measures are calculated. In 2015, where the English language and English literature option was chosen in English, exams in both must be taken and a C grade or above achieved in English language. In 2016, to meet the English requirement of the English Baccalaureate exams in both must be taken and a C grade or above achieved in either English language or English literature. For the A*-C in English and maths attainment measure, a C in either English language or English literature counts and there is no requirement to take both.</t>
  </si>
  <si>
    <r>
      <t>2016</t>
    </r>
    <r>
      <rPr>
        <vertAlign val="superscript"/>
        <sz val="8"/>
        <rFont val="Arial"/>
        <family val="2"/>
      </rPr>
      <t>6</t>
    </r>
  </si>
  <si>
    <t>7. Based upon all children whether they have SEN reported or not. SEN type is not available for 9.4% (around 57,500) children at the end of key stage 4. The sum of children with no identified SEN plus all SEN does not match the total number of children. Children are matched to the school census and AP census in order to obtain SEN status.</t>
  </si>
  <si>
    <r>
      <t>Total</t>
    </r>
    <r>
      <rPr>
        <vertAlign val="superscript"/>
        <sz val="8"/>
        <rFont val="Arial"/>
        <family val="2"/>
      </rPr>
      <t>7</t>
    </r>
  </si>
  <si>
    <t>8. The special educational needs and disability (SEND) provisions in the Children and Families Act 2014 were introduced on 1 September 2014.  From then, any children or young people who are newly referred to a local authority for assessment are considered under the new Education Health and Care (EHC) plan assessment process. The legal test of when a child or young person requires an EHC plan remains the same as that for a statement under the Education Act 1996. In addition, the previous 'school action' and 'school action plus' categories were replaced by a new category 'SEN support'.</t>
  </si>
  <si>
    <t>9. Children in need data excludes children who are also looked after. Children in need data is based on amended data and is not published for all breakdowns or years.</t>
  </si>
  <si>
    <r>
      <t>Children in Need</t>
    </r>
    <r>
      <rPr>
        <b/>
        <vertAlign val="superscript"/>
        <sz val="8"/>
        <rFont val="Arial"/>
        <family val="2"/>
      </rPr>
      <t>9</t>
    </r>
  </si>
  <si>
    <r>
      <t>SEN with statements or Education, Health and Care plans</t>
    </r>
    <r>
      <rPr>
        <vertAlign val="superscript"/>
        <sz val="8"/>
        <rFont val="Arial"/>
        <family val="2"/>
      </rPr>
      <t>8</t>
    </r>
  </si>
  <si>
    <r>
      <t>SEN Support</t>
    </r>
    <r>
      <rPr>
        <vertAlign val="superscript"/>
        <sz val="8"/>
        <rFont val="Arial"/>
        <family val="2"/>
      </rPr>
      <t>8</t>
    </r>
  </si>
  <si>
    <t>2. Figures for 2016 are based on amended attainment data. Figures for all other years are based on final data. Includes entries and achievements for pupils in previous academic years.</t>
  </si>
  <si>
    <t>2. All schools includes state-funded schools (academies, free schools, city technology colleges, further education colleges with provision for 14- to 16-year-olds and state-funded special schools), independent schools, independent special schools, non-maintained special schools, hospital schools and alternative provision (including pupil referral units, AP free schools and AP academies as well as state-funded AP placements in other institutions).</t>
  </si>
  <si>
    <t>3. Attainment 8 is part of the new secondary accountability system being implemented for all schools from 2016. More information on the calculation of this measure is available in the Progress 8 guidance:</t>
  </si>
  <si>
    <r>
      <t>Average Attainment 8 score per pupil</t>
    </r>
    <r>
      <rPr>
        <vertAlign val="superscript"/>
        <sz val="8"/>
        <rFont val="Arial"/>
        <family val="2"/>
      </rPr>
      <t>3</t>
    </r>
  </si>
  <si>
    <t>4. Based upon all children whether they have SEN reported or not. SEN type is not available for 9.4% (around 57,500) children at the end of key stage 4. The sum of children with no identified SEN plus all SEN does not match the total number of children. Children are matched to the school census and AP census in order to obtain SEN status.</t>
  </si>
  <si>
    <r>
      <t>Total</t>
    </r>
    <r>
      <rPr>
        <vertAlign val="superscript"/>
        <sz val="8"/>
        <rFont val="Arial"/>
        <family val="2"/>
      </rPr>
      <t>4</t>
    </r>
  </si>
  <si>
    <t>5. The special educational needs and disability (SEND) provisions in the Children and Families Act 2014 were introduced on 1 September 2014.  From then, any children or young people who are newly referred to a local authority for assessment are considered under the new Education Health and Care (EHC) plan assessment process. The legal test of when a child or young person requires an EHC plan remains the same as that for a statement under the Education Act 1996. In addition, the previous 'school action' and 'school action plus' categories were replaced by a new category 'SEN support'.</t>
  </si>
  <si>
    <r>
      <t>SEN with statements or Education, Health and Care plans</t>
    </r>
    <r>
      <rPr>
        <vertAlign val="superscript"/>
        <sz val="8"/>
        <rFont val="Arial"/>
        <family val="2"/>
      </rPr>
      <t>5</t>
    </r>
  </si>
  <si>
    <t>6. Children in need data excludes children who are also looked after. Children in need data is based on amended data and is not published for all breakdowns.</t>
  </si>
  <si>
    <r>
      <t>Children in Need</t>
    </r>
    <r>
      <rPr>
        <b/>
        <vertAlign val="superscript"/>
        <sz val="8"/>
        <rFont val="Arial"/>
        <family val="2"/>
      </rPr>
      <t>6</t>
    </r>
  </si>
  <si>
    <r>
      <t>Table 3b: Key stage 4 average Attainment 8 scores</t>
    </r>
    <r>
      <rPr>
        <b/>
        <vertAlign val="superscript"/>
        <sz val="10"/>
        <rFont val="Arial"/>
        <family val="2"/>
      </rPr>
      <t>3</t>
    </r>
    <r>
      <rPr>
        <b/>
        <sz val="10"/>
        <rFont val="Arial"/>
        <family val="2"/>
      </rPr>
      <t xml:space="preserve"> of children who have been looked after continuously for at least twelve months</t>
    </r>
    <r>
      <rPr>
        <b/>
        <vertAlign val="superscript"/>
        <sz val="10"/>
        <rFont val="Arial"/>
        <family val="2"/>
      </rPr>
      <t>1</t>
    </r>
    <r>
      <rPr>
        <b/>
        <sz val="10"/>
        <rFont val="Arial"/>
        <family val="2"/>
      </rPr>
      <t>, by SEN and gender</t>
    </r>
  </si>
  <si>
    <t>2. State-funded schools include state-funded mainstream schools and state-funded special schools. State-funded schools, non-maintained special schools and alternative provision are the schools included in the Progress 8 calculations. Alternative provision includes pupil referral units, AP free schools and AP academies as well as state-funded AP placements in other institutions. For more information on coverage see the methodology and quality document.</t>
  </si>
  <si>
    <t>3. State-funded mainstream schools include academies, free schools, city technology colleges and further education colleges with provision for 14- to 16-year-olds. They exclude state-funded special schools, independent schools, independent special schools, non-maintained special schools, hospital schools and alternative provision (including pupil referral units, AP free schools and AP academies as well as state-funded AP placements in other institutions). These are the schools included in the Progress 8 model. For more information on coverage see the methodology and quality document.</t>
  </si>
  <si>
    <t>7. Children in need data excludes children who are also looked after. Children in need data is based on amended data and is not published for all breakdowns or years.</t>
  </si>
  <si>
    <t>https://www.gov.uk/government/statistics/special-educational-needs-in-england-january-2016</t>
  </si>
  <si>
    <t>1. Education, health and care plans (EHC plans) and SEN support were introduced in September 2014 as part of a range of SEND reforms. For further information see the statistical first release: Special educational needs in England at:</t>
  </si>
  <si>
    <t>5. Figures for all children cover children in all schools (including independent schools and non-maintained special schools) and are taken from table 1 of the statistical first release: Special educational needs in England: 2016 at:</t>
  </si>
  <si>
    <t>Children looked after figures have been rounded to the nearest 10, children need figures are rounded to the nearest 100 and all children are rounded to the nearest 5.</t>
  </si>
  <si>
    <t>1. Children looked after continuously for at least twelve months as at 31 March 2016 excluding those children in respite care. Only children who have been matched to 2016 census data and aged 4 or above (at 31 March 2016) have been included. Census data has been taken from the school census (including pupil referral units). Children looked after in alternative provision are not included as type of special educational need is not collected. Figures for all children can be found in table A of the additional tables in the statistical first release: Special educational needs in England at:</t>
  </si>
  <si>
    <t>https://www.gov.uk/government/collections/statistics-pupil-absence</t>
  </si>
  <si>
    <t>4. For all children, all enrolments (where pupils have been on roll for at least one session) have been included. Some pupils may be counted more than once (if they moved schools during the year or are registered at more than one school). This data has been taken from the statistical release: Pupil absence in schools in England: 2015 to 2016 available at:</t>
  </si>
  <si>
    <t>https://www.gov.uk/government/collections/statistics-children-in-need</t>
  </si>
  <si>
    <t>5. Children in need figures include children aged 5 to 16 inclusive at 31 March each year in the matched CIN-NPD dataset with absence information in a primary, secondary or special school. They exclude children in need who are also looked after. Age calculated at 31 March. Children in need absence figures are provided as published, for 2013 and 2014 they are based on autumn and spring (4 half term) data, for 2015 and 2016 they are based on full year (6 half term) data. Figures are not currently published split by school type. Further information on children in need can be found in the statistical release: Characteristics of children in need available at:</t>
  </si>
  <si>
    <t>https://www.gov.uk/government/publications/absence-statistics-guide</t>
  </si>
  <si>
    <t>10. The definition of persistent absence has changed from the 2015/16 academic year. Pupil enrolments missing 10 or more percent of their own possible sessions (due to authorised or unauthorised absence) are classified as persistent absentees. The information presented for years prior to 2015/16 has been produced using the same methodology in order to allow users to make comparisons on a consistent basis over time. See Chapter 3 of the "Guide to absence statistics" for more information.</t>
  </si>
  <si>
    <t>https://www.gov.uk/government/statistics/permanent-and-fixed-period-exclusions-in-england-2014-to-2015.</t>
  </si>
  <si>
    <t>1. Children looked after continuously for at least twelve months as at 31 March excluding those children in respite care. Comparable national figures for all children can be found in the statistical first release:</t>
  </si>
  <si>
    <t>4. For all children, all enrolments (where pupils have been on roll for at least one session) have been included. Some pupils may be counted more than once (if they moved schools during the year or are registered at more than one school). This data has been taken from the statistical release: Permanent and fixed period exclusions in England:</t>
  </si>
  <si>
    <t>5. Children in need figures include children aged 5 to 16 inclusive at 31 March each year in the matched CIN-NPD dataset with exclusion information in a primary, secondary or special school. They exclude children in need who are also looked after. Age calculated at 31 March. Figures are not currently published split by school type. Further information on children in need can be found in the statistical release: Characteristics of children in need available at:</t>
  </si>
  <si>
    <r>
      <t>3. Includes pupils in state-funded schools (academies, free schools, city technology colleges, further education colleges with provision for 14- to 16-year-olds and state-funded special schools)</t>
    </r>
    <r>
      <rPr>
        <sz val="8"/>
        <color theme="1"/>
        <rFont val="Arial"/>
        <family val="2"/>
      </rPr>
      <t xml:space="preserve">, independent schools, independent special schools, non-maintained special schools, hospital schools and alternative provision (including pupil referral units, AP free schools and AP academies as well as state-funded AP placements in other institutions). </t>
    </r>
  </si>
  <si>
    <t xml:space="preserve">3. Includes pupils in state-funded schools (academies, free schools, city technology colleges, further education colleges with provision for 14- to 16-year-olds and state-funded special schools), independent schools, independent special schools, non-maintained special schools, hospital schools and alternative provision (including pupil referral units, AP free schools and AP academies as well as state-funded AP placements in other institutions). </t>
  </si>
  <si>
    <t>5. Progress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</si>
  <si>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t>7. State funded secondary schools include middle deemed secondary, city technology colleges and all secondary academies, including free schools, university technical colleges and studio schools.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</si>
</sst>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0.0"/>
    <numFmt numFmtId="165" formatCode="#,##0.0"/>
    <numFmt numFmtId="166" formatCode="_-* #,##0_-;\-* #,##0_-;_-* &quot;-&quot;??_-;_-@_-"/>
  </numFmts>
  <fonts count="71" x14ac:knownFonts="1">
    <font>
      <sz val="11"/>
      <color theme="1"/>
      <name val="Calibri"/>
      <family val="2"/>
      <scheme val="minor"/>
    </font>
    <font>
      <b/>
      <sz val="24"/>
      <color theme="1"/>
      <name val="Calibri"/>
      <family val="2"/>
      <scheme val="minor"/>
    </font>
    <font>
      <sz val="12"/>
      <color theme="1"/>
      <name val="Calibri"/>
      <family val="2"/>
      <scheme val="minor"/>
    </font>
    <font>
      <u/>
      <sz val="11"/>
      <color theme="10"/>
      <name val="Calibri"/>
      <family val="2"/>
      <scheme val="minor"/>
    </font>
    <font>
      <sz val="11"/>
      <name val="Calibri"/>
      <family val="2"/>
      <scheme val="minor"/>
    </font>
    <font>
      <sz val="18"/>
      <color theme="1"/>
      <name val="Calibri"/>
      <family val="2"/>
      <scheme val="minor"/>
    </font>
    <font>
      <b/>
      <sz val="11"/>
      <color theme="1"/>
      <name val="Arial"/>
      <family val="2"/>
    </font>
    <font>
      <sz val="11"/>
      <color theme="1"/>
      <name val="Arial"/>
      <family val="2"/>
    </font>
    <font>
      <u/>
      <sz val="11"/>
      <color theme="10"/>
      <name val="Arial"/>
      <family val="2"/>
    </font>
    <font>
      <sz val="11"/>
      <color rgb="FFFF0000"/>
      <name val="Arial"/>
      <family val="2"/>
    </font>
    <font>
      <sz val="10"/>
      <name val="Arial"/>
      <family val="2"/>
    </font>
    <font>
      <sz val="11"/>
      <name val="Arial"/>
      <family val="2"/>
    </font>
    <font>
      <sz val="11"/>
      <color theme="1"/>
      <name val="Calibri"/>
      <family val="2"/>
      <scheme val="minor"/>
    </font>
    <font>
      <sz val="9"/>
      <color theme="1"/>
      <name val="Arial"/>
      <family val="2"/>
    </font>
    <font>
      <sz val="10"/>
      <color rgb="FF000000"/>
      <name val="Arial"/>
      <family val="2"/>
    </font>
    <font>
      <u/>
      <sz val="10"/>
      <color rgb="FF0000FF"/>
      <name val="Arial"/>
      <family val="2"/>
    </font>
    <font>
      <sz val="11"/>
      <color rgb="FF000000"/>
      <name val="Calibri"/>
      <family val="2"/>
    </font>
    <font>
      <u/>
      <sz val="10"/>
      <color indexed="12"/>
      <name val="Arial"/>
      <family val="2"/>
    </font>
    <font>
      <b/>
      <sz val="11"/>
      <color rgb="FFFF0000"/>
      <name val="Arial"/>
      <family val="2"/>
    </font>
    <font>
      <u/>
      <sz val="11"/>
      <name val="Calibri"/>
      <family val="2"/>
      <scheme val="minor"/>
    </font>
    <font>
      <b/>
      <sz val="10"/>
      <name val="Arial"/>
      <family val="2"/>
    </font>
    <font>
      <sz val="11"/>
      <color rgb="FF0000FF"/>
      <name val="Calibri"/>
      <family val="2"/>
      <scheme val="minor"/>
    </font>
    <font>
      <sz val="8"/>
      <name val="Arial"/>
      <family val="2"/>
    </font>
    <font>
      <b/>
      <sz val="8"/>
      <name val="Arial"/>
      <family val="2"/>
    </font>
    <font>
      <i/>
      <sz val="8"/>
      <name val="Arial"/>
      <family val="2"/>
    </font>
    <font>
      <b/>
      <sz val="8"/>
      <color rgb="FFFF0000"/>
      <name val="Arial"/>
      <family val="2"/>
    </font>
    <font>
      <i/>
      <sz val="10"/>
      <name val="Calibri"/>
      <family val="2"/>
      <scheme val="minor"/>
    </font>
    <font>
      <b/>
      <vertAlign val="superscript"/>
      <sz val="10"/>
      <name val="Arial"/>
      <family val="2"/>
    </font>
    <font>
      <vertAlign val="superscript"/>
      <sz val="8"/>
      <name val="Arial"/>
      <family val="2"/>
    </font>
    <font>
      <b/>
      <sz val="8"/>
      <color rgb="FF0000FF"/>
      <name val="Arial"/>
      <family val="2"/>
    </font>
    <font>
      <b/>
      <u/>
      <sz val="8"/>
      <name val="Arial"/>
      <family val="2"/>
    </font>
    <font>
      <b/>
      <u/>
      <vertAlign val="superscript"/>
      <sz val="8"/>
      <name val="Arial"/>
      <family val="2"/>
    </font>
    <font>
      <b/>
      <vertAlign val="superscript"/>
      <sz val="8"/>
      <name val="Arial"/>
      <family val="2"/>
    </font>
    <font>
      <sz val="8"/>
      <color rgb="FFFF0000"/>
      <name val="Arial"/>
      <family val="2"/>
    </font>
    <font>
      <b/>
      <sz val="9"/>
      <name val="Arial"/>
      <family val="2"/>
    </font>
    <font>
      <sz val="10"/>
      <name val="Courier"/>
      <family val="3"/>
    </font>
    <font>
      <b/>
      <i/>
      <sz val="8"/>
      <name val="Arial"/>
      <family val="2"/>
    </font>
    <font>
      <b/>
      <sz val="11"/>
      <color rgb="FFFF0000"/>
      <name val="Calibri"/>
      <family val="2"/>
      <scheme val="minor"/>
    </font>
    <font>
      <b/>
      <sz val="11"/>
      <name val="Calibri"/>
      <family val="2"/>
      <scheme val="minor"/>
    </font>
    <font>
      <i/>
      <sz val="11"/>
      <name val="Calibri"/>
      <family val="2"/>
      <scheme val="minor"/>
    </font>
    <font>
      <i/>
      <sz val="11"/>
      <color theme="1"/>
      <name val="Calibri"/>
      <family val="2"/>
      <scheme val="minor"/>
    </font>
    <font>
      <i/>
      <sz val="8"/>
      <color theme="1"/>
      <name val="Arial"/>
      <family val="2"/>
    </font>
    <font>
      <sz val="9"/>
      <name val="Arial"/>
      <family val="2"/>
    </font>
    <font>
      <u/>
      <sz val="8"/>
      <color theme="10"/>
      <name val="Arial"/>
      <family val="2"/>
    </font>
    <font>
      <sz val="8"/>
      <color theme="1"/>
      <name val="Arial"/>
      <family val="2"/>
    </font>
    <font>
      <b/>
      <sz val="18"/>
      <color rgb="FFFF0000"/>
      <name val="Calibri"/>
      <family val="2"/>
      <scheme val="minor"/>
    </font>
    <font>
      <b/>
      <sz val="10"/>
      <color rgb="FFFF0000"/>
      <name val="Calibri"/>
      <family val="2"/>
      <scheme val="minor"/>
    </font>
    <font>
      <sz val="8"/>
      <color rgb="FF0000FF"/>
      <name val="Arial"/>
      <family val="2"/>
    </font>
    <font>
      <b/>
      <vertAlign val="superscript"/>
      <sz val="9"/>
      <name val="Arial"/>
      <family val="2"/>
    </font>
    <font>
      <u/>
      <sz val="8"/>
      <color indexed="12"/>
      <name val="Arial"/>
      <family val="2"/>
    </font>
    <font>
      <sz val="10"/>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u/>
      <sz val="8"/>
      <name val="Arial"/>
      <family val="2"/>
    </font>
    <font>
      <u/>
      <sz val="9"/>
      <color theme="10"/>
      <name val="Arial"/>
      <family val="2"/>
    </font>
    <font>
      <i/>
      <sz val="9"/>
      <name val="Arial"/>
      <family val="2"/>
    </font>
  </fonts>
  <fills count="2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dotted">
        <color indexed="64"/>
      </left>
      <right/>
      <top style="thin">
        <color indexed="64"/>
      </top>
      <bottom style="thin">
        <color indexed="64"/>
      </bottom>
      <diagonal/>
    </border>
    <border>
      <left style="dotted">
        <color indexed="64"/>
      </left>
      <right/>
      <top/>
      <bottom/>
      <diagonal/>
    </border>
    <border>
      <left/>
      <right style="hair">
        <color indexed="64"/>
      </right>
      <top/>
      <bottom/>
      <diagonal/>
    </border>
    <border>
      <left style="dotted">
        <color indexed="64"/>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dotted">
        <color auto="1"/>
      </top>
      <bottom/>
      <diagonal/>
    </border>
    <border>
      <left/>
      <right/>
      <top/>
      <bottom style="dotted">
        <color auto="1"/>
      </bottom>
      <diagonal/>
    </border>
  </borders>
  <cellStyleXfs count="5285">
    <xf numFmtId="0" fontId="0" fillId="0" borderId="0"/>
    <xf numFmtId="0" fontId="3" fillId="0" borderId="0" applyNumberFormat="0" applyFill="0" applyBorder="0" applyAlignment="0" applyProtection="0"/>
    <xf numFmtId="0" fontId="10" fillId="0" borderId="0"/>
    <xf numFmtId="0" fontId="10" fillId="0" borderId="0"/>
    <xf numFmtId="0" fontId="10" fillId="0" borderId="0"/>
    <xf numFmtId="43" fontId="12" fillId="0" borderId="0" applyFont="0" applyFill="0" applyBorder="0" applyAlignment="0" applyProtection="0"/>
    <xf numFmtId="0" fontId="10" fillId="0" borderId="0"/>
    <xf numFmtId="0" fontId="14" fillId="0" borderId="0" applyNumberFormat="0" applyBorder="0" applyProtection="0"/>
    <xf numFmtId="0" fontId="12" fillId="0" borderId="0"/>
    <xf numFmtId="0" fontId="15" fillId="0" borderId="0" applyNumberFormat="0" applyFill="0" applyBorder="0" applyAlignment="0" applyProtection="0"/>
    <xf numFmtId="0" fontId="16" fillId="0" borderId="0" applyNumberFormat="0" applyBorder="0" applyProtection="0"/>
    <xf numFmtId="0" fontId="17" fillId="0" borderId="0" applyNumberFormat="0" applyFill="0" applyBorder="0" applyAlignment="0" applyProtection="0">
      <alignment vertical="top"/>
      <protection locked="0"/>
    </xf>
    <xf numFmtId="43" fontId="10" fillId="0" borderId="0" applyFont="0" applyFill="0" applyBorder="0" applyAlignment="0" applyProtection="0"/>
    <xf numFmtId="0" fontId="16" fillId="0" borderId="0"/>
    <xf numFmtId="43" fontId="10" fillId="0" borderId="0" applyFont="0" applyFill="0" applyBorder="0" applyAlignment="0" applyProtection="0"/>
    <xf numFmtId="0" fontId="10" fillId="0" borderId="0"/>
    <xf numFmtId="0" fontId="13" fillId="0" borderId="0"/>
    <xf numFmtId="0" fontId="10" fillId="0" borderId="0"/>
    <xf numFmtId="0" fontId="12" fillId="0" borderId="0"/>
    <xf numFmtId="0" fontId="10" fillId="0" borderId="0"/>
    <xf numFmtId="0" fontId="35" fillId="0" borderId="0"/>
    <xf numFmtId="0" fontId="35" fillId="0" borderId="0"/>
    <xf numFmtId="0" fontId="50" fillId="0" borderId="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16" borderId="0" applyNumberFormat="0" applyBorder="0" applyAlignment="0" applyProtection="0"/>
    <xf numFmtId="0" fontId="52" fillId="17"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3" fillId="8" borderId="0" applyNumberFormat="0" applyBorder="0" applyAlignment="0" applyProtection="0"/>
    <xf numFmtId="0" fontId="54" fillId="25" borderId="19" applyNumberFormat="0" applyAlignment="0" applyProtection="0"/>
    <xf numFmtId="0" fontId="55" fillId="26" borderId="20" applyNumberFormat="0" applyAlignment="0" applyProtection="0"/>
    <xf numFmtId="0" fontId="56" fillId="0" borderId="0" applyNumberFormat="0" applyFill="0" applyBorder="0" applyAlignment="0" applyProtection="0"/>
    <xf numFmtId="0" fontId="57" fillId="9" borderId="0" applyNumberFormat="0" applyBorder="0" applyAlignment="0" applyProtection="0"/>
    <xf numFmtId="0" fontId="58" fillId="0" borderId="21" applyNumberFormat="0" applyFill="0" applyAlignment="0" applyProtection="0"/>
    <xf numFmtId="0" fontId="59" fillId="0" borderId="22" applyNumberFormat="0" applyFill="0" applyAlignment="0" applyProtection="0"/>
    <xf numFmtId="0" fontId="60" fillId="0" borderId="23" applyNumberFormat="0" applyFill="0" applyAlignment="0" applyProtection="0"/>
    <xf numFmtId="0" fontId="60" fillId="0" borderId="0" applyNumberFormat="0" applyFill="0" applyBorder="0" applyAlignment="0" applyProtection="0"/>
    <xf numFmtId="0" fontId="61" fillId="12" borderId="19" applyNumberFormat="0" applyAlignment="0" applyProtection="0"/>
    <xf numFmtId="0" fontId="62" fillId="0" borderId="24" applyNumberFormat="0" applyFill="0" applyAlignment="0" applyProtection="0"/>
    <xf numFmtId="0" fontId="63" fillId="27" borderId="0" applyNumberFormat="0" applyBorder="0" applyAlignment="0" applyProtection="0"/>
    <xf numFmtId="0" fontId="10" fillId="28" borderId="25" applyNumberFormat="0" applyFont="0" applyAlignment="0" applyProtection="0"/>
    <xf numFmtId="0" fontId="64" fillId="25" borderId="26" applyNumberFormat="0" applyAlignment="0" applyProtection="0"/>
    <xf numFmtId="0" fontId="65" fillId="0" borderId="0" applyNumberFormat="0" applyFill="0" applyBorder="0" applyAlignment="0" applyProtection="0"/>
    <xf numFmtId="0" fontId="66" fillId="0" borderId="27" applyNumberFormat="0" applyFill="0" applyAlignment="0" applyProtection="0"/>
    <xf numFmtId="0" fontId="67" fillId="0" borderId="0" applyNumberFormat="0" applyFill="0" applyBorder="0" applyAlignment="0" applyProtection="0"/>
    <xf numFmtId="0" fontId="7" fillId="0" borderId="0"/>
    <xf numFmtId="0" fontId="7" fillId="0" borderId="0"/>
    <xf numFmtId="43" fontId="10" fillId="0" borderId="0" applyFont="0" applyFill="0" applyBorder="0" applyAlignment="0" applyProtection="0"/>
    <xf numFmtId="0" fontId="7" fillId="0" borderId="0"/>
    <xf numFmtId="0" fontId="7" fillId="0" borderId="0"/>
    <xf numFmtId="0" fontId="12" fillId="0" borderId="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12" fillId="0" borderId="0"/>
    <xf numFmtId="0" fontId="14" fillId="0" borderId="0" applyNumberFormat="0" applyFont="0" applyBorder="0" applyProtection="0"/>
    <xf numFmtId="9" fontId="12" fillId="0" borderId="0" applyFont="0" applyFill="0" applyBorder="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54" fillId="25" borderId="19"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12" fillId="0" borderId="0"/>
    <xf numFmtId="0" fontId="61" fillId="12" borderId="19" applyNumberFormat="0" applyAlignment="0" applyProtection="0"/>
    <xf numFmtId="9" fontId="12" fillId="0" borderId="0" applyFont="0" applyFill="0" applyBorder="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54" fillId="25" borderId="19" applyNumberFormat="0" applyAlignment="0" applyProtection="0"/>
    <xf numFmtId="0" fontId="54" fillId="25"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10" fillId="28" borderId="25" applyNumberFormat="0" applyFon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66" fillId="0" borderId="27" applyNumberFormat="0" applyFill="0" applyAlignment="0" applyProtection="0"/>
    <xf numFmtId="0" fontId="61" fillId="12" borderId="19" applyNumberFormat="0" applyAlignment="0" applyProtection="0"/>
    <xf numFmtId="0" fontId="61" fillId="12" borderId="19"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9" fontId="10" fillId="0" borderId="0" applyFont="0" applyFill="0" applyBorder="0" applyAlignment="0" applyProtection="0"/>
    <xf numFmtId="0" fontId="12" fillId="0" borderId="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12" fillId="0" borderId="0"/>
    <xf numFmtId="9" fontId="12" fillId="0" borderId="0" applyFont="0" applyFill="0" applyBorder="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10" fillId="28" borderId="25" applyNumberFormat="0" applyFont="0" applyAlignment="0" applyProtection="0"/>
    <xf numFmtId="0" fontId="66" fillId="0" borderId="27" applyNumberFormat="0" applyFill="0" applyAlignment="0" applyProtection="0"/>
    <xf numFmtId="0" fontId="61" fillId="12" borderId="19" applyNumberFormat="0" applyAlignment="0" applyProtection="0"/>
    <xf numFmtId="0" fontId="61" fillId="12"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1" fillId="12"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10" fillId="28" borderId="25" applyNumberFormat="0" applyFont="0" applyAlignment="0" applyProtection="0"/>
    <xf numFmtId="0" fontId="66" fillId="0" borderId="27" applyNumberFormat="0" applyFill="0" applyAlignment="0" applyProtection="0"/>
    <xf numFmtId="0" fontId="61" fillId="12" borderId="19" applyNumberFormat="0" applyAlignment="0" applyProtection="0"/>
    <xf numFmtId="0" fontId="61" fillId="12"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10" fillId="28" borderId="25" applyNumberFormat="0" applyFont="0" applyAlignment="0" applyProtection="0"/>
    <xf numFmtId="0" fontId="64" fillId="25" borderId="26"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54" fillId="25" borderId="19" applyNumberFormat="0" applyAlignment="0" applyProtection="0"/>
    <xf numFmtId="0" fontId="12" fillId="0" borderId="0"/>
    <xf numFmtId="0" fontId="10" fillId="28" borderId="25" applyNumberFormat="0" applyFont="0" applyAlignment="0" applyProtection="0"/>
    <xf numFmtId="0" fontId="12" fillId="0" borderId="0"/>
    <xf numFmtId="9" fontId="12" fillId="0" borderId="0" applyFont="0" applyFill="0" applyBorder="0" applyAlignment="0" applyProtection="0"/>
    <xf numFmtId="0" fontId="54" fillId="25"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12" fillId="0" borderId="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12" fillId="0" borderId="0"/>
    <xf numFmtId="0" fontId="12" fillId="0" borderId="0"/>
    <xf numFmtId="9" fontId="12" fillId="0" borderId="0" applyFont="0" applyFill="0" applyBorder="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12" fillId="0" borderId="0"/>
    <xf numFmtId="0" fontId="12" fillId="0" borderId="0"/>
    <xf numFmtId="9" fontId="12" fillId="0" borderId="0" applyFont="0" applyFill="0" applyBorder="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54" fillId="25" borderId="19" applyNumberFormat="0" applyAlignment="0" applyProtection="0"/>
    <xf numFmtId="0" fontId="64" fillId="25" borderId="26" applyNumberFormat="0" applyAlignment="0" applyProtection="0"/>
    <xf numFmtId="0" fontId="10" fillId="0" borderId="0"/>
    <xf numFmtId="0" fontId="10" fillId="28" borderId="25" applyNumberFormat="0" applyFont="0" applyAlignment="0" applyProtection="0"/>
    <xf numFmtId="0" fontId="61" fillId="12"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64" fillId="25" borderId="26" applyNumberFormat="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66" fillId="0" borderId="27" applyNumberFormat="0" applyFill="0" applyAlignment="0" applyProtection="0"/>
    <xf numFmtId="0" fontId="54" fillId="25"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54" fillId="25"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54" fillId="25" borderId="19" applyNumberForma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1" fillId="12"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1" fillId="12"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1" fillId="12"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10" fillId="28" borderId="25" applyNumberFormat="0" applyFont="0" applyAlignment="0" applyProtection="0"/>
    <xf numFmtId="0" fontId="54" fillId="25" borderId="19" applyNumberFormat="0" applyAlignment="0" applyProtection="0"/>
    <xf numFmtId="0" fontId="64" fillId="25" borderId="26" applyNumberFormat="0" applyAlignment="0" applyProtection="0"/>
    <xf numFmtId="0" fontId="54" fillId="25" borderId="19" applyNumberFormat="0" applyAlignment="0" applyProtection="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64" fillId="25" borderId="26" applyNumberFormat="0" applyAlignment="0" applyProtection="0"/>
    <xf numFmtId="0" fontId="12" fillId="0" borderId="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12" fillId="0" borderId="0"/>
    <xf numFmtId="0" fontId="12" fillId="0" borderId="0"/>
    <xf numFmtId="9" fontId="12" fillId="0" borderId="0" applyFont="0" applyFill="0" applyBorder="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54" fillId="25" borderId="19"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12" fillId="0" borderId="0"/>
    <xf numFmtId="0" fontId="61" fillId="12" borderId="19" applyNumberFormat="0" applyAlignment="0" applyProtection="0"/>
    <xf numFmtId="0" fontId="12" fillId="0" borderId="0"/>
    <xf numFmtId="9" fontId="12" fillId="0" borderId="0" applyFont="0" applyFill="0" applyBorder="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54" fillId="25" borderId="19" applyNumberFormat="0" applyAlignment="0" applyProtection="0"/>
    <xf numFmtId="0" fontId="54" fillId="25"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10" fillId="28" borderId="25" applyNumberFormat="0" applyFon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66" fillId="0" borderId="27" applyNumberFormat="0" applyFill="0" applyAlignment="0" applyProtection="0"/>
    <xf numFmtId="0" fontId="61" fillId="12" borderId="19" applyNumberFormat="0" applyAlignment="0" applyProtection="0"/>
    <xf numFmtId="0" fontId="61" fillId="12" borderId="19"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12" fillId="0" borderId="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12" fillId="0" borderId="0"/>
    <xf numFmtId="0" fontId="12" fillId="0" borderId="0"/>
    <xf numFmtId="9" fontId="12" fillId="0" borderId="0" applyFont="0" applyFill="0" applyBorder="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10" fillId="28" borderId="25" applyNumberFormat="0" applyFont="0" applyAlignment="0" applyProtection="0"/>
    <xf numFmtId="0" fontId="66" fillId="0" borderId="27" applyNumberFormat="0" applyFill="0" applyAlignment="0" applyProtection="0"/>
    <xf numFmtId="0" fontId="61" fillId="12" borderId="19" applyNumberFormat="0" applyAlignment="0" applyProtection="0"/>
    <xf numFmtId="0" fontId="61" fillId="12"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1" fillId="12"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10" fillId="28" borderId="25" applyNumberFormat="0" applyFont="0" applyAlignment="0" applyProtection="0"/>
    <xf numFmtId="0" fontId="66" fillId="0" borderId="27" applyNumberFormat="0" applyFill="0" applyAlignment="0" applyProtection="0"/>
    <xf numFmtId="0" fontId="61" fillId="12" borderId="19" applyNumberFormat="0" applyAlignment="0" applyProtection="0"/>
    <xf numFmtId="0" fontId="61" fillId="12"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1" fillId="12"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54" fillId="25"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10" fillId="28" borderId="25" applyNumberFormat="0" applyFont="0" applyAlignment="0" applyProtection="0"/>
    <xf numFmtId="0" fontId="54" fillId="25" borderId="19" applyNumberFormat="0" applyAlignment="0" applyProtection="0"/>
    <xf numFmtId="0" fontId="61" fillId="12" borderId="19" applyNumberFormat="0" applyAlignment="0" applyProtection="0"/>
    <xf numFmtId="0" fontId="54" fillId="25" borderId="19" applyNumberFormat="0" applyAlignment="0" applyProtection="0"/>
    <xf numFmtId="0" fontId="64" fillId="25" borderId="26" applyNumberFormat="0" applyAlignment="0" applyProtection="0"/>
    <xf numFmtId="0" fontId="54" fillId="25"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61" fillId="12" borderId="19" applyNumberFormat="0" applyAlignment="0" applyProtection="0"/>
    <xf numFmtId="0" fontId="10" fillId="28" borderId="25" applyNumberFormat="0" applyFont="0" applyAlignment="0" applyProtection="0"/>
    <xf numFmtId="0" fontId="54" fillId="25"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54" fillId="25" borderId="19" applyNumberForma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64" fillId="25" borderId="26" applyNumberFormat="0" applyAlignment="0" applyProtection="0"/>
    <xf numFmtId="0" fontId="54" fillId="25" borderId="19" applyNumberFormat="0" applyAlignment="0" applyProtection="0"/>
    <xf numFmtId="0" fontId="64" fillId="25" borderId="26"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1" fillId="12" borderId="19" applyNumberFormat="0" applyAlignment="0" applyProtection="0"/>
    <xf numFmtId="0" fontId="61" fillId="12"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1" fillId="12"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66" fillId="0" borderId="27" applyNumberFormat="0" applyFill="0" applyAlignment="0" applyProtection="0"/>
    <xf numFmtId="0" fontId="66" fillId="0" borderId="27" applyNumberFormat="0" applyFill="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12" fillId="0" borderId="0"/>
    <xf numFmtId="0" fontId="12" fillId="0" borderId="0"/>
    <xf numFmtId="9" fontId="12" fillId="0" borderId="0" applyFont="0" applyFill="0" applyBorder="0" applyAlignment="0" applyProtection="0"/>
    <xf numFmtId="0" fontId="54" fillId="25"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12" fillId="0" borderId="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12" fillId="0" borderId="0"/>
    <xf numFmtId="0" fontId="12" fillId="0" borderId="0"/>
    <xf numFmtId="9" fontId="12" fillId="0" borderId="0" applyFont="0" applyFill="0" applyBorder="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12" fillId="0" borderId="0"/>
    <xf numFmtId="0" fontId="12" fillId="0" borderId="0"/>
    <xf numFmtId="9" fontId="12" fillId="0" borderId="0" applyFont="0" applyFill="0" applyBorder="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12" fillId="0" borderId="0"/>
    <xf numFmtId="9" fontId="12" fillId="0" borderId="0" applyFont="0" applyFill="0" applyBorder="0" applyAlignment="0" applyProtection="0"/>
    <xf numFmtId="0" fontId="12" fillId="0" borderId="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12" fillId="0" borderId="0"/>
    <xf numFmtId="0" fontId="12" fillId="0" borderId="0"/>
    <xf numFmtId="9" fontId="12" fillId="0" borderId="0" applyFont="0" applyFill="0" applyBorder="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54" fillId="25" borderId="19"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12" fillId="0" borderId="0"/>
    <xf numFmtId="0" fontId="61" fillId="12" borderId="19" applyNumberFormat="0" applyAlignment="0" applyProtection="0"/>
    <xf numFmtId="0" fontId="12" fillId="0" borderId="0"/>
    <xf numFmtId="9" fontId="12" fillId="0" borderId="0" applyFont="0" applyFill="0" applyBorder="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54" fillId="25" borderId="19" applyNumberFormat="0" applyAlignment="0" applyProtection="0"/>
    <xf numFmtId="0" fontId="54" fillId="25"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10" fillId="28" borderId="25" applyNumberFormat="0" applyFon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66" fillId="0" borderId="27" applyNumberFormat="0" applyFill="0" applyAlignment="0" applyProtection="0"/>
    <xf numFmtId="0" fontId="61" fillId="12" borderId="19" applyNumberFormat="0" applyAlignment="0" applyProtection="0"/>
    <xf numFmtId="0" fontId="61" fillId="12" borderId="19"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12" fillId="0" borderId="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12" fillId="0" borderId="0"/>
    <xf numFmtId="0" fontId="12" fillId="0" borderId="0"/>
    <xf numFmtId="9" fontId="12" fillId="0" borderId="0" applyFont="0" applyFill="0" applyBorder="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10" fillId="28" borderId="25" applyNumberFormat="0" applyFont="0" applyAlignment="0" applyProtection="0"/>
    <xf numFmtId="0" fontId="66" fillId="0" borderId="27" applyNumberFormat="0" applyFill="0" applyAlignment="0" applyProtection="0"/>
    <xf numFmtId="0" fontId="61" fillId="12" borderId="19" applyNumberFormat="0" applyAlignment="0" applyProtection="0"/>
    <xf numFmtId="0" fontId="61" fillId="12"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1" fillId="12"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10" fillId="28" borderId="25" applyNumberFormat="0" applyFont="0" applyAlignment="0" applyProtection="0"/>
    <xf numFmtId="0" fontId="66" fillId="0" borderId="27" applyNumberFormat="0" applyFill="0" applyAlignment="0" applyProtection="0"/>
    <xf numFmtId="0" fontId="61" fillId="12" borderId="19" applyNumberFormat="0" applyAlignment="0" applyProtection="0"/>
    <xf numFmtId="0" fontId="61" fillId="12"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10" fillId="28" borderId="25" applyNumberFormat="0" applyFont="0" applyAlignment="0" applyProtection="0"/>
    <xf numFmtId="0" fontId="64" fillId="25" borderId="26"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54" fillId="25" borderId="19" applyNumberFormat="0" applyAlignment="0" applyProtection="0"/>
    <xf numFmtId="0" fontId="12" fillId="0" borderId="0"/>
    <xf numFmtId="0" fontId="10" fillId="28" borderId="25" applyNumberFormat="0" applyFont="0" applyAlignment="0" applyProtection="0"/>
    <xf numFmtId="0" fontId="12" fillId="0" borderId="0"/>
    <xf numFmtId="9" fontId="12" fillId="0" borderId="0" applyFont="0" applyFill="0" applyBorder="0" applyAlignment="0" applyProtection="0"/>
    <xf numFmtId="0" fontId="54" fillId="25"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12" fillId="0" borderId="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12" fillId="0" borderId="0"/>
    <xf numFmtId="0" fontId="12" fillId="0" borderId="0"/>
    <xf numFmtId="9" fontId="12" fillId="0" borderId="0" applyFont="0" applyFill="0" applyBorder="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12" fillId="0" borderId="0"/>
    <xf numFmtId="0" fontId="12" fillId="0" borderId="0"/>
    <xf numFmtId="9" fontId="12" fillId="0" borderId="0" applyFont="0" applyFill="0" applyBorder="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64" fillId="25" borderId="26" applyNumberFormat="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66" fillId="0" borderId="27" applyNumberFormat="0" applyFill="0" applyAlignment="0" applyProtection="0"/>
    <xf numFmtId="0" fontId="54" fillId="25"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54" fillId="25"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54" fillId="25" borderId="19" applyNumberForma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1" fillId="12"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1" fillId="12"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1" fillId="12"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10" fillId="28" borderId="25" applyNumberFormat="0" applyFont="0" applyAlignment="0" applyProtection="0"/>
    <xf numFmtId="0" fontId="54" fillId="25" borderId="19" applyNumberFormat="0" applyAlignment="0" applyProtection="0"/>
    <xf numFmtId="0" fontId="64" fillId="25" borderId="26" applyNumberFormat="0" applyAlignment="0" applyProtection="0"/>
    <xf numFmtId="0" fontId="54" fillId="25" borderId="19" applyNumberFormat="0" applyAlignment="0" applyProtection="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64" fillId="25" borderId="26" applyNumberFormat="0" applyAlignment="0" applyProtection="0"/>
    <xf numFmtId="0" fontId="12" fillId="0" borderId="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12" fillId="0" borderId="0"/>
    <xf numFmtId="0" fontId="12" fillId="0" borderId="0"/>
    <xf numFmtId="9" fontId="12" fillId="0" borderId="0" applyFont="0" applyFill="0" applyBorder="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54" fillId="25" borderId="19"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12" fillId="0" borderId="0"/>
    <xf numFmtId="0" fontId="61" fillId="12" borderId="19" applyNumberFormat="0" applyAlignment="0" applyProtection="0"/>
    <xf numFmtId="0" fontId="12" fillId="0" borderId="0"/>
    <xf numFmtId="9" fontId="12" fillId="0" borderId="0" applyFont="0" applyFill="0" applyBorder="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54" fillId="25" borderId="19" applyNumberFormat="0" applyAlignment="0" applyProtection="0"/>
    <xf numFmtId="0" fontId="54" fillId="25"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10" fillId="28" borderId="25" applyNumberFormat="0" applyFon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66" fillId="0" borderId="27" applyNumberFormat="0" applyFill="0" applyAlignment="0" applyProtection="0"/>
    <xf numFmtId="0" fontId="61" fillId="12" borderId="19" applyNumberFormat="0" applyAlignment="0" applyProtection="0"/>
    <xf numFmtId="0" fontId="61" fillId="12" borderId="19"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12" fillId="0" borderId="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12" fillId="0" borderId="0"/>
    <xf numFmtId="0" fontId="12" fillId="0" borderId="0"/>
    <xf numFmtId="9" fontId="12" fillId="0" borderId="0" applyFont="0" applyFill="0" applyBorder="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10" fillId="28" borderId="25" applyNumberFormat="0" applyFont="0" applyAlignment="0" applyProtection="0"/>
    <xf numFmtId="0" fontId="66" fillId="0" borderId="27" applyNumberFormat="0" applyFill="0" applyAlignment="0" applyProtection="0"/>
    <xf numFmtId="0" fontId="61" fillId="12" borderId="19" applyNumberFormat="0" applyAlignment="0" applyProtection="0"/>
    <xf numFmtId="0" fontId="61" fillId="12"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1" fillId="12"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10" fillId="28" borderId="25" applyNumberFormat="0" applyFont="0" applyAlignment="0" applyProtection="0"/>
    <xf numFmtId="0" fontId="66" fillId="0" borderId="27" applyNumberFormat="0" applyFill="0" applyAlignment="0" applyProtection="0"/>
    <xf numFmtId="0" fontId="61" fillId="12" borderId="19" applyNumberFormat="0" applyAlignment="0" applyProtection="0"/>
    <xf numFmtId="0" fontId="61" fillId="12"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1" fillId="12"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54" fillId="25"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10" fillId="28" borderId="25" applyNumberFormat="0" applyFont="0" applyAlignment="0" applyProtection="0"/>
    <xf numFmtId="0" fontId="54" fillId="25" borderId="19" applyNumberFormat="0" applyAlignment="0" applyProtection="0"/>
    <xf numFmtId="0" fontId="61" fillId="12" borderId="19" applyNumberFormat="0" applyAlignment="0" applyProtection="0"/>
    <xf numFmtId="0" fontId="54" fillId="25" borderId="19" applyNumberFormat="0" applyAlignment="0" applyProtection="0"/>
    <xf numFmtId="0" fontId="64" fillId="25" borderId="26" applyNumberFormat="0" applyAlignment="0" applyProtection="0"/>
    <xf numFmtId="0" fontId="54" fillId="25"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61" fillId="12" borderId="19" applyNumberFormat="0" applyAlignment="0" applyProtection="0"/>
    <xf numFmtId="0" fontId="10" fillId="28" borderId="25" applyNumberFormat="0" applyFont="0" applyAlignment="0" applyProtection="0"/>
    <xf numFmtId="0" fontId="54" fillId="25"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54" fillId="25" borderId="19" applyNumberForma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64" fillId="25" borderId="26" applyNumberFormat="0" applyAlignment="0" applyProtection="0"/>
    <xf numFmtId="0" fontId="54" fillId="25" borderId="19" applyNumberFormat="0" applyAlignment="0" applyProtection="0"/>
    <xf numFmtId="0" fontId="64" fillId="25" borderId="26"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1" fillId="12" borderId="19" applyNumberFormat="0" applyAlignment="0" applyProtection="0"/>
    <xf numFmtId="0" fontId="61" fillId="12"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1" fillId="12"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66" fillId="0" borderId="27" applyNumberFormat="0" applyFill="0" applyAlignment="0" applyProtection="0"/>
    <xf numFmtId="0" fontId="66" fillId="0" borderId="27" applyNumberFormat="0" applyFill="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12" fillId="0" borderId="0"/>
    <xf numFmtId="0" fontId="12" fillId="0" borderId="0"/>
    <xf numFmtId="9" fontId="12" fillId="0" borderId="0" applyFont="0" applyFill="0" applyBorder="0" applyAlignment="0" applyProtection="0"/>
    <xf numFmtId="0" fontId="54" fillId="25"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12" fillId="0" borderId="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12" fillId="0" borderId="0"/>
    <xf numFmtId="0" fontId="12" fillId="0" borderId="0"/>
    <xf numFmtId="9" fontId="12" fillId="0" borderId="0" applyFont="0" applyFill="0" applyBorder="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12" fillId="0" borderId="0"/>
    <xf numFmtId="0" fontId="12" fillId="0" borderId="0"/>
    <xf numFmtId="9" fontId="12" fillId="0" borderId="0" applyFont="0" applyFill="0" applyBorder="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12" fillId="0" borderId="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12" fillId="0" borderId="0"/>
    <xf numFmtId="0" fontId="12" fillId="0" borderId="0"/>
    <xf numFmtId="9" fontId="12" fillId="0" borderId="0" applyFont="0" applyFill="0" applyBorder="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54" fillId="25" borderId="19"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12" fillId="0" borderId="0"/>
    <xf numFmtId="0" fontId="61" fillId="12" borderId="19" applyNumberFormat="0" applyAlignment="0" applyProtection="0"/>
    <xf numFmtId="0" fontId="12" fillId="0" borderId="0"/>
    <xf numFmtId="9" fontId="12" fillId="0" borderId="0" applyFont="0" applyFill="0" applyBorder="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54" fillId="25" borderId="19" applyNumberFormat="0" applyAlignment="0" applyProtection="0"/>
    <xf numFmtId="0" fontId="54" fillId="25"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10" fillId="28" borderId="25" applyNumberFormat="0" applyFon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66" fillId="0" borderId="27" applyNumberFormat="0" applyFill="0" applyAlignment="0" applyProtection="0"/>
    <xf numFmtId="0" fontId="61" fillId="12" borderId="19" applyNumberFormat="0" applyAlignment="0" applyProtection="0"/>
    <xf numFmtId="0" fontId="61" fillId="12" borderId="19"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12" fillId="0" borderId="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12" fillId="0" borderId="0"/>
    <xf numFmtId="0" fontId="12" fillId="0" borderId="0"/>
    <xf numFmtId="9" fontId="12" fillId="0" borderId="0" applyFont="0" applyFill="0" applyBorder="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10" fillId="28" borderId="25" applyNumberFormat="0" applyFont="0" applyAlignment="0" applyProtection="0"/>
    <xf numFmtId="0" fontId="66" fillId="0" borderId="27" applyNumberFormat="0" applyFill="0" applyAlignment="0" applyProtection="0"/>
    <xf numFmtId="0" fontId="61" fillId="12" borderId="19" applyNumberFormat="0" applyAlignment="0" applyProtection="0"/>
    <xf numFmtId="0" fontId="61" fillId="12"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1" fillId="12"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10" fillId="28" borderId="25" applyNumberFormat="0" applyFont="0" applyAlignment="0" applyProtection="0"/>
    <xf numFmtId="0" fontId="66" fillId="0" borderId="27" applyNumberFormat="0" applyFill="0" applyAlignment="0" applyProtection="0"/>
    <xf numFmtId="0" fontId="61" fillId="12" borderId="19" applyNumberFormat="0" applyAlignment="0" applyProtection="0"/>
    <xf numFmtId="0" fontId="61" fillId="12"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10" fillId="28" borderId="25" applyNumberFormat="0" applyFont="0" applyAlignment="0" applyProtection="0"/>
    <xf numFmtId="0" fontId="64" fillId="25" borderId="26"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54" fillId="25" borderId="19" applyNumberFormat="0" applyAlignment="0" applyProtection="0"/>
    <xf numFmtId="0" fontId="12" fillId="0" borderId="0"/>
    <xf numFmtId="0" fontId="10" fillId="28" borderId="25" applyNumberFormat="0" applyFont="0" applyAlignment="0" applyProtection="0"/>
    <xf numFmtId="0" fontId="12" fillId="0" borderId="0"/>
    <xf numFmtId="9" fontId="12" fillId="0" borderId="0" applyFont="0" applyFill="0" applyBorder="0" applyAlignment="0" applyProtection="0"/>
    <xf numFmtId="0" fontId="54" fillId="25"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12" fillId="0" borderId="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12" fillId="0" borderId="0"/>
    <xf numFmtId="0" fontId="12" fillId="0" borderId="0"/>
    <xf numFmtId="9" fontId="12" fillId="0" borderId="0" applyFont="0" applyFill="0" applyBorder="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12" fillId="0" borderId="0"/>
    <xf numFmtId="0" fontId="12" fillId="0" borderId="0"/>
    <xf numFmtId="9" fontId="12" fillId="0" borderId="0" applyFont="0" applyFill="0" applyBorder="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64" fillId="25" borderId="26" applyNumberFormat="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66" fillId="0" borderId="27" applyNumberFormat="0" applyFill="0" applyAlignment="0" applyProtection="0"/>
    <xf numFmtId="0" fontId="54" fillId="25"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54" fillId="25"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54" fillId="25" borderId="19" applyNumberForma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1" fillId="12"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1" fillId="12"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1" fillId="12"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10" fillId="28" borderId="25" applyNumberFormat="0" applyFont="0" applyAlignment="0" applyProtection="0"/>
    <xf numFmtId="0" fontId="54" fillId="25" borderId="19" applyNumberFormat="0" applyAlignment="0" applyProtection="0"/>
    <xf numFmtId="0" fontId="64" fillId="25" borderId="26" applyNumberFormat="0" applyAlignment="0" applyProtection="0"/>
    <xf numFmtId="0" fontId="54" fillId="25" borderId="19" applyNumberFormat="0" applyAlignment="0" applyProtection="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64" fillId="25" borderId="26" applyNumberFormat="0" applyAlignment="0" applyProtection="0"/>
    <xf numFmtId="0" fontId="12" fillId="0" borderId="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12" fillId="0" borderId="0"/>
    <xf numFmtId="0" fontId="12" fillId="0" borderId="0"/>
    <xf numFmtId="9" fontId="12" fillId="0" borderId="0" applyFont="0" applyFill="0" applyBorder="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54" fillId="25" borderId="19"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12" fillId="0" borderId="0"/>
    <xf numFmtId="0" fontId="61" fillId="12" borderId="19" applyNumberFormat="0" applyAlignment="0" applyProtection="0"/>
    <xf numFmtId="0" fontId="12" fillId="0" borderId="0"/>
    <xf numFmtId="9" fontId="12" fillId="0" borderId="0" applyFont="0" applyFill="0" applyBorder="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54" fillId="25" borderId="19" applyNumberFormat="0" applyAlignment="0" applyProtection="0"/>
    <xf numFmtId="0" fontId="54" fillId="25"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10" fillId="28" borderId="25" applyNumberFormat="0" applyFon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66" fillId="0" borderId="27" applyNumberFormat="0" applyFill="0" applyAlignment="0" applyProtection="0"/>
    <xf numFmtId="0" fontId="61" fillId="12" borderId="19" applyNumberFormat="0" applyAlignment="0" applyProtection="0"/>
    <xf numFmtId="0" fontId="61" fillId="12" borderId="19"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12" fillId="0" borderId="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12" fillId="0" borderId="0"/>
    <xf numFmtId="0" fontId="12" fillId="0" borderId="0"/>
    <xf numFmtId="9" fontId="12" fillId="0" borderId="0" applyFont="0" applyFill="0" applyBorder="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10" fillId="28" borderId="25" applyNumberFormat="0" applyFont="0" applyAlignment="0" applyProtection="0"/>
    <xf numFmtId="0" fontId="66" fillId="0" borderId="27" applyNumberFormat="0" applyFill="0" applyAlignment="0" applyProtection="0"/>
    <xf numFmtId="0" fontId="61" fillId="12" borderId="19" applyNumberFormat="0" applyAlignment="0" applyProtection="0"/>
    <xf numFmtId="0" fontId="61" fillId="12"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1" fillId="12"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10" fillId="28" borderId="25" applyNumberFormat="0" applyFont="0" applyAlignment="0" applyProtection="0"/>
    <xf numFmtId="0" fontId="66" fillId="0" borderId="27" applyNumberFormat="0" applyFill="0" applyAlignment="0" applyProtection="0"/>
    <xf numFmtId="0" fontId="61" fillId="12" borderId="19" applyNumberFormat="0" applyAlignment="0" applyProtection="0"/>
    <xf numFmtId="0" fontId="61" fillId="12"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1" fillId="12"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54" fillId="25"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10" fillId="28" borderId="25" applyNumberFormat="0" applyFont="0" applyAlignment="0" applyProtection="0"/>
    <xf numFmtId="0" fontId="54" fillId="25" borderId="19" applyNumberFormat="0" applyAlignment="0" applyProtection="0"/>
    <xf numFmtId="0" fontId="61" fillId="12" borderId="19" applyNumberFormat="0" applyAlignment="0" applyProtection="0"/>
    <xf numFmtId="0" fontId="54" fillId="25" borderId="19" applyNumberFormat="0" applyAlignment="0" applyProtection="0"/>
    <xf numFmtId="0" fontId="64" fillId="25" borderId="26" applyNumberFormat="0" applyAlignment="0" applyProtection="0"/>
    <xf numFmtId="0" fontId="54" fillId="25"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61" fillId="12" borderId="19" applyNumberFormat="0" applyAlignment="0" applyProtection="0"/>
    <xf numFmtId="0" fontId="10" fillId="28" borderId="25" applyNumberFormat="0" applyFont="0" applyAlignment="0" applyProtection="0"/>
    <xf numFmtId="0" fontId="54" fillId="25"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54" fillId="25" borderId="19" applyNumberForma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64" fillId="25" borderId="26" applyNumberFormat="0" applyAlignment="0" applyProtection="0"/>
    <xf numFmtId="0" fontId="54" fillId="25" borderId="19" applyNumberFormat="0" applyAlignment="0" applyProtection="0"/>
    <xf numFmtId="0" fontId="64" fillId="25" borderId="26"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1" fillId="12" borderId="19" applyNumberFormat="0" applyAlignment="0" applyProtection="0"/>
    <xf numFmtId="0" fontId="61" fillId="12"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1" fillId="12"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66" fillId="0" borderId="27" applyNumberFormat="0" applyFill="0" applyAlignment="0" applyProtection="0"/>
    <xf numFmtId="0" fontId="66" fillId="0" borderId="27" applyNumberFormat="0" applyFill="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12" fillId="0" borderId="0"/>
    <xf numFmtId="0" fontId="12" fillId="0" borderId="0"/>
    <xf numFmtId="9" fontId="12" fillId="0" borderId="0" applyFont="0" applyFill="0" applyBorder="0" applyAlignment="0" applyProtection="0"/>
    <xf numFmtId="0" fontId="54" fillId="25"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12" fillId="0" borderId="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12" fillId="0" borderId="0"/>
    <xf numFmtId="0" fontId="12" fillId="0" borderId="0"/>
    <xf numFmtId="9" fontId="12" fillId="0" borderId="0" applyFont="0" applyFill="0" applyBorder="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12" fillId="0" borderId="0"/>
    <xf numFmtId="0" fontId="12" fillId="0" borderId="0"/>
    <xf numFmtId="9" fontId="12" fillId="0" borderId="0" applyFont="0" applyFill="0" applyBorder="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12" fillId="0" borderId="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12" fillId="0" borderId="0"/>
    <xf numFmtId="0" fontId="12" fillId="0" borderId="0"/>
    <xf numFmtId="9" fontId="12" fillId="0" borderId="0" applyFont="0" applyFill="0" applyBorder="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54" fillId="25" borderId="19"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12" fillId="0" borderId="0"/>
    <xf numFmtId="0" fontId="61" fillId="12" borderId="19" applyNumberFormat="0" applyAlignment="0" applyProtection="0"/>
    <xf numFmtId="0" fontId="12" fillId="0" borderId="0"/>
    <xf numFmtId="9" fontId="12" fillId="0" borderId="0" applyFont="0" applyFill="0" applyBorder="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54" fillId="25" borderId="19" applyNumberFormat="0" applyAlignment="0" applyProtection="0"/>
    <xf numFmtId="0" fontId="54" fillId="25"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10" fillId="28" borderId="25" applyNumberFormat="0" applyFon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66" fillId="0" borderId="27" applyNumberFormat="0" applyFill="0" applyAlignment="0" applyProtection="0"/>
    <xf numFmtId="0" fontId="61" fillId="12" borderId="19" applyNumberFormat="0" applyAlignment="0" applyProtection="0"/>
    <xf numFmtId="0" fontId="61" fillId="12" borderId="19"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12" fillId="0" borderId="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12" fillId="0" borderId="0"/>
    <xf numFmtId="0" fontId="12" fillId="0" borderId="0"/>
    <xf numFmtId="9" fontId="12" fillId="0" borderId="0" applyFont="0" applyFill="0" applyBorder="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10" fillId="28" borderId="25" applyNumberFormat="0" applyFont="0" applyAlignment="0" applyProtection="0"/>
    <xf numFmtId="0" fontId="66" fillId="0" borderId="27" applyNumberFormat="0" applyFill="0" applyAlignment="0" applyProtection="0"/>
    <xf numFmtId="0" fontId="61" fillId="12" borderId="19" applyNumberFormat="0" applyAlignment="0" applyProtection="0"/>
    <xf numFmtId="0" fontId="61" fillId="12"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1" fillId="12"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10" fillId="28" borderId="25" applyNumberFormat="0" applyFont="0" applyAlignment="0" applyProtection="0"/>
    <xf numFmtId="0" fontId="66" fillId="0" borderId="27" applyNumberFormat="0" applyFill="0" applyAlignment="0" applyProtection="0"/>
    <xf numFmtId="0" fontId="61" fillId="12" borderId="19" applyNumberFormat="0" applyAlignment="0" applyProtection="0"/>
    <xf numFmtId="0" fontId="61" fillId="12"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10" fillId="28" borderId="25" applyNumberFormat="0" applyFont="0" applyAlignment="0" applyProtection="0"/>
    <xf numFmtId="0" fontId="64" fillId="25" borderId="26"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54" fillId="25" borderId="19" applyNumberFormat="0" applyAlignment="0" applyProtection="0"/>
    <xf numFmtId="0" fontId="12" fillId="0" borderId="0"/>
    <xf numFmtId="0" fontId="10" fillId="28" borderId="25" applyNumberFormat="0" applyFont="0" applyAlignment="0" applyProtection="0"/>
    <xf numFmtId="0" fontId="12" fillId="0" borderId="0"/>
    <xf numFmtId="9" fontId="12" fillId="0" borderId="0" applyFont="0" applyFill="0" applyBorder="0" applyAlignment="0" applyProtection="0"/>
    <xf numFmtId="0" fontId="54" fillId="25"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12" fillId="0" borderId="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12" fillId="0" borderId="0"/>
    <xf numFmtId="0" fontId="12" fillId="0" borderId="0"/>
    <xf numFmtId="9" fontId="12" fillId="0" borderId="0" applyFont="0" applyFill="0" applyBorder="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12" fillId="0" borderId="0"/>
    <xf numFmtId="0" fontId="12" fillId="0" borderId="0"/>
    <xf numFmtId="9" fontId="12" fillId="0" borderId="0" applyFont="0" applyFill="0" applyBorder="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64" fillId="25" borderId="26" applyNumberFormat="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66" fillId="0" borderId="27" applyNumberFormat="0" applyFill="0" applyAlignment="0" applyProtection="0"/>
    <xf numFmtId="0" fontId="54" fillId="25"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54" fillId="25"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54" fillId="25" borderId="19" applyNumberForma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1" fillId="12"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1" fillId="12"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1" fillId="12"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10" fillId="28" borderId="25" applyNumberFormat="0" applyFont="0" applyAlignment="0" applyProtection="0"/>
    <xf numFmtId="0" fontId="54" fillId="25" borderId="19" applyNumberFormat="0" applyAlignment="0" applyProtection="0"/>
    <xf numFmtId="0" fontId="64" fillId="25" borderId="26" applyNumberFormat="0" applyAlignment="0" applyProtection="0"/>
    <xf numFmtId="0" fontId="54" fillId="25" borderId="19" applyNumberFormat="0" applyAlignment="0" applyProtection="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64" fillId="25" borderId="26" applyNumberFormat="0" applyAlignment="0" applyProtection="0"/>
    <xf numFmtId="0" fontId="12" fillId="0" borderId="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12" fillId="0" borderId="0"/>
    <xf numFmtId="0" fontId="12" fillId="0" borderId="0"/>
    <xf numFmtId="9" fontId="12" fillId="0" borderId="0" applyFont="0" applyFill="0" applyBorder="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54" fillId="25" borderId="19"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12" fillId="0" borderId="0"/>
    <xf numFmtId="0" fontId="61" fillId="12" borderId="19" applyNumberFormat="0" applyAlignment="0" applyProtection="0"/>
    <xf numFmtId="0" fontId="12" fillId="0" borderId="0"/>
    <xf numFmtId="9" fontId="12" fillId="0" borderId="0" applyFont="0" applyFill="0" applyBorder="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54" fillId="25" borderId="19" applyNumberFormat="0" applyAlignment="0" applyProtection="0"/>
    <xf numFmtId="0" fontId="54" fillId="25"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10" fillId="28" borderId="25" applyNumberFormat="0" applyFon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66" fillId="0" borderId="27" applyNumberFormat="0" applyFill="0" applyAlignment="0" applyProtection="0"/>
    <xf numFmtId="0" fontId="61" fillId="12" borderId="19" applyNumberFormat="0" applyAlignment="0" applyProtection="0"/>
    <xf numFmtId="0" fontId="61" fillId="12" borderId="19"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12" fillId="0" borderId="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12" fillId="0" borderId="0"/>
    <xf numFmtId="0" fontId="12" fillId="0" borderId="0"/>
    <xf numFmtId="9" fontId="12" fillId="0" borderId="0" applyFont="0" applyFill="0" applyBorder="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10" fillId="28" borderId="25" applyNumberFormat="0" applyFont="0" applyAlignment="0" applyProtection="0"/>
    <xf numFmtId="0" fontId="66" fillId="0" borderId="27" applyNumberFormat="0" applyFill="0" applyAlignment="0" applyProtection="0"/>
    <xf numFmtId="0" fontId="61" fillId="12" borderId="19" applyNumberFormat="0" applyAlignment="0" applyProtection="0"/>
    <xf numFmtId="0" fontId="61" fillId="12"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1" fillId="12"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10" fillId="28" borderId="25" applyNumberFormat="0" applyFont="0" applyAlignment="0" applyProtection="0"/>
    <xf numFmtId="0" fontId="66" fillId="0" borderId="27" applyNumberFormat="0" applyFill="0" applyAlignment="0" applyProtection="0"/>
    <xf numFmtId="0" fontId="61" fillId="12" borderId="19" applyNumberFormat="0" applyAlignment="0" applyProtection="0"/>
    <xf numFmtId="0" fontId="61" fillId="12"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1" fillId="12"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54" fillId="25"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10" fillId="28" borderId="25" applyNumberFormat="0" applyFont="0" applyAlignment="0" applyProtection="0"/>
    <xf numFmtId="0" fontId="54" fillId="25" borderId="19" applyNumberFormat="0" applyAlignment="0" applyProtection="0"/>
    <xf numFmtId="0" fontId="61" fillId="12" borderId="19" applyNumberFormat="0" applyAlignment="0" applyProtection="0"/>
    <xf numFmtId="0" fontId="54" fillId="25" borderId="19" applyNumberFormat="0" applyAlignment="0" applyProtection="0"/>
    <xf numFmtId="0" fontId="64" fillId="25" borderId="26" applyNumberFormat="0" applyAlignment="0" applyProtection="0"/>
    <xf numFmtId="0" fontId="54" fillId="25"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61" fillId="12" borderId="19" applyNumberFormat="0" applyAlignment="0" applyProtection="0"/>
    <xf numFmtId="0" fontId="10" fillId="28" borderId="25" applyNumberFormat="0" applyFont="0" applyAlignment="0" applyProtection="0"/>
    <xf numFmtId="0" fontId="54" fillId="25"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54" fillId="25" borderId="19" applyNumberForma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64" fillId="25" borderId="26" applyNumberFormat="0" applyAlignment="0" applyProtection="0"/>
    <xf numFmtId="0" fontId="54" fillId="25" borderId="19" applyNumberFormat="0" applyAlignment="0" applyProtection="0"/>
    <xf numFmtId="0" fontId="64" fillId="25" borderId="26"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1" fillId="12" borderId="19" applyNumberFormat="0" applyAlignment="0" applyProtection="0"/>
    <xf numFmtId="0" fontId="61" fillId="12"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1" fillId="12"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66" fillId="0" borderId="27" applyNumberFormat="0" applyFill="0" applyAlignment="0" applyProtection="0"/>
    <xf numFmtId="0" fontId="66" fillId="0" borderId="27" applyNumberFormat="0" applyFill="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12" fillId="0" borderId="0"/>
    <xf numFmtId="0" fontId="12" fillId="0" borderId="0"/>
    <xf numFmtId="9" fontId="12" fillId="0" borderId="0" applyFont="0" applyFill="0" applyBorder="0" applyAlignment="0" applyProtection="0"/>
    <xf numFmtId="0" fontId="54" fillId="25"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12" fillId="0" borderId="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12" fillId="0" borderId="0"/>
    <xf numFmtId="0" fontId="12" fillId="0" borderId="0"/>
    <xf numFmtId="9" fontId="12" fillId="0" borderId="0" applyFont="0" applyFill="0" applyBorder="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12" fillId="0" borderId="0"/>
    <xf numFmtId="0" fontId="12" fillId="0" borderId="0"/>
    <xf numFmtId="9" fontId="12" fillId="0" borderId="0" applyFont="0" applyFill="0" applyBorder="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12" fillId="0" borderId="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12" fillId="0" borderId="0"/>
    <xf numFmtId="0" fontId="12" fillId="0" borderId="0"/>
    <xf numFmtId="9" fontId="12" fillId="0" borderId="0" applyFont="0" applyFill="0" applyBorder="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54" fillId="25" borderId="19"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12" fillId="0" borderId="0"/>
    <xf numFmtId="0" fontId="61" fillId="12" borderId="19" applyNumberFormat="0" applyAlignment="0" applyProtection="0"/>
    <xf numFmtId="0" fontId="12" fillId="0" borderId="0"/>
    <xf numFmtId="9" fontId="12" fillId="0" borderId="0" applyFont="0" applyFill="0" applyBorder="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54" fillId="25" borderId="19" applyNumberFormat="0" applyAlignment="0" applyProtection="0"/>
    <xf numFmtId="0" fontId="54" fillId="25"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10" fillId="28" borderId="25" applyNumberFormat="0" applyFon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66" fillId="0" borderId="27" applyNumberFormat="0" applyFill="0" applyAlignment="0" applyProtection="0"/>
    <xf numFmtId="0" fontId="61" fillId="12" borderId="19" applyNumberFormat="0" applyAlignment="0" applyProtection="0"/>
    <xf numFmtId="0" fontId="61" fillId="12" borderId="19"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12" fillId="0" borderId="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12" fillId="0" borderId="0"/>
    <xf numFmtId="0" fontId="12" fillId="0" borderId="0"/>
    <xf numFmtId="9" fontId="12" fillId="0" borderId="0" applyFont="0" applyFill="0" applyBorder="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10" fillId="28" borderId="25" applyNumberFormat="0" applyFont="0" applyAlignment="0" applyProtection="0"/>
    <xf numFmtId="0" fontId="66" fillId="0" borderId="27" applyNumberFormat="0" applyFill="0" applyAlignment="0" applyProtection="0"/>
    <xf numFmtId="0" fontId="61" fillId="12" borderId="19" applyNumberFormat="0" applyAlignment="0" applyProtection="0"/>
    <xf numFmtId="0" fontId="61" fillId="12"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1" fillId="12"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10" fillId="28" borderId="25" applyNumberFormat="0" applyFont="0" applyAlignment="0" applyProtection="0"/>
    <xf numFmtId="0" fontId="66" fillId="0" borderId="27" applyNumberFormat="0" applyFill="0" applyAlignment="0" applyProtection="0"/>
    <xf numFmtId="0" fontId="61" fillId="12" borderId="19" applyNumberFormat="0" applyAlignment="0" applyProtection="0"/>
    <xf numFmtId="0" fontId="61" fillId="12"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10" fillId="28" borderId="25" applyNumberFormat="0" applyFont="0" applyAlignment="0" applyProtection="0"/>
    <xf numFmtId="0" fontId="64" fillId="25" borderId="26"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54" fillId="25" borderId="19" applyNumberFormat="0" applyAlignment="0" applyProtection="0"/>
    <xf numFmtId="0" fontId="12" fillId="0" borderId="0"/>
    <xf numFmtId="0" fontId="10" fillId="28" borderId="25" applyNumberFormat="0" applyFont="0" applyAlignment="0" applyProtection="0"/>
    <xf numFmtId="0" fontId="12" fillId="0" borderId="0"/>
    <xf numFmtId="9" fontId="12" fillId="0" borderId="0" applyFont="0" applyFill="0" applyBorder="0" applyAlignment="0" applyProtection="0"/>
    <xf numFmtId="0" fontId="54" fillId="25"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12" fillId="0" borderId="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12" fillId="0" borderId="0"/>
    <xf numFmtId="0" fontId="12" fillId="0" borderId="0"/>
    <xf numFmtId="9" fontId="12" fillId="0" borderId="0" applyFont="0" applyFill="0" applyBorder="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12" fillId="0" borderId="0"/>
    <xf numFmtId="0" fontId="12" fillId="0" borderId="0"/>
    <xf numFmtId="9" fontId="12" fillId="0" borderId="0" applyFont="0" applyFill="0" applyBorder="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64" fillId="25" borderId="26" applyNumberFormat="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66" fillId="0" borderId="27" applyNumberFormat="0" applyFill="0" applyAlignment="0" applyProtection="0"/>
    <xf numFmtId="0" fontId="54" fillId="25"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54" fillId="25"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54" fillId="25" borderId="19" applyNumberForma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1" fillId="12"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1" fillId="12"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1" fillId="12"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10" fillId="28" borderId="25" applyNumberFormat="0" applyFont="0" applyAlignment="0" applyProtection="0"/>
    <xf numFmtId="0" fontId="54" fillId="25" borderId="19" applyNumberFormat="0" applyAlignment="0" applyProtection="0"/>
    <xf numFmtId="0" fontId="64" fillId="25" borderId="26" applyNumberFormat="0" applyAlignment="0" applyProtection="0"/>
    <xf numFmtId="0" fontId="54" fillId="25" borderId="19" applyNumberFormat="0" applyAlignment="0" applyProtection="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64" fillId="25" borderId="26" applyNumberFormat="0" applyAlignment="0" applyProtection="0"/>
    <xf numFmtId="0" fontId="12" fillId="0" borderId="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12" fillId="0" borderId="0"/>
    <xf numFmtId="0" fontId="12" fillId="0" borderId="0"/>
    <xf numFmtId="9" fontId="12" fillId="0" borderId="0" applyFont="0" applyFill="0" applyBorder="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54" fillId="25" borderId="19"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12" fillId="0" borderId="0"/>
    <xf numFmtId="0" fontId="61" fillId="12" borderId="19" applyNumberFormat="0" applyAlignment="0" applyProtection="0"/>
    <xf numFmtId="0" fontId="12" fillId="0" borderId="0"/>
    <xf numFmtId="9" fontId="12" fillId="0" borderId="0" applyFont="0" applyFill="0" applyBorder="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54" fillId="25" borderId="19" applyNumberFormat="0" applyAlignment="0" applyProtection="0"/>
    <xf numFmtId="0" fontId="54" fillId="25"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10" fillId="28" borderId="25" applyNumberFormat="0" applyFon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66" fillId="0" borderId="27" applyNumberFormat="0" applyFill="0" applyAlignment="0" applyProtection="0"/>
    <xf numFmtId="0" fontId="61" fillId="12" borderId="19" applyNumberFormat="0" applyAlignment="0" applyProtection="0"/>
    <xf numFmtId="0" fontId="61" fillId="12" borderId="19"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12" fillId="0" borderId="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12" fillId="0" borderId="0"/>
    <xf numFmtId="0" fontId="12" fillId="0" borderId="0"/>
    <xf numFmtId="9" fontId="12" fillId="0" borderId="0" applyFont="0" applyFill="0" applyBorder="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10" fillId="28" borderId="25" applyNumberFormat="0" applyFont="0" applyAlignment="0" applyProtection="0"/>
    <xf numFmtId="0" fontId="66" fillId="0" borderId="27" applyNumberFormat="0" applyFill="0" applyAlignment="0" applyProtection="0"/>
    <xf numFmtId="0" fontId="61" fillId="12" borderId="19" applyNumberFormat="0" applyAlignment="0" applyProtection="0"/>
    <xf numFmtId="0" fontId="61" fillId="12"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1" fillId="12"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10" fillId="28" borderId="25" applyNumberFormat="0" applyFont="0" applyAlignment="0" applyProtection="0"/>
    <xf numFmtId="0" fontId="66" fillId="0" borderId="27" applyNumberFormat="0" applyFill="0" applyAlignment="0" applyProtection="0"/>
    <xf numFmtId="0" fontId="61" fillId="12" borderId="19" applyNumberFormat="0" applyAlignment="0" applyProtection="0"/>
    <xf numFmtId="0" fontId="61" fillId="12"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1" fillId="12"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54" fillId="25"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10" fillId="28" borderId="25" applyNumberFormat="0" applyFont="0" applyAlignment="0" applyProtection="0"/>
    <xf numFmtId="0" fontId="54" fillId="25" borderId="19" applyNumberFormat="0" applyAlignment="0" applyProtection="0"/>
    <xf numFmtId="0" fontId="61" fillId="12" borderId="19" applyNumberFormat="0" applyAlignment="0" applyProtection="0"/>
    <xf numFmtId="0" fontId="54" fillId="25" borderId="19" applyNumberFormat="0" applyAlignment="0" applyProtection="0"/>
    <xf numFmtId="0" fontId="64" fillId="25" borderId="26" applyNumberFormat="0" applyAlignment="0" applyProtection="0"/>
    <xf numFmtId="0" fontId="54" fillId="25"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61" fillId="12" borderId="19" applyNumberFormat="0" applyAlignment="0" applyProtection="0"/>
    <xf numFmtId="0" fontId="10" fillId="28" borderId="25" applyNumberFormat="0" applyFont="0" applyAlignment="0" applyProtection="0"/>
    <xf numFmtId="0" fontId="54" fillId="25"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54" fillId="25" borderId="19" applyNumberForma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0" fontId="64" fillId="25" borderId="26" applyNumberFormat="0" applyAlignment="0" applyProtection="0"/>
    <xf numFmtId="0" fontId="54" fillId="25" borderId="19" applyNumberFormat="0" applyAlignment="0" applyProtection="0"/>
    <xf numFmtId="0" fontId="64" fillId="25" borderId="26" applyNumberFormat="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1" fillId="12" borderId="19" applyNumberFormat="0" applyAlignment="0" applyProtection="0"/>
    <xf numFmtId="0" fontId="61" fillId="12" borderId="19" applyNumberFormat="0" applyAlignment="0" applyProtection="0"/>
    <xf numFmtId="0" fontId="54" fillId="25"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1" fillId="12"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10" fillId="28" borderId="25" applyNumberFormat="0" applyFont="0" applyAlignment="0" applyProtection="0"/>
    <xf numFmtId="0" fontId="66" fillId="0" borderId="27" applyNumberFormat="0" applyFill="0" applyAlignment="0" applyProtection="0"/>
    <xf numFmtId="0" fontId="66" fillId="0" borderId="27" applyNumberFormat="0" applyFill="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4" fillId="25" borderId="26" applyNumberFormat="0" applyAlignment="0" applyProtection="0"/>
    <xf numFmtId="0" fontId="12" fillId="0" borderId="0"/>
    <xf numFmtId="0" fontId="12" fillId="0" borderId="0"/>
    <xf numFmtId="9" fontId="12" fillId="0" borderId="0" applyFont="0" applyFill="0" applyBorder="0" applyAlignment="0" applyProtection="0"/>
    <xf numFmtId="0" fontId="54" fillId="25" borderId="19" applyNumberForma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12" fillId="0" borderId="0"/>
    <xf numFmtId="0" fontId="64" fillId="25" borderId="26" applyNumberFormat="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54" fillId="25" borderId="19"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66" fillId="0" borderId="27" applyNumberFormat="0" applyFill="0" applyAlignment="0" applyProtection="0"/>
    <xf numFmtId="0" fontId="12" fillId="0" borderId="0"/>
    <xf numFmtId="0" fontId="12" fillId="0" borderId="0"/>
    <xf numFmtId="9" fontId="12" fillId="0" borderId="0" applyFont="0" applyFill="0" applyBorder="0" applyAlignment="0" applyProtection="0"/>
    <xf numFmtId="0" fontId="54" fillId="25" borderId="19" applyNumberFormat="0" applyAlignment="0" applyProtection="0"/>
    <xf numFmtId="0" fontId="61" fillId="12" borderId="19"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54" fillId="25" borderId="19" applyNumberFormat="0" applyAlignment="0" applyProtection="0"/>
    <xf numFmtId="0" fontId="64" fillId="25" borderId="26"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6" fillId="0" borderId="27" applyNumberFormat="0" applyFill="0" applyAlignment="0" applyProtection="0"/>
    <xf numFmtId="0" fontId="64" fillId="25" borderId="26" applyNumberFormat="0" applyAlignment="0" applyProtection="0"/>
    <xf numFmtId="0" fontId="10" fillId="28" borderId="25" applyNumberFormat="0" applyFont="0" applyAlignment="0" applyProtection="0"/>
    <xf numFmtId="0" fontId="61" fillId="12" borderId="19" applyNumberFormat="0" applyAlignment="0" applyProtection="0"/>
    <xf numFmtId="0" fontId="10" fillId="28" borderId="25" applyNumberFormat="0" applyFont="0" applyAlignment="0" applyProtection="0"/>
    <xf numFmtId="0" fontId="64" fillId="25" borderId="26" applyNumberFormat="0" applyAlignment="0" applyProtection="0"/>
    <xf numFmtId="0" fontId="66" fillId="0" borderId="27" applyNumberFormat="0" applyFill="0" applyAlignment="0" applyProtection="0"/>
    <xf numFmtId="0" fontId="61" fillId="12" borderId="19" applyNumberFormat="0" applyAlignment="0" applyProtection="0"/>
    <xf numFmtId="0" fontId="54" fillId="25" borderId="19" applyNumberFormat="0" applyAlignment="0" applyProtection="0"/>
    <xf numFmtId="0" fontId="54" fillId="25" borderId="19" applyNumberFormat="0" applyAlignment="0" applyProtection="0"/>
    <xf numFmtId="0" fontId="10" fillId="28" borderId="25" applyNumberFormat="0" applyFont="0" applyAlignment="0" applyProtection="0"/>
    <xf numFmtId="0" fontId="12" fillId="0" borderId="0"/>
    <xf numFmtId="0" fontId="12" fillId="0" borderId="0"/>
    <xf numFmtId="9" fontId="12" fillId="0" borderId="0" applyFont="0" applyFill="0" applyBorder="0" applyAlignment="0" applyProtection="0"/>
    <xf numFmtId="0" fontId="10" fillId="28" borderId="25" applyNumberFormat="0" applyFont="0" applyAlignment="0" applyProtection="0"/>
    <xf numFmtId="0" fontId="54" fillId="25" borderId="19" applyNumberFormat="0" applyAlignment="0" applyProtection="0"/>
    <xf numFmtId="0" fontId="54" fillId="25" borderId="19" applyNumberFormat="0" applyAlignment="0" applyProtection="0"/>
    <xf numFmtId="0" fontId="61" fillId="12" borderId="19" applyNumberFormat="0" applyAlignment="0" applyProtection="0"/>
    <xf numFmtId="0" fontId="64" fillId="25" borderId="26" applyNumberFormat="0" applyAlignment="0" applyProtection="0"/>
    <xf numFmtId="0" fontId="61" fillId="12" borderId="19" applyNumberFormat="0" applyAlignment="0" applyProtection="0"/>
    <xf numFmtId="0" fontId="66" fillId="0" borderId="27" applyNumberFormat="0" applyFill="0" applyAlignment="0" applyProtection="0"/>
    <xf numFmtId="0" fontId="64" fillId="25" borderId="26" applyNumberFormat="0" applyAlignment="0" applyProtection="0"/>
    <xf numFmtId="9" fontId="10" fillId="0" borderId="0" applyFont="0" applyFill="0" applyBorder="0" applyAlignment="0" applyProtection="0"/>
    <xf numFmtId="0" fontId="12" fillId="0" borderId="0"/>
    <xf numFmtId="44" fontId="10" fillId="0" borderId="0" applyFont="0" applyFill="0" applyBorder="0" applyAlignment="0" applyProtection="0"/>
    <xf numFmtId="44" fontId="10" fillId="0" borderId="0" applyFont="0" applyFill="0" applyBorder="0" applyAlignment="0" applyProtection="0"/>
  </cellStyleXfs>
  <cellXfs count="544">
    <xf numFmtId="0" fontId="0" fillId="0" borderId="0" xfId="0"/>
    <xf numFmtId="0" fontId="0" fillId="0" borderId="0" xfId="0" applyFont="1"/>
    <xf numFmtId="0" fontId="0" fillId="2" borderId="0" xfId="0" applyFill="1"/>
    <xf numFmtId="0" fontId="1" fillId="2" borderId="0" xfId="0" applyFont="1" applyFill="1"/>
    <xf numFmtId="0" fontId="2" fillId="2" borderId="0" xfId="0" applyFont="1" applyFill="1"/>
    <xf numFmtId="0" fontId="0" fillId="2" borderId="0" xfId="0" applyFont="1" applyFill="1"/>
    <xf numFmtId="0" fontId="3" fillId="2" borderId="0" xfId="1" applyFill="1"/>
    <xf numFmtId="0" fontId="4" fillId="2" borderId="0" xfId="0" applyFont="1" applyFill="1"/>
    <xf numFmtId="0" fontId="5" fillId="2" borderId="0" xfId="0" applyFont="1" applyFill="1"/>
    <xf numFmtId="0" fontId="3" fillId="0" borderId="0" xfId="1"/>
    <xf numFmtId="0" fontId="6" fillId="0" borderId="0" xfId="0" applyFont="1"/>
    <xf numFmtId="0" fontId="7" fillId="0" borderId="0" xfId="0" applyFont="1"/>
    <xf numFmtId="0" fontId="11" fillId="0" borderId="0" xfId="0" applyFont="1"/>
    <xf numFmtId="0" fontId="8" fillId="0" borderId="0" xfId="1" applyFont="1" applyAlignment="1">
      <alignment vertical="top"/>
    </xf>
    <xf numFmtId="0" fontId="9" fillId="0" borderId="0" xfId="0" applyFont="1" applyAlignment="1">
      <alignment vertical="top"/>
    </xf>
    <xf numFmtId="0" fontId="7" fillId="0" borderId="0" xfId="0" applyFont="1" applyAlignment="1">
      <alignment vertical="top"/>
    </xf>
    <xf numFmtId="0" fontId="0" fillId="0" borderId="0" xfId="0"/>
    <xf numFmtId="0" fontId="18" fillId="0" borderId="0" xfId="0" applyFont="1"/>
    <xf numFmtId="0" fontId="4" fillId="0" borderId="0" xfId="0" applyFont="1"/>
    <xf numFmtId="0" fontId="19" fillId="0" borderId="0" xfId="1" applyFont="1"/>
    <xf numFmtId="0" fontId="20" fillId="0" borderId="0" xfId="0" applyFont="1" applyAlignment="1"/>
    <xf numFmtId="0" fontId="4" fillId="0" borderId="0" xfId="0" applyFont="1" applyAlignment="1">
      <alignment horizontal="left" wrapText="1"/>
    </xf>
    <xf numFmtId="0" fontId="21" fillId="0" borderId="0" xfId="0" applyFont="1"/>
    <xf numFmtId="0" fontId="20" fillId="2" borderId="0" xfId="0" applyFont="1" applyFill="1" applyAlignment="1">
      <alignment horizontal="left" vertical="center"/>
    </xf>
    <xf numFmtId="0" fontId="21" fillId="0" borderId="0" xfId="0" applyFont="1" applyAlignment="1">
      <alignment horizontal="left"/>
    </xf>
    <xf numFmtId="0" fontId="4" fillId="0" borderId="0" xfId="0" applyFont="1" applyAlignment="1">
      <alignment horizontal="left"/>
    </xf>
    <xf numFmtId="0" fontId="4" fillId="3" borderId="1" xfId="0" applyFont="1" applyFill="1" applyBorder="1"/>
    <xf numFmtId="0" fontId="4" fillId="0" borderId="3" xfId="0" applyFont="1" applyBorder="1"/>
    <xf numFmtId="0" fontId="22" fillId="0" borderId="5" xfId="0" applyFont="1" applyBorder="1"/>
    <xf numFmtId="0" fontId="22" fillId="0" borderId="4" xfId="0" applyFont="1" applyBorder="1" applyAlignment="1">
      <alignment horizontal="center" vertical="center" wrapText="1"/>
    </xf>
    <xf numFmtId="0" fontId="22" fillId="0" borderId="4" xfId="0" applyFont="1" applyBorder="1"/>
    <xf numFmtId="0" fontId="22" fillId="0" borderId="4" xfId="0" applyFont="1" applyBorder="1" applyAlignment="1">
      <alignment horizontal="center" vertical="center"/>
    </xf>
    <xf numFmtId="0" fontId="4" fillId="0" borderId="5" xfId="0" applyFont="1" applyBorder="1"/>
    <xf numFmtId="0" fontId="22" fillId="0" borderId="0" xfId="0" applyFont="1"/>
    <xf numFmtId="0" fontId="20" fillId="0" borderId="0" xfId="0" applyFont="1" applyAlignment="1">
      <alignment horizontal="left"/>
    </xf>
    <xf numFmtId="0" fontId="22" fillId="0" borderId="0" xfId="0" applyFont="1" applyAlignment="1"/>
    <xf numFmtId="1" fontId="22" fillId="0" borderId="0" xfId="0" applyNumberFormat="1" applyFont="1" applyAlignment="1">
      <alignment horizontal="right"/>
    </xf>
    <xf numFmtId="1" fontId="22" fillId="0" borderId="0" xfId="0" applyNumberFormat="1" applyFont="1"/>
    <xf numFmtId="0" fontId="22" fillId="0" borderId="0" xfId="0" applyFont="1" applyAlignment="1">
      <alignment horizontal="left" wrapText="1"/>
    </xf>
    <xf numFmtId="0" fontId="23" fillId="0" borderId="0" xfId="0" applyFont="1" applyBorder="1" applyAlignment="1">
      <alignment horizontal="left"/>
    </xf>
    <xf numFmtId="0" fontId="22" fillId="0" borderId="0" xfId="0" applyFont="1" applyAlignment="1">
      <alignment horizontal="left" indent="1"/>
    </xf>
    <xf numFmtId="3" fontId="22" fillId="0" borderId="0" xfId="0" applyNumberFormat="1" applyFont="1" applyFill="1" applyAlignment="1">
      <alignment horizontal="right"/>
    </xf>
    <xf numFmtId="0" fontId="22" fillId="0" borderId="0" xfId="0" applyFont="1" applyFill="1" applyBorder="1" applyAlignment="1">
      <alignment horizontal="left"/>
    </xf>
    <xf numFmtId="0" fontId="22" fillId="0" borderId="0" xfId="0" applyFont="1" applyAlignment="1">
      <alignment horizontal="left"/>
    </xf>
    <xf numFmtId="1" fontId="22" fillId="0" borderId="0" xfId="0" applyNumberFormat="1" applyFont="1" applyFill="1"/>
    <xf numFmtId="0" fontId="4" fillId="0" borderId="0" xfId="0" applyFont="1" applyFill="1"/>
    <xf numFmtId="0" fontId="23" fillId="0" borderId="0" xfId="0" applyFont="1" applyAlignment="1">
      <alignment horizontal="left"/>
    </xf>
    <xf numFmtId="1" fontId="22" fillId="0" borderId="0" xfId="0" applyNumberFormat="1" applyFont="1" applyFill="1" applyAlignment="1">
      <alignment horizontal="right"/>
    </xf>
    <xf numFmtId="3" fontId="22" fillId="0" borderId="0" xfId="0" applyNumberFormat="1" applyFont="1" applyAlignment="1">
      <alignment horizontal="right"/>
    </xf>
    <xf numFmtId="0" fontId="22" fillId="0" borderId="0" xfId="0" applyFont="1" applyAlignment="1">
      <alignment wrapText="1"/>
    </xf>
    <xf numFmtId="3" fontId="22" fillId="0" borderId="0" xfId="0" applyNumberFormat="1" applyFont="1" applyFill="1" applyAlignment="1">
      <alignment horizontal="center"/>
    </xf>
    <xf numFmtId="0" fontId="24" fillId="0" borderId="0" xfId="0" applyFont="1" applyBorder="1" applyAlignment="1">
      <alignment horizontal="right"/>
    </xf>
    <xf numFmtId="0" fontId="26" fillId="0" borderId="0" xfId="0" applyFont="1" applyAlignment="1">
      <alignment horizontal="right"/>
    </xf>
    <xf numFmtId="0" fontId="22" fillId="2" borderId="0" xfId="0" applyFont="1" applyFill="1"/>
    <xf numFmtId="0" fontId="0" fillId="0" borderId="0" xfId="0" applyFill="1"/>
    <xf numFmtId="0" fontId="22" fillId="0" borderId="0" xfId="0" applyFont="1" applyFill="1" applyAlignment="1"/>
    <xf numFmtId="0" fontId="24" fillId="0" borderId="0" xfId="0" applyFont="1" applyFill="1" applyAlignment="1">
      <alignment wrapText="1"/>
    </xf>
    <xf numFmtId="0" fontId="22" fillId="0" borderId="0" xfId="0" applyFont="1" applyFill="1" applyAlignment="1">
      <alignment wrapText="1"/>
    </xf>
    <xf numFmtId="0" fontId="22" fillId="0" borderId="0" xfId="0" applyFont="1" applyFill="1"/>
    <xf numFmtId="0" fontId="23" fillId="0" borderId="0" xfId="0" applyFont="1" applyAlignment="1">
      <alignment wrapText="1"/>
    </xf>
    <xf numFmtId="0" fontId="22" fillId="0" borderId="0" xfId="0" applyFont="1" applyAlignment="1">
      <alignment vertical="center"/>
    </xf>
    <xf numFmtId="0" fontId="22" fillId="0" borderId="0" xfId="0" applyFont="1" applyBorder="1"/>
    <xf numFmtId="0" fontId="22" fillId="0" borderId="0" xfId="0" applyFont="1" applyBorder="1" applyAlignment="1">
      <alignment vertical="center"/>
    </xf>
    <xf numFmtId="0" fontId="29" fillId="0" borderId="0" xfId="0" applyFont="1" applyBorder="1" applyAlignment="1">
      <alignment vertical="center" wrapText="1"/>
    </xf>
    <xf numFmtId="0" fontId="23" fillId="0" borderId="4" xfId="0" applyFont="1" applyBorder="1" applyAlignment="1">
      <alignment horizontal="center" vertical="center" wrapText="1"/>
    </xf>
    <xf numFmtId="0" fontId="22" fillId="0" borderId="5" xfId="0" applyFont="1" applyBorder="1" applyAlignment="1">
      <alignment vertical="center"/>
    </xf>
    <xf numFmtId="3" fontId="22" fillId="0" borderId="5" xfId="3" applyNumberFormat="1" applyFont="1" applyBorder="1" applyAlignment="1" applyProtection="1">
      <alignment horizontal="center" vertical="center" wrapText="1"/>
    </xf>
    <xf numFmtId="164" fontId="22" fillId="0" borderId="5" xfId="3" applyNumberFormat="1" applyFont="1" applyBorder="1" applyAlignment="1" applyProtection="1">
      <alignment horizontal="center" vertical="center" wrapText="1"/>
    </xf>
    <xf numFmtId="164" fontId="24" fillId="0" borderId="5" xfId="3" applyNumberFormat="1" applyFont="1" applyBorder="1" applyAlignment="1" applyProtection="1">
      <alignment horizontal="center" vertical="center" wrapText="1"/>
    </xf>
    <xf numFmtId="0" fontId="30" fillId="0" borderId="0" xfId="0" applyFont="1" applyBorder="1" applyAlignment="1">
      <alignment horizontal="left"/>
    </xf>
    <xf numFmtId="3" fontId="22" fillId="0" borderId="0" xfId="0" applyNumberFormat="1" applyFont="1" applyBorder="1" applyAlignment="1">
      <alignment vertical="center"/>
    </xf>
    <xf numFmtId="2" fontId="22" fillId="0" borderId="0" xfId="0" applyNumberFormat="1" applyFont="1" applyBorder="1" applyAlignment="1">
      <alignment vertical="center"/>
    </xf>
    <xf numFmtId="3" fontId="33" fillId="0" borderId="0" xfId="0" applyNumberFormat="1" applyFont="1" applyBorder="1" applyAlignment="1">
      <alignment vertical="center"/>
    </xf>
    <xf numFmtId="0" fontId="22" fillId="0" borderId="0" xfId="0" applyFont="1" applyBorder="1" applyAlignment="1">
      <alignment horizontal="left"/>
    </xf>
    <xf numFmtId="0" fontId="22" fillId="0" borderId="0" xfId="0" applyFont="1" applyBorder="1" applyAlignment="1">
      <alignment horizontal="left" indent="1"/>
    </xf>
    <xf numFmtId="3" fontId="22" fillId="0" borderId="0" xfId="0" applyNumberFormat="1" applyFont="1" applyBorder="1" applyAlignment="1">
      <alignment horizontal="right" vertical="center"/>
    </xf>
    <xf numFmtId="2" fontId="22" fillId="0" borderId="0" xfId="0" applyNumberFormat="1" applyFont="1" applyBorder="1"/>
    <xf numFmtId="3" fontId="22" fillId="0" borderId="0" xfId="0" applyNumberFormat="1" applyFont="1" applyBorder="1"/>
    <xf numFmtId="3" fontId="33" fillId="0" borderId="0" xfId="0" applyNumberFormat="1" applyFont="1" applyBorder="1"/>
    <xf numFmtId="0" fontId="22" fillId="0" borderId="5" xfId="0" applyFont="1" applyBorder="1" applyAlignment="1">
      <alignment horizontal="left" indent="1"/>
    </xf>
    <xf numFmtId="164" fontId="24" fillId="0" borderId="5" xfId="0" applyNumberFormat="1" applyFont="1" applyBorder="1" applyAlignment="1">
      <alignment vertical="center"/>
    </xf>
    <xf numFmtId="3" fontId="23" fillId="0" borderId="0" xfId="0" applyNumberFormat="1" applyFont="1"/>
    <xf numFmtId="3" fontId="4" fillId="0" borderId="0" xfId="0" applyNumberFormat="1" applyFont="1"/>
    <xf numFmtId="164" fontId="4" fillId="0" borderId="0" xfId="0" applyNumberFormat="1" applyFont="1"/>
    <xf numFmtId="0" fontId="21" fillId="0" borderId="0" xfId="0" applyFont="1" applyFill="1"/>
    <xf numFmtId="3" fontId="22" fillId="0" borderId="0" xfId="0" applyNumberFormat="1" applyFont="1"/>
    <xf numFmtId="164" fontId="22" fillId="0" borderId="0" xfId="0" applyNumberFormat="1" applyFont="1"/>
    <xf numFmtId="3" fontId="23" fillId="0" borderId="0" xfId="0" applyNumberFormat="1" applyFont="1" applyAlignment="1">
      <alignment wrapText="1"/>
    </xf>
    <xf numFmtId="164" fontId="23" fillId="0" borderId="0" xfId="0" applyNumberFormat="1" applyFont="1" applyAlignment="1">
      <alignment wrapText="1"/>
    </xf>
    <xf numFmtId="3" fontId="22" fillId="0" borderId="0" xfId="0" applyNumberFormat="1" applyFont="1" applyAlignment="1">
      <alignment vertical="center"/>
    </xf>
    <xf numFmtId="164" fontId="22" fillId="0" borderId="0" xfId="0" applyNumberFormat="1" applyFont="1" applyAlignment="1">
      <alignment vertical="center"/>
    </xf>
    <xf numFmtId="164" fontId="22" fillId="0" borderId="0" xfId="0" applyNumberFormat="1" applyFont="1" applyBorder="1" applyAlignment="1">
      <alignment vertical="center"/>
    </xf>
    <xf numFmtId="164" fontId="4" fillId="3" borderId="1" xfId="0" applyNumberFormat="1" applyFont="1" applyFill="1" applyBorder="1"/>
    <xf numFmtId="0" fontId="23" fillId="0" borderId="0" xfId="0" applyFont="1" applyBorder="1"/>
    <xf numFmtId="0" fontId="23" fillId="0" borderId="0" xfId="0" applyFont="1" applyBorder="1" applyAlignment="1">
      <alignment vertical="center"/>
    </xf>
    <xf numFmtId="3" fontId="23" fillId="0" borderId="0" xfId="0" applyNumberFormat="1" applyFont="1" applyBorder="1" applyAlignment="1">
      <alignment vertical="center" wrapText="1"/>
    </xf>
    <xf numFmtId="164" fontId="23" fillId="0" borderId="0" xfId="0" applyNumberFormat="1" applyFont="1" applyBorder="1" applyAlignment="1">
      <alignment vertical="center" wrapText="1"/>
    </xf>
    <xf numFmtId="0" fontId="23" fillId="0" borderId="0" xfId="0" applyFont="1" applyBorder="1" applyAlignment="1">
      <alignment vertical="center" wrapText="1"/>
    </xf>
    <xf numFmtId="3" fontId="24" fillId="0" borderId="5" xfId="0" applyNumberFormat="1" applyFont="1" applyBorder="1" applyAlignment="1">
      <alignment vertical="center"/>
    </xf>
    <xf numFmtId="164" fontId="24" fillId="0" borderId="0" xfId="0" applyNumberFormat="1" applyFont="1" applyBorder="1" applyAlignment="1">
      <alignment horizontal="right"/>
    </xf>
    <xf numFmtId="0" fontId="20" fillId="0" borderId="0" xfId="0" applyFont="1" applyFill="1" applyAlignment="1"/>
    <xf numFmtId="0" fontId="23" fillId="0" borderId="0" xfId="0" applyFont="1" applyFill="1"/>
    <xf numFmtId="3" fontId="22" fillId="2" borderId="0" xfId="0" applyNumberFormat="1" applyFont="1" applyFill="1" applyAlignment="1">
      <alignment horizontal="right"/>
    </xf>
    <xf numFmtId="0" fontId="24" fillId="2" borderId="0" xfId="0" applyFont="1" applyFill="1" applyAlignment="1">
      <alignment horizontal="right"/>
    </xf>
    <xf numFmtId="1" fontId="24" fillId="2" borderId="0" xfId="0" applyNumberFormat="1" applyFont="1" applyFill="1" applyAlignment="1">
      <alignment horizontal="right"/>
    </xf>
    <xf numFmtId="0" fontId="22" fillId="2" borderId="0" xfId="0" applyFont="1" applyFill="1" applyAlignment="1"/>
    <xf numFmtId="0" fontId="22" fillId="0" borderId="0" xfId="0" applyFont="1" applyFill="1" applyBorder="1"/>
    <xf numFmtId="0" fontId="37" fillId="0" borderId="0" xfId="0" applyFont="1"/>
    <xf numFmtId="0" fontId="22" fillId="2" borderId="0" xfId="0" applyFont="1" applyFill="1" applyAlignment="1">
      <alignment horizontal="left"/>
    </xf>
    <xf numFmtId="0" fontId="22" fillId="0" borderId="0" xfId="0" applyFont="1" applyFill="1" applyAlignment="1">
      <alignment horizontal="left"/>
    </xf>
    <xf numFmtId="0" fontId="23" fillId="4" borderId="0" xfId="0" applyFont="1" applyFill="1" applyBorder="1"/>
    <xf numFmtId="0" fontId="20" fillId="4" borderId="0" xfId="0" applyFont="1" applyFill="1" applyAlignment="1"/>
    <xf numFmtId="0" fontId="20" fillId="0" borderId="0" xfId="0" applyFont="1" applyFill="1" applyAlignment="1">
      <alignment horizontal="left" vertical="center"/>
    </xf>
    <xf numFmtId="0" fontId="19" fillId="0" borderId="0" xfId="1" applyFont="1" applyFill="1" applyAlignment="1"/>
    <xf numFmtId="0" fontId="4" fillId="0" borderId="0" xfId="0" applyFont="1" applyFill="1" applyAlignment="1">
      <alignment horizontal="left" wrapText="1"/>
    </xf>
    <xf numFmtId="0" fontId="18" fillId="0" borderId="0" xfId="0" applyFont="1" applyFill="1"/>
    <xf numFmtId="0" fontId="19" fillId="0" borderId="0" xfId="1" applyFont="1" applyFill="1"/>
    <xf numFmtId="0" fontId="23" fillId="0" borderId="0" xfId="0" applyFont="1" applyFill="1" applyBorder="1" applyAlignment="1">
      <alignment horizontal="left"/>
    </xf>
    <xf numFmtId="0" fontId="22" fillId="2" borderId="0" xfId="0" applyFont="1" applyFill="1" applyAlignment="1">
      <alignment horizontal="left"/>
    </xf>
    <xf numFmtId="3" fontId="24" fillId="0" borderId="0" xfId="0" applyNumberFormat="1" applyFont="1" applyFill="1" applyAlignment="1">
      <alignment horizontal="right"/>
    </xf>
    <xf numFmtId="0" fontId="39" fillId="0" borderId="0" xfId="0" applyFont="1" applyFill="1"/>
    <xf numFmtId="0" fontId="39" fillId="0" borderId="0" xfId="0" applyFont="1"/>
    <xf numFmtId="2" fontId="24" fillId="0" borderId="0" xfId="0" applyNumberFormat="1" applyFont="1" applyBorder="1" applyAlignment="1">
      <alignment vertical="center"/>
    </xf>
    <xf numFmtId="0" fontId="24" fillId="0" borderId="0" xfId="0" applyFont="1" applyBorder="1" applyAlignment="1">
      <alignment vertical="center"/>
    </xf>
    <xf numFmtId="2" fontId="24" fillId="0" borderId="0" xfId="0" applyNumberFormat="1" applyFont="1" applyBorder="1"/>
    <xf numFmtId="3" fontId="24" fillId="0" borderId="0" xfId="0" applyNumberFormat="1" applyFont="1" applyBorder="1" applyAlignment="1">
      <alignment vertical="center"/>
    </xf>
    <xf numFmtId="0" fontId="22" fillId="0" borderId="0" xfId="0" applyFont="1" applyFill="1" applyAlignment="1">
      <alignment horizontal="left"/>
    </xf>
    <xf numFmtId="0" fontId="22" fillId="2" borderId="0" xfId="0" applyFont="1" applyFill="1" applyAlignment="1">
      <alignment vertical="center"/>
    </xf>
    <xf numFmtId="0" fontId="23" fillId="2" borderId="0" xfId="0" applyFont="1" applyFill="1" applyAlignment="1">
      <alignment horizontal="left" vertical="center"/>
    </xf>
    <xf numFmtId="0" fontId="23" fillId="2" borderId="4" xfId="0" applyFont="1" applyFill="1" applyBorder="1" applyAlignment="1">
      <alignment horizontal="center" wrapText="1"/>
    </xf>
    <xf numFmtId="0" fontId="23" fillId="2" borderId="4" xfId="0" applyFont="1" applyFill="1" applyBorder="1" applyAlignment="1">
      <alignment horizontal="center" vertical="center" wrapText="1"/>
    </xf>
    <xf numFmtId="0" fontId="23" fillId="2" borderId="0" xfId="0" applyFont="1" applyFill="1" applyAlignment="1">
      <alignment horizontal="center" wrapText="1"/>
    </xf>
    <xf numFmtId="0" fontId="23" fillId="2" borderId="0" xfId="0" applyFont="1" applyFill="1" applyAlignment="1">
      <alignment horizontal="left"/>
    </xf>
    <xf numFmtId="0" fontId="23" fillId="2" borderId="0" xfId="0" applyFont="1" applyFill="1" applyAlignment="1">
      <alignment vertical="center" wrapText="1"/>
    </xf>
    <xf numFmtId="0" fontId="23" fillId="2" borderId="0" xfId="0" applyFont="1" applyFill="1" applyAlignment="1">
      <alignment horizontal="left" wrapText="1"/>
    </xf>
    <xf numFmtId="3" fontId="23" fillId="2" borderId="0" xfId="0" applyNumberFormat="1" applyFont="1" applyFill="1" applyAlignment="1">
      <alignment horizontal="right" vertical="center" wrapText="1"/>
    </xf>
    <xf numFmtId="166" fontId="23" fillId="2" borderId="0" xfId="0" applyNumberFormat="1" applyFont="1" applyFill="1"/>
    <xf numFmtId="0" fontId="23" fillId="2" borderId="0" xfId="0" applyFont="1" applyFill="1"/>
    <xf numFmtId="0" fontId="23" fillId="2" borderId="0" xfId="0" applyFont="1" applyFill="1" applyAlignment="1">
      <alignment horizontal="right" vertical="center" wrapText="1"/>
    </xf>
    <xf numFmtId="0" fontId="22" fillId="2" borderId="0" xfId="0" applyFont="1" applyFill="1" applyBorder="1" applyAlignment="1">
      <alignment horizontal="right" vertical="center"/>
    </xf>
    <xf numFmtId="0" fontId="22" fillId="2" borderId="0" xfId="0" applyFont="1" applyFill="1" applyAlignment="1">
      <alignment horizontal="right"/>
    </xf>
    <xf numFmtId="0" fontId="22" fillId="2" borderId="0" xfId="0" applyFont="1" applyFill="1" applyAlignment="1">
      <alignment horizontal="left" wrapText="1"/>
    </xf>
    <xf numFmtId="0" fontId="24" fillId="2" borderId="0" xfId="0" applyFont="1" applyFill="1" applyAlignment="1">
      <alignment horizontal="right" vertical="center" wrapText="1"/>
    </xf>
    <xf numFmtId="0" fontId="36" fillId="2" borderId="0" xfId="0" applyFont="1" applyFill="1" applyAlignment="1">
      <alignment horizontal="right" vertical="center" wrapText="1"/>
    </xf>
    <xf numFmtId="0" fontId="24" fillId="2" borderId="0" xfId="0" applyFont="1" applyFill="1" applyBorder="1" applyAlignment="1">
      <alignment horizontal="right" vertical="center"/>
    </xf>
    <xf numFmtId="0" fontId="23" fillId="2" borderId="0" xfId="0" applyFont="1" applyFill="1" applyBorder="1" applyAlignment="1">
      <alignment horizontal="left"/>
    </xf>
    <xf numFmtId="0" fontId="22" fillId="2" borderId="0" xfId="0" applyFont="1" applyFill="1" applyBorder="1"/>
    <xf numFmtId="0" fontId="22" fillId="2" borderId="0" xfId="0" applyFont="1" applyFill="1" applyBorder="1" applyAlignment="1"/>
    <xf numFmtId="0" fontId="22" fillId="2" borderId="0" xfId="0" applyFont="1" applyFill="1" applyBorder="1" applyAlignment="1">
      <alignment horizontal="left"/>
    </xf>
    <xf numFmtId="0" fontId="22" fillId="2" borderId="5" xfId="0" applyFont="1" applyFill="1" applyBorder="1" applyAlignment="1"/>
    <xf numFmtId="0" fontId="22" fillId="2" borderId="5" xfId="0" applyFont="1" applyFill="1" applyBorder="1"/>
    <xf numFmtId="3" fontId="23" fillId="2" borderId="0" xfId="0" applyNumberFormat="1" applyFont="1" applyFill="1"/>
    <xf numFmtId="0" fontId="24" fillId="2" borderId="0" xfId="0" applyFont="1" applyFill="1" applyAlignment="1">
      <alignment horizontal="right" vertical="center"/>
    </xf>
    <xf numFmtId="0" fontId="20" fillId="2" borderId="0" xfId="0" applyFont="1" applyFill="1" applyAlignment="1"/>
    <xf numFmtId="3" fontId="22" fillId="2" borderId="0" xfId="0" applyNumberFormat="1" applyFont="1" applyFill="1"/>
    <xf numFmtId="1" fontId="22" fillId="2" borderId="0" xfId="0" applyNumberFormat="1" applyFont="1" applyFill="1"/>
    <xf numFmtId="0" fontId="24" fillId="2" borderId="3" xfId="0" applyFont="1" applyFill="1" applyBorder="1" applyAlignment="1">
      <alignment horizontal="right"/>
    </xf>
    <xf numFmtId="0" fontId="41" fillId="0" borderId="0" xfId="0" applyFont="1" applyBorder="1" applyAlignment="1">
      <alignment horizontal="right"/>
    </xf>
    <xf numFmtId="0" fontId="22" fillId="2" borderId="0" xfId="0" applyFont="1" applyFill="1" applyAlignment="1">
      <alignment vertical="center" wrapText="1"/>
    </xf>
    <xf numFmtId="0" fontId="43" fillId="0" borderId="0" xfId="1" applyFont="1" applyFill="1" applyAlignment="1" applyProtection="1">
      <alignment horizontal="left" vertical="center"/>
    </xf>
    <xf numFmtId="0" fontId="23" fillId="0" borderId="3" xfId="0" applyFont="1" applyBorder="1" applyAlignment="1">
      <alignment horizontal="center" wrapText="1"/>
    </xf>
    <xf numFmtId="0" fontId="23" fillId="0" borderId="3" xfId="0" applyFont="1" applyBorder="1" applyAlignment="1">
      <alignment horizontal="center" vertical="center" wrapText="1"/>
    </xf>
    <xf numFmtId="0" fontId="23" fillId="0" borderId="0" xfId="0" applyFont="1" applyBorder="1" applyAlignment="1">
      <alignment horizontal="center" vertical="center" wrapText="1"/>
    </xf>
    <xf numFmtId="0" fontId="22" fillId="0" borderId="5" xfId="0" applyFont="1" applyBorder="1" applyAlignment="1">
      <alignment horizontal="center" vertical="center" wrapText="1"/>
    </xf>
    <xf numFmtId="165" fontId="22" fillId="0" borderId="0" xfId="0" applyNumberFormat="1" applyFont="1" applyBorder="1" applyAlignment="1">
      <alignment vertical="center"/>
    </xf>
    <xf numFmtId="165" fontId="22" fillId="0" borderId="0" xfId="0" applyNumberFormat="1" applyFont="1" applyBorder="1"/>
    <xf numFmtId="0" fontId="0" fillId="0" borderId="0" xfId="0" applyNumberFormat="1"/>
    <xf numFmtId="0" fontId="23" fillId="0" borderId="3" xfId="0" applyNumberFormat="1" applyFont="1" applyBorder="1" applyAlignment="1">
      <alignment horizontal="center" wrapText="1"/>
    </xf>
    <xf numFmtId="0" fontId="23" fillId="0" borderId="3" xfId="0" applyNumberFormat="1" applyFont="1" applyBorder="1" applyAlignment="1">
      <alignment horizontal="center" vertical="center" wrapText="1"/>
    </xf>
    <xf numFmtId="0" fontId="22" fillId="0" borderId="5" xfId="0" applyNumberFormat="1" applyFont="1" applyBorder="1"/>
    <xf numFmtId="0" fontId="22" fillId="0" borderId="5" xfId="0" applyNumberFormat="1" applyFont="1" applyBorder="1" applyAlignment="1">
      <alignment vertical="center"/>
    </xf>
    <xf numFmtId="0" fontId="22" fillId="0" borderId="4" xfId="0" applyNumberFormat="1" applyFont="1" applyBorder="1" applyAlignment="1">
      <alignment horizontal="center" vertical="center"/>
    </xf>
    <xf numFmtId="0" fontId="22" fillId="0" borderId="1" xfId="0" applyNumberFormat="1" applyFont="1" applyBorder="1" applyAlignment="1">
      <alignment horizontal="center" vertical="center"/>
    </xf>
    <xf numFmtId="0" fontId="22" fillId="0" borderId="8" xfId="0" applyNumberFormat="1" applyFont="1" applyBorder="1" applyAlignment="1">
      <alignment horizontal="center" vertical="center" wrapText="1"/>
    </xf>
    <xf numFmtId="0" fontId="47" fillId="0" borderId="9" xfId="0" applyNumberFormat="1" applyFont="1" applyBorder="1" applyAlignment="1">
      <alignment vertical="center"/>
    </xf>
    <xf numFmtId="0" fontId="22" fillId="0" borderId="0" xfId="0" applyNumberFormat="1" applyFont="1" applyBorder="1" applyAlignment="1">
      <alignment vertical="center"/>
    </xf>
    <xf numFmtId="0" fontId="22" fillId="0" borderId="10" xfId="0" applyNumberFormat="1" applyFont="1" applyBorder="1" applyAlignment="1">
      <alignment vertical="center"/>
    </xf>
    <xf numFmtId="0" fontId="22" fillId="0" borderId="11" xfId="0" applyNumberFormat="1" applyFont="1" applyBorder="1" applyAlignment="1">
      <alignment vertical="center"/>
    </xf>
    <xf numFmtId="0" fontId="22" fillId="0" borderId="10" xfId="0" applyNumberFormat="1" applyFont="1" applyBorder="1" applyAlignment="1">
      <alignment horizontal="right"/>
    </xf>
    <xf numFmtId="0" fontId="22" fillId="0" borderId="0" xfId="0" applyNumberFormat="1" applyFont="1" applyBorder="1" applyAlignment="1">
      <alignment horizontal="right"/>
    </xf>
    <xf numFmtId="0" fontId="22" fillId="0" borderId="11" xfId="0" applyNumberFormat="1" applyFont="1" applyBorder="1" applyAlignment="1">
      <alignment horizontal="right"/>
    </xf>
    <xf numFmtId="0" fontId="23" fillId="0" borderId="0" xfId="0" applyNumberFormat="1" applyFont="1" applyBorder="1" applyAlignment="1">
      <alignment horizontal="left"/>
    </xf>
    <xf numFmtId="0" fontId="22" fillId="0" borderId="0" xfId="0" applyNumberFormat="1" applyFont="1" applyBorder="1" applyAlignment="1">
      <alignment horizontal="left"/>
    </xf>
    <xf numFmtId="0" fontId="22" fillId="0" borderId="0" xfId="0" applyNumberFormat="1" applyFont="1" applyBorder="1" applyAlignment="1">
      <alignment horizontal="right" vertical="center"/>
    </xf>
    <xf numFmtId="0" fontId="22" fillId="0" borderId="11" xfId="0" applyNumberFormat="1" applyFont="1" applyBorder="1" applyAlignment="1">
      <alignment horizontal="right" vertical="center"/>
    </xf>
    <xf numFmtId="0" fontId="22" fillId="0" borderId="0" xfId="0" applyNumberFormat="1" applyFont="1" applyBorder="1" applyAlignment="1">
      <alignment horizontal="left" indent="1"/>
    </xf>
    <xf numFmtId="0" fontId="22" fillId="0" borderId="10" xfId="0" applyNumberFormat="1" applyFont="1" applyBorder="1" applyAlignment="1">
      <alignment horizontal="right" vertical="center"/>
    </xf>
    <xf numFmtId="0" fontId="22" fillId="0" borderId="0" xfId="0" applyNumberFormat="1" applyFont="1" applyBorder="1"/>
    <xf numFmtId="0" fontId="22" fillId="0" borderId="11" xfId="0" applyNumberFormat="1" applyFont="1" applyBorder="1"/>
    <xf numFmtId="0" fontId="44" fillId="0" borderId="0" xfId="0" applyNumberFormat="1" applyFont="1" applyBorder="1" applyAlignment="1">
      <alignment vertical="center"/>
    </xf>
    <xf numFmtId="0" fontId="44" fillId="0" borderId="5" xfId="0" applyNumberFormat="1" applyFont="1" applyBorder="1" applyAlignment="1">
      <alignment vertical="center"/>
    </xf>
    <xf numFmtId="0" fontId="22" fillId="0" borderId="12" xfId="0" applyNumberFormat="1" applyFont="1" applyBorder="1" applyAlignment="1">
      <alignment vertical="center"/>
    </xf>
    <xf numFmtId="0" fontId="22" fillId="0" borderId="13" xfId="0" applyNumberFormat="1" applyFont="1" applyBorder="1" applyAlignment="1">
      <alignment vertical="center"/>
    </xf>
    <xf numFmtId="0" fontId="22" fillId="0" borderId="12" xfId="0" applyNumberFormat="1" applyFont="1" applyBorder="1" applyAlignment="1">
      <alignment horizontal="right"/>
    </xf>
    <xf numFmtId="0" fontId="22" fillId="0" borderId="5" xfId="0" applyNumberFormat="1" applyFont="1" applyBorder="1" applyAlignment="1">
      <alignment horizontal="right"/>
    </xf>
    <xf numFmtId="0" fontId="22" fillId="0" borderId="13" xfId="0" applyNumberFormat="1" applyFont="1" applyBorder="1" applyAlignment="1">
      <alignment horizontal="right"/>
    </xf>
    <xf numFmtId="0" fontId="22" fillId="0" borderId="5" xfId="0" applyNumberFormat="1" applyFont="1" applyBorder="1" applyAlignment="1">
      <alignment horizontal="left" indent="1"/>
    </xf>
    <xf numFmtId="0" fontId="22" fillId="0" borderId="9" xfId="0" applyNumberFormat="1" applyFont="1" applyBorder="1" applyAlignment="1">
      <alignment vertical="center"/>
    </xf>
    <xf numFmtId="0" fontId="22" fillId="0" borderId="3" xfId="0" applyNumberFormat="1" applyFont="1" applyBorder="1" applyAlignment="1">
      <alignment vertical="center"/>
    </xf>
    <xf numFmtId="0" fontId="22" fillId="0" borderId="14" xfId="0" applyNumberFormat="1" applyFont="1" applyBorder="1" applyAlignment="1">
      <alignment vertical="center"/>
    </xf>
    <xf numFmtId="0" fontId="22" fillId="0" borderId="9" xfId="0" applyNumberFormat="1" applyFont="1" applyBorder="1" applyAlignment="1">
      <alignment horizontal="right"/>
    </xf>
    <xf numFmtId="0" fontId="22" fillId="0" borderId="3" xfId="0" applyNumberFormat="1" applyFont="1" applyBorder="1" applyAlignment="1">
      <alignment horizontal="right"/>
    </xf>
    <xf numFmtId="0" fontId="22" fillId="0" borderId="14" xfId="0" applyNumberFormat="1" applyFont="1" applyBorder="1" applyAlignment="1">
      <alignment horizontal="right"/>
    </xf>
    <xf numFmtId="0" fontId="23" fillId="0" borderId="0" xfId="0" applyFont="1" applyBorder="1" applyAlignment="1">
      <alignment wrapText="1"/>
    </xf>
    <xf numFmtId="0" fontId="44" fillId="0" borderId="0" xfId="0" applyFont="1"/>
    <xf numFmtId="0" fontId="23" fillId="0" borderId="0" xfId="0" applyFont="1" applyAlignment="1">
      <alignment horizontal="center" wrapText="1"/>
    </xf>
    <xf numFmtId="0" fontId="22" fillId="0" borderId="16" xfId="0" applyFont="1" applyBorder="1" applyAlignment="1">
      <alignment vertical="center"/>
    </xf>
    <xf numFmtId="0" fontId="22" fillId="0" borderId="17" xfId="0" applyFont="1" applyBorder="1" applyAlignment="1">
      <alignment vertical="center"/>
    </xf>
    <xf numFmtId="3" fontId="22" fillId="0" borderId="0" xfId="0" applyNumberFormat="1" applyFont="1" applyBorder="1" applyAlignment="1">
      <alignment horizontal="right"/>
    </xf>
    <xf numFmtId="3" fontId="25" fillId="0" borderId="0" xfId="0" applyNumberFormat="1" applyFont="1"/>
    <xf numFmtId="0" fontId="41" fillId="0" borderId="0" xfId="0" applyFont="1" applyAlignment="1">
      <alignment horizontal="right"/>
    </xf>
    <xf numFmtId="0" fontId="44" fillId="0" borderId="0" xfId="0" applyFont="1" applyFill="1"/>
    <xf numFmtId="0" fontId="44" fillId="0" borderId="0" xfId="0" applyFont="1" applyFill="1" applyBorder="1"/>
    <xf numFmtId="0" fontId="44" fillId="0" borderId="0" xfId="0" applyFont="1" applyFill="1" applyBorder="1" applyAlignment="1">
      <alignment horizontal="left"/>
    </xf>
    <xf numFmtId="0" fontId="44" fillId="0" borderId="0" xfId="0" applyFont="1" applyFill="1" applyBorder="1" applyAlignment="1">
      <alignment vertical="center"/>
    </xf>
    <xf numFmtId="0" fontId="23" fillId="0" borderId="0" xfId="0" applyFont="1" applyFill="1" applyBorder="1" applyAlignment="1">
      <alignment horizontal="center" wrapText="1"/>
    </xf>
    <xf numFmtId="0" fontId="23" fillId="0" borderId="0" xfId="0" applyFont="1" applyFill="1" applyBorder="1" applyAlignment="1">
      <alignment wrapText="1"/>
    </xf>
    <xf numFmtId="0" fontId="23" fillId="0" borderId="0" xfId="0" applyFont="1" applyFill="1" applyAlignment="1">
      <alignment horizontal="center" wrapText="1"/>
    </xf>
    <xf numFmtId="3" fontId="23" fillId="0" borderId="0" xfId="0" applyNumberFormat="1" applyFont="1" applyFill="1"/>
    <xf numFmtId="4" fontId="22" fillId="0" borderId="0" xfId="0" applyNumberFormat="1" applyFont="1" applyBorder="1" applyAlignment="1">
      <alignment horizontal="right" vertical="center"/>
    </xf>
    <xf numFmtId="4" fontId="24" fillId="0" borderId="0" xfId="0" applyNumberFormat="1" applyFont="1" applyBorder="1" applyAlignment="1">
      <alignment horizontal="right" vertical="center"/>
    </xf>
    <xf numFmtId="3" fontId="24" fillId="0" borderId="0" xfId="0" applyNumberFormat="1" applyFont="1" applyBorder="1" applyAlignment="1">
      <alignment horizontal="right" vertical="center"/>
    </xf>
    <xf numFmtId="4" fontId="22" fillId="0" borderId="0" xfId="0" applyNumberFormat="1" applyFont="1" applyBorder="1" applyAlignment="1">
      <alignment horizontal="right"/>
    </xf>
    <xf numFmtId="3" fontId="24" fillId="0" borderId="0" xfId="0" applyNumberFormat="1" applyFont="1" applyBorder="1"/>
    <xf numFmtId="3" fontId="24" fillId="0" borderId="0" xfId="0" applyNumberFormat="1" applyFont="1" applyBorder="1" applyAlignment="1">
      <alignment horizontal="right"/>
    </xf>
    <xf numFmtId="0" fontId="24" fillId="0" borderId="0" xfId="0" applyFont="1"/>
    <xf numFmtId="0" fontId="40" fillId="0" borderId="0" xfId="0" applyFont="1"/>
    <xf numFmtId="0" fontId="22" fillId="0" borderId="0" xfId="3" applyFont="1"/>
    <xf numFmtId="0" fontId="22" fillId="0" borderId="3" xfId="3" applyFont="1" applyBorder="1"/>
    <xf numFmtId="0" fontId="22" fillId="0" borderId="5" xfId="3" applyFont="1" applyBorder="1"/>
    <xf numFmtId="0" fontId="22" fillId="0" borderId="4" xfId="3" applyFont="1" applyBorder="1" applyAlignment="1">
      <alignment horizontal="center" vertical="center" wrapText="1"/>
    </xf>
    <xf numFmtId="0" fontId="22" fillId="0" borderId="0" xfId="0" applyFont="1" applyBorder="1" applyAlignment="1">
      <alignment horizontal="center" vertical="center" wrapText="1"/>
    </xf>
    <xf numFmtId="0" fontId="22" fillId="0" borderId="0" xfId="0" applyNumberFormat="1" applyFont="1" applyBorder="1" applyAlignment="1">
      <alignment horizontal="left" indent="2"/>
    </xf>
    <xf numFmtId="3" fontId="22" fillId="0" borderId="0" xfId="0" applyNumberFormat="1" applyFont="1" applyFill="1" applyBorder="1" applyAlignment="1">
      <alignment horizontal="center"/>
    </xf>
    <xf numFmtId="0" fontId="0" fillId="0" borderId="5" xfId="0" applyBorder="1"/>
    <xf numFmtId="0" fontId="23" fillId="2" borderId="0" xfId="0" applyFont="1" applyFill="1" applyAlignment="1"/>
    <xf numFmtId="0" fontId="20" fillId="2" borderId="0" xfId="0" applyFont="1" applyFill="1"/>
    <xf numFmtId="0" fontId="20" fillId="2" borderId="0" xfId="4" applyFont="1" applyFill="1" applyAlignment="1">
      <alignment vertical="center"/>
    </xf>
    <xf numFmtId="0" fontId="22" fillId="2" borderId="0" xfId="0" applyFont="1" applyFill="1" applyAlignment="1">
      <alignment horizontal="center"/>
    </xf>
    <xf numFmtId="3" fontId="22" fillId="2" borderId="0" xfId="0" applyNumberFormat="1" applyFont="1" applyFill="1" applyBorder="1" applyAlignment="1"/>
    <xf numFmtId="164" fontId="22" fillId="2" borderId="0" xfId="0" applyNumberFormat="1" applyFont="1" applyFill="1" applyBorder="1" applyAlignment="1"/>
    <xf numFmtId="164" fontId="24" fillId="2" borderId="0" xfId="0" applyNumberFormat="1" applyFont="1" applyFill="1" applyBorder="1" applyAlignment="1"/>
    <xf numFmtId="0" fontId="23" fillId="2" borderId="0" xfId="0" applyFont="1" applyFill="1" applyAlignment="1">
      <alignment horizontal="center"/>
    </xf>
    <xf numFmtId="164" fontId="22" fillId="2" borderId="0" xfId="0" applyNumberFormat="1" applyFont="1" applyFill="1" applyBorder="1" applyAlignment="1">
      <alignment horizontal="right"/>
    </xf>
    <xf numFmtId="164" fontId="24" fillId="2" borderId="0" xfId="0" applyNumberFormat="1" applyFont="1" applyFill="1" applyBorder="1" applyAlignment="1">
      <alignment horizontal="right"/>
    </xf>
    <xf numFmtId="3" fontId="22" fillId="2" borderId="0" xfId="0" applyNumberFormat="1" applyFont="1" applyFill="1" applyBorder="1" applyAlignment="1">
      <alignment horizontal="right"/>
    </xf>
    <xf numFmtId="0" fontId="24" fillId="2" borderId="0" xfId="0" applyFont="1" applyFill="1"/>
    <xf numFmtId="3" fontId="22" fillId="2" borderId="0" xfId="0" applyNumberFormat="1" applyFont="1" applyFill="1" applyBorder="1"/>
    <xf numFmtId="164" fontId="22" fillId="2" borderId="0" xfId="0" applyNumberFormat="1" applyFont="1" applyFill="1" applyBorder="1"/>
    <xf numFmtId="164" fontId="24" fillId="2" borderId="0" xfId="0" applyNumberFormat="1" applyFont="1" applyFill="1" applyBorder="1"/>
    <xf numFmtId="0" fontId="23" fillId="2" borderId="0" xfId="0" applyFont="1" applyFill="1" applyBorder="1" applyAlignment="1"/>
    <xf numFmtId="0" fontId="23" fillId="2" borderId="5" xfId="0" applyFont="1" applyFill="1" applyBorder="1" applyAlignment="1"/>
    <xf numFmtId="0" fontId="22" fillId="2" borderId="0" xfId="0" applyFont="1" applyFill="1" applyBorder="1" applyAlignment="1">
      <alignment horizontal="left" wrapText="1"/>
    </xf>
    <xf numFmtId="0" fontId="24" fillId="2" borderId="0" xfId="0" applyFont="1" applyFill="1" applyBorder="1" applyAlignment="1">
      <alignment horizontal="right"/>
    </xf>
    <xf numFmtId="0" fontId="24" fillId="2" borderId="0" xfId="20" applyFont="1" applyFill="1" applyBorder="1" applyAlignment="1">
      <alignment horizontal="right"/>
    </xf>
    <xf numFmtId="0" fontId="22" fillId="2" borderId="0" xfId="0" applyFont="1" applyFill="1" applyBorder="1" applyAlignment="1">
      <alignment vertical="center"/>
    </xf>
    <xf numFmtId="0" fontId="22" fillId="2" borderId="0" xfId="0" applyFont="1" applyFill="1" applyBorder="1" applyAlignment="1">
      <alignment vertical="center" wrapText="1"/>
    </xf>
    <xf numFmtId="0" fontId="47" fillId="2" borderId="0" xfId="0" applyFont="1" applyFill="1" applyAlignment="1"/>
    <xf numFmtId="0" fontId="47" fillId="2" borderId="0" xfId="0" applyFont="1" applyFill="1"/>
    <xf numFmtId="49" fontId="22" fillId="2" borderId="4" xfId="0" applyNumberFormat="1" applyFont="1" applyFill="1" applyBorder="1" applyAlignment="1">
      <alignment horizontal="center"/>
    </xf>
    <xf numFmtId="9" fontId="22" fillId="2" borderId="0" xfId="0" applyNumberFormat="1" applyFont="1" applyFill="1" applyBorder="1" applyAlignment="1">
      <alignment horizontal="center"/>
    </xf>
    <xf numFmtId="165" fontId="24" fillId="2" borderId="0" xfId="0" applyNumberFormat="1" applyFont="1" applyFill="1" applyAlignment="1">
      <alignment horizontal="right"/>
    </xf>
    <xf numFmtId="3" fontId="24" fillId="2" borderId="0" xfId="0" applyNumberFormat="1" applyFont="1" applyFill="1" applyAlignment="1">
      <alignment horizontal="right"/>
    </xf>
    <xf numFmtId="0" fontId="22" fillId="2" borderId="0" xfId="0" applyFont="1" applyFill="1" applyBorder="1" applyAlignment="1">
      <alignment wrapText="1"/>
    </xf>
    <xf numFmtId="0" fontId="42" fillId="2" borderId="0" xfId="21" applyFont="1" applyFill="1" applyBorder="1" applyAlignment="1">
      <alignment horizontal="left" wrapText="1"/>
    </xf>
    <xf numFmtId="0" fontId="24" fillId="2" borderId="0" xfId="0" applyFont="1" applyFill="1" applyBorder="1" applyAlignment="1">
      <alignment horizontal="left"/>
    </xf>
    <xf numFmtId="0" fontId="42" fillId="2" borderId="0" xfId="0" applyFont="1" applyFill="1"/>
    <xf numFmtId="1" fontId="22" fillId="2" borderId="0" xfId="0" applyNumberFormat="1" applyFont="1" applyFill="1" applyAlignment="1">
      <alignment horizontal="right"/>
    </xf>
    <xf numFmtId="0" fontId="25" fillId="2" borderId="0" xfId="0" applyFont="1" applyFill="1"/>
    <xf numFmtId="0" fontId="22" fillId="0" borderId="0" xfId="0" applyFont="1" applyFill="1" applyAlignment="1">
      <alignment horizontal="left" vertical="top" wrapText="1"/>
    </xf>
    <xf numFmtId="0" fontId="34" fillId="2" borderId="0" xfId="0" applyFont="1" applyFill="1" applyAlignment="1">
      <alignment vertical="center"/>
    </xf>
    <xf numFmtId="0" fontId="34" fillId="2" borderId="0" xfId="0" applyFont="1" applyFill="1" applyAlignment="1">
      <alignment vertical="center" wrapText="1"/>
    </xf>
    <xf numFmtId="0" fontId="42" fillId="2" borderId="0" xfId="0" applyFont="1" applyFill="1" applyBorder="1" applyAlignment="1">
      <alignment vertical="center"/>
    </xf>
    <xf numFmtId="0" fontId="42" fillId="2" borderId="0" xfId="0" applyFont="1" applyFill="1" applyBorder="1"/>
    <xf numFmtId="0" fontId="23" fillId="2" borderId="3" xfId="0" applyFont="1" applyFill="1" applyBorder="1"/>
    <xf numFmtId="0" fontId="22" fillId="2" borderId="4" xfId="0" applyFont="1" applyFill="1" applyBorder="1" applyAlignment="1">
      <alignment horizontal="center" vertical="center"/>
    </xf>
    <xf numFmtId="3" fontId="22" fillId="2" borderId="0" xfId="0" applyNumberFormat="1" applyFont="1" applyFill="1" applyAlignment="1">
      <alignment horizontal="left" vertical="center" wrapText="1"/>
    </xf>
    <xf numFmtId="1" fontId="22" fillId="2" borderId="0" xfId="0" applyNumberFormat="1" applyFont="1" applyFill="1" applyBorder="1" applyAlignment="1">
      <alignment wrapText="1"/>
    </xf>
    <xf numFmtId="1" fontId="22" fillId="2" borderId="0" xfId="0" applyNumberFormat="1" applyFont="1" applyFill="1" applyBorder="1" applyAlignment="1"/>
    <xf numFmtId="1" fontId="22" fillId="2" borderId="0" xfId="0" applyNumberFormat="1" applyFont="1" applyFill="1" applyBorder="1" applyAlignment="1">
      <alignment horizontal="right" vertical="center" wrapText="1"/>
    </xf>
    <xf numFmtId="1" fontId="22" fillId="2" borderId="0" xfId="0" applyNumberFormat="1" applyFont="1" applyFill="1" applyBorder="1" applyAlignment="1">
      <alignment vertical="center" wrapText="1"/>
    </xf>
    <xf numFmtId="164" fontId="22" fillId="2" borderId="0" xfId="0" applyNumberFormat="1" applyFont="1" applyFill="1"/>
    <xf numFmtId="164" fontId="22" fillId="2" borderId="0" xfId="0" applyNumberFormat="1" applyFont="1" applyFill="1" applyAlignment="1">
      <alignment horizontal="left" vertical="center" wrapText="1"/>
    </xf>
    <xf numFmtId="164" fontId="24" fillId="2" borderId="0" xfId="0" applyNumberFormat="1" applyFont="1" applyFill="1" applyBorder="1" applyAlignment="1">
      <alignment horizontal="right" vertical="center" wrapText="1"/>
    </xf>
    <xf numFmtId="164" fontId="24" fillId="2" borderId="0" xfId="0" applyNumberFormat="1" applyFont="1" applyFill="1" applyBorder="1" applyAlignment="1">
      <alignment vertical="center" wrapText="1"/>
    </xf>
    <xf numFmtId="164" fontId="24" fillId="2" borderId="0" xfId="0" applyNumberFormat="1" applyFont="1" applyFill="1"/>
    <xf numFmtId="1" fontId="24" fillId="2" borderId="0" xfId="0" applyNumberFormat="1" applyFont="1" applyFill="1" applyBorder="1" applyAlignment="1"/>
    <xf numFmtId="1" fontId="24" fillId="2" borderId="0" xfId="0" applyNumberFormat="1" applyFont="1" applyFill="1" applyBorder="1" applyAlignment="1">
      <alignment horizontal="right" vertical="center" wrapText="1"/>
    </xf>
    <xf numFmtId="1" fontId="24" fillId="2" borderId="0" xfId="0" applyNumberFormat="1" applyFont="1" applyFill="1" applyBorder="1" applyAlignment="1">
      <alignment vertical="center" wrapText="1"/>
    </xf>
    <xf numFmtId="3" fontId="24" fillId="2" borderId="0" xfId="0" applyNumberFormat="1" applyFont="1" applyFill="1"/>
    <xf numFmtId="0" fontId="24" fillId="2" borderId="0" xfId="0" applyFont="1" applyFill="1" applyBorder="1" applyAlignment="1"/>
    <xf numFmtId="0" fontId="42" fillId="2" borderId="3" xfId="6" applyFont="1" applyFill="1" applyBorder="1"/>
    <xf numFmtId="0" fontId="42" fillId="2" borderId="3" xfId="6" applyFont="1" applyFill="1" applyBorder="1" applyAlignment="1">
      <alignment horizontal="center" vertical="top" wrapText="1"/>
    </xf>
    <xf numFmtId="0" fontId="34" fillId="2" borderId="5" xfId="6" applyFont="1" applyFill="1" applyBorder="1" applyAlignment="1">
      <alignment horizontal="right" vertical="center"/>
    </xf>
    <xf numFmtId="0" fontId="34" fillId="2" borderId="0" xfId="6" applyFont="1" applyFill="1" applyBorder="1" applyAlignment="1">
      <alignment horizontal="right" vertical="center"/>
    </xf>
    <xf numFmtId="2" fontId="34" fillId="2" borderId="0" xfId="6" applyNumberFormat="1" applyFont="1" applyFill="1" applyBorder="1" applyAlignment="1">
      <alignment horizontal="right" vertical="center"/>
    </xf>
    <xf numFmtId="0" fontId="34" fillId="2" borderId="0" xfId="6" applyFont="1" applyFill="1"/>
    <xf numFmtId="0" fontId="42" fillId="2" borderId="0" xfId="6" applyFont="1" applyFill="1"/>
    <xf numFmtId="1" fontId="42" fillId="2" borderId="0" xfId="6" applyNumberFormat="1" applyFont="1" applyFill="1" applyProtection="1"/>
    <xf numFmtId="3" fontId="34" fillId="2" borderId="0" xfId="6" applyNumberFormat="1" applyFont="1" applyFill="1"/>
    <xf numFmtId="3" fontId="42" fillId="2" borderId="0" xfId="6" applyNumberFormat="1" applyFont="1" applyFill="1"/>
    <xf numFmtId="3" fontId="42" fillId="2" borderId="0" xfId="6" applyNumberFormat="1" applyFont="1" applyFill="1" applyAlignment="1">
      <alignment horizontal="right"/>
    </xf>
    <xf numFmtId="2" fontId="42" fillId="2" borderId="0" xfId="6" applyNumberFormat="1" applyFont="1" applyFill="1"/>
    <xf numFmtId="4" fontId="42" fillId="2" borderId="0" xfId="6" applyNumberFormat="1" applyFont="1" applyFill="1"/>
    <xf numFmtId="0" fontId="42" fillId="2" borderId="5" xfId="6" applyFont="1" applyFill="1" applyBorder="1"/>
    <xf numFmtId="4" fontId="42" fillId="2" borderId="5" xfId="6" applyNumberFormat="1" applyFont="1" applyFill="1" applyBorder="1"/>
    <xf numFmtId="0" fontId="42" fillId="2" borderId="0" xfId="6" applyFont="1" applyFill="1" applyBorder="1"/>
    <xf numFmtId="0" fontId="41" fillId="2" borderId="0" xfId="0" applyFont="1" applyFill="1" applyBorder="1" applyAlignment="1">
      <alignment horizontal="right"/>
    </xf>
    <xf numFmtId="0" fontId="22" fillId="0" borderId="0" xfId="0" applyFont="1" applyFill="1" applyAlignment="1">
      <alignment vertical="top" wrapText="1"/>
    </xf>
    <xf numFmtId="0" fontId="22" fillId="2" borderId="0" xfId="0" applyFont="1" applyFill="1" applyAlignment="1">
      <alignment horizontal="left" vertical="center" wrapText="1"/>
    </xf>
    <xf numFmtId="0" fontId="22" fillId="2" borderId="0" xfId="0" applyFont="1" applyFill="1" applyAlignment="1">
      <alignment horizontal="left" wrapText="1"/>
    </xf>
    <xf numFmtId="0" fontId="22" fillId="2" borderId="0" xfId="0" applyFont="1" applyFill="1"/>
    <xf numFmtId="0" fontId="22" fillId="2" borderId="4" xfId="0" applyFont="1" applyFill="1" applyBorder="1" applyAlignment="1">
      <alignment horizontal="center" vertical="center" wrapText="1"/>
    </xf>
    <xf numFmtId="3" fontId="22" fillId="2" borderId="0" xfId="0" applyNumberFormat="1" applyFont="1" applyFill="1" applyAlignment="1">
      <alignment horizontal="left" wrapText="1"/>
    </xf>
    <xf numFmtId="0" fontId="34" fillId="2" borderId="0" xfId="0" applyFont="1" applyFill="1" applyAlignment="1">
      <alignment horizontal="left"/>
    </xf>
    <xf numFmtId="0" fontId="23" fillId="2" borderId="0" xfId="0" applyFont="1" applyFill="1" applyAlignment="1">
      <alignment horizontal="left"/>
    </xf>
    <xf numFmtId="0" fontId="22" fillId="2" borderId="0" xfId="0" applyFont="1" applyFill="1" applyAlignment="1">
      <alignment horizontal="left" vertical="top"/>
    </xf>
    <xf numFmtId="0" fontId="22" fillId="0" borderId="0" xfId="0" applyFont="1" applyFill="1" applyAlignment="1">
      <alignment horizontal="left" wrapText="1"/>
    </xf>
    <xf numFmtId="0" fontId="4" fillId="6" borderId="1" xfId="0" applyFont="1" applyFill="1" applyBorder="1"/>
    <xf numFmtId="0" fontId="33" fillId="0" borderId="0" xfId="0" applyFont="1" applyFill="1" applyBorder="1" applyAlignment="1">
      <alignment wrapText="1"/>
    </xf>
    <xf numFmtId="0" fontId="22" fillId="0" borderId="0" xfId="0" applyFont="1" applyFill="1" applyBorder="1" applyAlignment="1">
      <alignment wrapText="1"/>
    </xf>
    <xf numFmtId="0" fontId="33" fillId="0" borderId="0" xfId="3" applyFont="1" applyFill="1" applyAlignment="1">
      <alignment vertical="center" wrapText="1"/>
    </xf>
    <xf numFmtId="0" fontId="38" fillId="0" borderId="0" xfId="0" applyFont="1" applyFill="1" applyBorder="1"/>
    <xf numFmtId="164" fontId="22" fillId="0" borderId="10" xfId="0" applyNumberFormat="1" applyFont="1" applyBorder="1" applyAlignment="1">
      <alignment vertical="center"/>
    </xf>
    <xf numFmtId="164" fontId="22" fillId="0" borderId="5" xfId="0" applyNumberFormat="1" applyFont="1" applyBorder="1" applyAlignment="1">
      <alignment vertical="center"/>
    </xf>
    <xf numFmtId="164" fontId="22" fillId="0" borderId="12" xfId="0" applyNumberFormat="1" applyFont="1" applyBorder="1" applyAlignment="1">
      <alignment vertical="center"/>
    </xf>
    <xf numFmtId="0" fontId="22" fillId="0" borderId="0" xfId="0" quotePrefix="1" applyFont="1" applyBorder="1" applyAlignment="1">
      <alignment vertical="center"/>
    </xf>
    <xf numFmtId="0" fontId="22" fillId="0" borderId="15" xfId="0" quotePrefix="1" applyFont="1" applyBorder="1" applyAlignment="1">
      <alignment horizontal="center" vertical="center" wrapText="1"/>
    </xf>
    <xf numFmtId="0" fontId="22" fillId="0" borderId="4" xfId="0" quotePrefix="1" applyFont="1" applyBorder="1" applyAlignment="1">
      <alignment horizontal="center" vertical="center" wrapText="1"/>
    </xf>
    <xf numFmtId="164" fontId="22" fillId="0" borderId="0" xfId="3" applyNumberFormat="1" applyFont="1" applyAlignment="1">
      <alignment horizontal="left" vertical="center" wrapText="1"/>
    </xf>
    <xf numFmtId="0" fontId="22" fillId="0" borderId="0" xfId="3" applyFont="1" applyAlignment="1">
      <alignment vertical="center" wrapText="1"/>
    </xf>
    <xf numFmtId="164" fontId="24" fillId="0" borderId="0" xfId="0" applyNumberFormat="1" applyFont="1" applyAlignment="1">
      <alignment horizontal="right"/>
    </xf>
    <xf numFmtId="164" fontId="24" fillId="0" borderId="0" xfId="0" applyNumberFormat="1" applyFont="1" applyFill="1" applyAlignment="1">
      <alignment horizontal="right"/>
    </xf>
    <xf numFmtId="0" fontId="22" fillId="2" borderId="0" xfId="0" applyFont="1" applyFill="1" applyAlignment="1">
      <alignment wrapText="1"/>
    </xf>
    <xf numFmtId="3" fontId="22" fillId="0" borderId="30" xfId="0" applyNumberFormat="1" applyFont="1" applyFill="1" applyBorder="1" applyAlignment="1">
      <alignment horizontal="center"/>
    </xf>
    <xf numFmtId="164" fontId="24" fillId="0" borderId="30" xfId="0" applyNumberFormat="1" applyFont="1" applyBorder="1" applyAlignment="1">
      <alignment horizontal="right"/>
    </xf>
    <xf numFmtId="164" fontId="24" fillId="0" borderId="30" xfId="0" applyNumberFormat="1" applyFont="1" applyFill="1" applyBorder="1" applyAlignment="1">
      <alignment horizontal="right"/>
    </xf>
    <xf numFmtId="3" fontId="22" fillId="0" borderId="31" xfId="0" applyNumberFormat="1" applyFont="1" applyFill="1" applyBorder="1" applyAlignment="1">
      <alignment horizontal="center"/>
    </xf>
    <xf numFmtId="164" fontId="24" fillId="0" borderId="31" xfId="0" applyNumberFormat="1" applyFont="1" applyBorder="1" applyAlignment="1">
      <alignment horizontal="right"/>
    </xf>
    <xf numFmtId="164" fontId="24" fillId="0" borderId="31" xfId="0" applyNumberFormat="1" applyFont="1" applyFill="1" applyBorder="1" applyAlignment="1">
      <alignment horizontal="right"/>
    </xf>
    <xf numFmtId="0" fontId="22" fillId="0" borderId="30" xfId="0" quotePrefix="1" applyNumberFormat="1" applyFont="1" applyBorder="1" applyAlignment="1">
      <alignment horizontal="left" indent="2"/>
    </xf>
    <xf numFmtId="0" fontId="22" fillId="0" borderId="31" xfId="0" quotePrefix="1" applyNumberFormat="1" applyFont="1" applyBorder="1" applyAlignment="1">
      <alignment horizontal="left" indent="2"/>
    </xf>
    <xf numFmtId="0" fontId="22" fillId="0" borderId="0" xfId="0" quotePrefix="1" applyNumberFormat="1" applyFont="1" applyBorder="1" applyAlignment="1">
      <alignment horizontal="left" indent="2"/>
    </xf>
    <xf numFmtId="164" fontId="22" fillId="0" borderId="0" xfId="3" applyNumberFormat="1" applyFont="1" applyAlignment="1">
      <alignment vertical="center" wrapText="1"/>
    </xf>
    <xf numFmtId="0" fontId="43" fillId="2" borderId="0" xfId="1" applyFont="1" applyFill="1" applyAlignment="1">
      <alignment vertical="center" wrapText="1"/>
    </xf>
    <xf numFmtId="0" fontId="22" fillId="0" borderId="0" xfId="0" applyFont="1" applyFill="1" applyAlignment="1">
      <alignment vertical="top" wrapText="1"/>
    </xf>
    <xf numFmtId="0" fontId="44" fillId="0" borderId="0" xfId="0" applyFont="1" applyFill="1" applyAlignment="1">
      <alignment horizontal="left" vertical="top" wrapText="1"/>
    </xf>
    <xf numFmtId="3" fontId="22" fillId="0" borderId="11" xfId="0" applyNumberFormat="1" applyFont="1" applyBorder="1" applyAlignment="1">
      <alignment horizontal="right"/>
    </xf>
    <xf numFmtId="164" fontId="22" fillId="0" borderId="11" xfId="0" applyNumberFormat="1" applyFont="1" applyBorder="1" applyAlignment="1">
      <alignment horizontal="right"/>
    </xf>
    <xf numFmtId="0" fontId="49" fillId="0" borderId="0" xfId="11" applyFont="1" applyFill="1" applyAlignment="1" applyProtection="1">
      <alignment horizontal="left" vertical="top"/>
    </xf>
    <xf numFmtId="0" fontId="33" fillId="0" borderId="0" xfId="0" applyFont="1" applyFill="1" applyBorder="1" applyAlignment="1">
      <alignment horizontal="left" vertical="top" wrapText="1"/>
    </xf>
    <xf numFmtId="0" fontId="12" fillId="0" borderId="0" xfId="0" applyFont="1" applyFill="1" applyAlignment="1">
      <alignment horizontal="left" vertical="top"/>
    </xf>
    <xf numFmtId="0" fontId="44" fillId="0" borderId="0" xfId="0" applyFont="1" applyFill="1" applyAlignment="1">
      <alignment horizontal="left" vertical="top"/>
    </xf>
    <xf numFmtId="0" fontId="44" fillId="0" borderId="0" xfId="0" applyFont="1" applyFill="1" applyBorder="1" applyAlignment="1">
      <alignment horizontal="left" vertical="top" wrapText="1"/>
    </xf>
    <xf numFmtId="0" fontId="44" fillId="0" borderId="0" xfId="3" applyFont="1" applyFill="1" applyAlignment="1">
      <alignment horizontal="left" vertical="top" wrapText="1"/>
    </xf>
    <xf numFmtId="0" fontId="44" fillId="0" borderId="0" xfId="0" applyFont="1" applyFill="1" applyBorder="1" applyAlignment="1">
      <alignment horizontal="left" vertical="top"/>
    </xf>
    <xf numFmtId="4" fontId="22" fillId="0" borderId="0" xfId="0" applyNumberFormat="1" applyFont="1" applyBorder="1" applyAlignment="1">
      <alignment vertical="center"/>
    </xf>
    <xf numFmtId="0" fontId="22" fillId="2" borderId="4" xfId="0" applyFont="1" applyFill="1" applyBorder="1" applyAlignment="1">
      <alignment horizontal="center" vertical="center" wrapText="1"/>
    </xf>
    <xf numFmtId="4" fontId="42" fillId="2" borderId="0" xfId="6" applyNumberFormat="1" applyFont="1" applyFill="1" applyAlignment="1">
      <alignment horizontal="right"/>
    </xf>
    <xf numFmtId="1" fontId="42" fillId="2" borderId="0" xfId="6" applyNumberFormat="1" applyFont="1" applyFill="1" applyAlignment="1" applyProtection="1">
      <alignment horizontal="right"/>
    </xf>
    <xf numFmtId="0" fontId="34" fillId="0" borderId="5" xfId="6" applyFont="1" applyBorder="1" applyAlignment="1">
      <alignment vertical="top" wrapText="1"/>
    </xf>
    <xf numFmtId="0" fontId="22" fillId="2" borderId="0" xfId="0" applyFont="1" applyFill="1"/>
    <xf numFmtId="0" fontId="47" fillId="0" borderId="0" xfId="0" applyFont="1"/>
    <xf numFmtId="164" fontId="44" fillId="0" borderId="0" xfId="3" applyNumberFormat="1" applyFont="1" applyAlignment="1">
      <alignment horizontal="left" vertical="center" wrapText="1"/>
    </xf>
    <xf numFmtId="0" fontId="44" fillId="0" borderId="0" xfId="0" applyFont="1" applyFill="1" applyAlignment="1">
      <alignment horizontal="left"/>
    </xf>
    <xf numFmtId="3" fontId="22" fillId="0" borderId="0" xfId="0" applyNumberFormat="1" applyFont="1" applyBorder="1" applyAlignment="1" applyProtection="1">
      <alignment vertical="center"/>
      <protection hidden="1"/>
    </xf>
    <xf numFmtId="3" fontId="22" fillId="0" borderId="0" xfId="0" applyNumberFormat="1" applyFont="1" applyBorder="1" applyAlignment="1" applyProtection="1">
      <alignment horizontal="right" vertical="center"/>
      <protection hidden="1"/>
    </xf>
    <xf numFmtId="3" fontId="22" fillId="0" borderId="0" xfId="0" applyNumberFormat="1" applyFont="1" applyBorder="1" applyAlignment="1" applyProtection="1">
      <alignment horizontal="right"/>
      <protection hidden="1"/>
    </xf>
    <xf numFmtId="3" fontId="44" fillId="0" borderId="0" xfId="0" applyNumberFormat="1" applyFont="1" applyBorder="1" applyAlignment="1" applyProtection="1">
      <alignment vertical="center"/>
      <protection hidden="1"/>
    </xf>
    <xf numFmtId="0" fontId="22" fillId="0" borderId="0" xfId="0" applyFont="1" applyBorder="1" applyAlignment="1" applyProtection="1">
      <alignment vertical="center"/>
      <protection hidden="1"/>
    </xf>
    <xf numFmtId="164" fontId="24" fillId="0" borderId="0" xfId="0" applyNumberFormat="1" applyFont="1" applyBorder="1" applyAlignment="1" applyProtection="1">
      <alignment vertical="center"/>
      <protection hidden="1"/>
    </xf>
    <xf numFmtId="164" fontId="24" fillId="0" borderId="0" xfId="0" applyNumberFormat="1" applyFont="1" applyBorder="1" applyAlignment="1" applyProtection="1">
      <alignment horizontal="right" vertical="center"/>
      <protection hidden="1"/>
    </xf>
    <xf numFmtId="164" fontId="24" fillId="0" borderId="0" xfId="0" applyNumberFormat="1" applyFont="1" applyBorder="1" applyAlignment="1" applyProtection="1">
      <alignment horizontal="right"/>
      <protection hidden="1"/>
    </xf>
    <xf numFmtId="164" fontId="41" fillId="0" borderId="0" xfId="0" applyNumberFormat="1" applyFont="1" applyBorder="1" applyAlignment="1" applyProtection="1">
      <alignment vertical="center"/>
      <protection hidden="1"/>
    </xf>
    <xf numFmtId="0" fontId="22" fillId="0" borderId="0" xfId="0" applyFont="1" applyBorder="1" applyAlignment="1">
      <alignment horizontal="center" vertical="center"/>
    </xf>
    <xf numFmtId="0" fontId="22" fillId="0" borderId="0" xfId="0" applyFont="1" applyBorder="1" applyAlignment="1"/>
    <xf numFmtId="3" fontId="22" fillId="0" borderId="0" xfId="0" applyNumberFormat="1" applyFont="1" applyBorder="1" applyAlignment="1" applyProtection="1">
      <protection hidden="1"/>
    </xf>
    <xf numFmtId="3" fontId="44" fillId="0" borderId="0" xfId="0" applyNumberFormat="1" applyFont="1" applyBorder="1" applyAlignment="1" applyProtection="1">
      <protection hidden="1"/>
    </xf>
    <xf numFmtId="0" fontId="22" fillId="0" borderId="0" xfId="0" applyFont="1" applyBorder="1" applyAlignment="1" applyProtection="1">
      <protection hidden="1"/>
    </xf>
    <xf numFmtId="164" fontId="24" fillId="0" borderId="0" xfId="0" applyNumberFormat="1" applyFont="1" applyBorder="1" applyAlignment="1" applyProtection="1">
      <protection hidden="1"/>
    </xf>
    <xf numFmtId="164" fontId="41" fillId="0" borderId="0" xfId="0" applyNumberFormat="1" applyFont="1" applyBorder="1" applyAlignment="1" applyProtection="1">
      <protection hidden="1"/>
    </xf>
    <xf numFmtId="0" fontId="44" fillId="0" borderId="0" xfId="0" applyFont="1" applyBorder="1" applyAlignment="1"/>
    <xf numFmtId="0" fontId="33" fillId="0" borderId="0" xfId="0" applyFont="1" applyFill="1" applyAlignment="1">
      <alignment horizontal="left" wrapText="1"/>
    </xf>
    <xf numFmtId="164" fontId="44" fillId="0" borderId="0" xfId="3" applyNumberFormat="1" applyFont="1" applyAlignment="1">
      <alignment horizontal="left" vertical="top" wrapText="1"/>
    </xf>
    <xf numFmtId="0" fontId="19" fillId="2" borderId="0" xfId="1" applyFont="1" applyFill="1"/>
    <xf numFmtId="0" fontId="37" fillId="2" borderId="0" xfId="0" applyFont="1" applyFill="1"/>
    <xf numFmtId="0" fontId="22" fillId="2" borderId="0" xfId="0" applyFont="1" applyFill="1"/>
    <xf numFmtId="0" fontId="22" fillId="2" borderId="0" xfId="0" applyFont="1" applyFill="1" applyAlignment="1">
      <alignment horizontal="left" vertical="top" wrapText="1"/>
    </xf>
    <xf numFmtId="0" fontId="33" fillId="0" borderId="0" xfId="0" applyFont="1" applyFill="1" applyAlignment="1">
      <alignment wrapText="1"/>
    </xf>
    <xf numFmtId="0" fontId="4" fillId="0" borderId="0" xfId="0" applyNumberFormat="1" applyFont="1"/>
    <xf numFmtId="0" fontId="43" fillId="2" borderId="0" xfId="1" applyFont="1" applyFill="1" applyAlignment="1">
      <alignment horizontal="left" vertical="top"/>
    </xf>
    <xf numFmtId="0" fontId="69" fillId="2" borderId="0" xfId="1" applyFont="1" applyFill="1" applyAlignment="1">
      <alignment horizontal="left"/>
    </xf>
    <xf numFmtId="0" fontId="13" fillId="2" borderId="0" xfId="6" applyFont="1" applyFill="1" applyAlignment="1">
      <alignment horizontal="left" wrapText="1"/>
    </xf>
    <xf numFmtId="3" fontId="69" fillId="2" borderId="0" xfId="1" applyNumberFormat="1" applyFont="1" applyFill="1" applyAlignment="1">
      <alignment horizontal="left"/>
    </xf>
    <xf numFmtId="3" fontId="42" fillId="2" borderId="0" xfId="6" applyNumberFormat="1" applyFont="1" applyFill="1" applyAlignment="1">
      <alignment horizontal="left" wrapText="1"/>
    </xf>
    <xf numFmtId="0" fontId="13" fillId="2" borderId="0" xfId="0" applyFont="1" applyFill="1"/>
    <xf numFmtId="4" fontId="70" fillId="2" borderId="0" xfId="6" applyNumberFormat="1" applyFont="1" applyFill="1" applyAlignment="1">
      <alignment horizontal="right"/>
    </xf>
    <xf numFmtId="3" fontId="70" fillId="2" borderId="0" xfId="6" applyNumberFormat="1" applyFont="1" applyFill="1" applyAlignment="1">
      <alignment horizontal="right"/>
    </xf>
    <xf numFmtId="0" fontId="40" fillId="2" borderId="0" xfId="0" applyFont="1" applyFill="1" applyAlignment="1">
      <alignment horizontal="right"/>
    </xf>
    <xf numFmtId="0" fontId="0" fillId="0" borderId="0" xfId="0" applyAlignment="1">
      <alignment horizontal="left"/>
    </xf>
    <xf numFmtId="0" fontId="22" fillId="2" borderId="4" xfId="0" applyFont="1" applyFill="1" applyBorder="1" applyAlignment="1">
      <alignment horizontal="center"/>
    </xf>
    <xf numFmtId="0" fontId="22" fillId="2" borderId="0" xfId="0" applyFont="1" applyFill="1" applyBorder="1" applyAlignment="1">
      <alignment horizontal="center"/>
    </xf>
    <xf numFmtId="0" fontId="22" fillId="2" borderId="4" xfId="0" applyFont="1" applyFill="1" applyBorder="1" applyAlignment="1">
      <alignment horizontal="center" vertical="center" wrapText="1"/>
    </xf>
    <xf numFmtId="0" fontId="23" fillId="2" borderId="0" xfId="0" applyFont="1" applyFill="1" applyBorder="1" applyAlignment="1">
      <alignment horizontal="center"/>
    </xf>
    <xf numFmtId="0" fontId="22" fillId="2" borderId="0" xfId="0" applyFont="1" applyFill="1"/>
    <xf numFmtId="0" fontId="22" fillId="2" borderId="0" xfId="0" applyFont="1" applyFill="1" applyAlignment="1">
      <alignment horizontal="left"/>
    </xf>
    <xf numFmtId="0" fontId="22" fillId="2" borderId="0" xfId="0" applyFont="1" applyFill="1"/>
    <xf numFmtId="0" fontId="22" fillId="2" borderId="0" xfId="0" applyFont="1" applyFill="1" applyBorder="1" applyAlignment="1">
      <alignment horizontal="center"/>
    </xf>
    <xf numFmtId="0" fontId="23" fillId="2" borderId="0" xfId="0" applyFont="1" applyFill="1" applyBorder="1" applyAlignment="1">
      <alignment horizontal="center"/>
    </xf>
    <xf numFmtId="3" fontId="25" fillId="2" borderId="0" xfId="0" applyNumberFormat="1" applyFont="1" applyFill="1"/>
    <xf numFmtId="3" fontId="22" fillId="0" borderId="0" xfId="0" applyNumberFormat="1" applyFont="1" applyFill="1" applyAlignment="1" applyProtection="1">
      <alignment horizontal="right"/>
      <protection hidden="1"/>
    </xf>
    <xf numFmtId="0" fontId="22" fillId="0" borderId="0" xfId="0" applyFont="1" applyFill="1" applyBorder="1" applyAlignment="1" applyProtection="1">
      <alignment horizontal="left"/>
      <protection hidden="1"/>
    </xf>
    <xf numFmtId="1" fontId="24" fillId="0" borderId="0" xfId="0" applyNumberFormat="1" applyFont="1" applyFill="1" applyAlignment="1" applyProtection="1">
      <alignment horizontal="right"/>
      <protection hidden="1"/>
    </xf>
    <xf numFmtId="3" fontId="24" fillId="0" borderId="0" xfId="0" applyNumberFormat="1" applyFont="1" applyFill="1" applyAlignment="1" applyProtection="1">
      <alignment horizontal="right"/>
      <protection hidden="1"/>
    </xf>
    <xf numFmtId="3" fontId="22" fillId="0" borderId="0" xfId="0" applyNumberFormat="1" applyFont="1" applyFill="1" applyProtection="1">
      <protection hidden="1"/>
    </xf>
    <xf numFmtId="3" fontId="0" fillId="0" borderId="0" xfId="0" applyNumberFormat="1" applyFill="1" applyProtection="1">
      <protection hidden="1"/>
    </xf>
    <xf numFmtId="0" fontId="0" fillId="0" borderId="0" xfId="0" applyFill="1" applyProtection="1">
      <protection hidden="1"/>
    </xf>
    <xf numFmtId="0" fontId="40" fillId="0" borderId="0" xfId="0" applyFont="1" applyFill="1" applyProtection="1">
      <protection hidden="1"/>
    </xf>
    <xf numFmtId="1" fontId="22" fillId="0" borderId="0" xfId="0" applyNumberFormat="1" applyFont="1" applyFill="1" applyAlignment="1" applyProtection="1">
      <alignment horizontal="right"/>
      <protection hidden="1"/>
    </xf>
    <xf numFmtId="1" fontId="22" fillId="0" borderId="0" xfId="0" applyNumberFormat="1" applyFont="1" applyProtection="1">
      <protection hidden="1"/>
    </xf>
    <xf numFmtId="1" fontId="22" fillId="0" borderId="0" xfId="0" applyNumberFormat="1" applyFont="1" applyAlignment="1" applyProtection="1">
      <alignment horizontal="right"/>
      <protection hidden="1"/>
    </xf>
    <xf numFmtId="0" fontId="4" fillId="0" borderId="0" xfId="0" applyFont="1" applyProtection="1">
      <protection hidden="1"/>
    </xf>
    <xf numFmtId="0" fontId="39" fillId="0" borderId="0" xfId="0" applyFont="1" applyProtection="1">
      <protection hidden="1"/>
    </xf>
    <xf numFmtId="3" fontId="22" fillId="0" borderId="0" xfId="0" applyNumberFormat="1" applyFont="1" applyAlignment="1" applyProtection="1">
      <alignment horizontal="right"/>
      <protection hidden="1"/>
    </xf>
    <xf numFmtId="0" fontId="4" fillId="3" borderId="2" xfId="0" applyFont="1" applyFill="1" applyBorder="1" applyProtection="1">
      <protection locked="0"/>
    </xf>
    <xf numFmtId="3" fontId="22" fillId="0" borderId="0" xfId="0" applyNumberFormat="1" applyFont="1" applyProtection="1">
      <protection hidden="1"/>
    </xf>
    <xf numFmtId="164" fontId="22" fillId="0" borderId="0" xfId="0" applyNumberFormat="1" applyFont="1" applyProtection="1">
      <protection hidden="1"/>
    </xf>
    <xf numFmtId="164" fontId="24" fillId="0" borderId="0" xfId="0" applyNumberFormat="1" applyFont="1" applyProtection="1">
      <protection hidden="1"/>
    </xf>
    <xf numFmtId="0" fontId="22" fillId="0" borderId="0" xfId="0" applyFont="1" applyProtection="1">
      <protection hidden="1"/>
    </xf>
    <xf numFmtId="164" fontId="22" fillId="0" borderId="0" xfId="0" applyNumberFormat="1" applyFont="1" applyBorder="1" applyAlignment="1" applyProtection="1">
      <alignment vertical="center"/>
      <protection hidden="1"/>
    </xf>
    <xf numFmtId="164" fontId="22" fillId="0" borderId="0" xfId="0" applyNumberFormat="1" applyFont="1" applyBorder="1" applyProtection="1">
      <protection hidden="1"/>
    </xf>
    <xf numFmtId="164" fontId="24" fillId="0" borderId="0" xfId="0" applyNumberFormat="1" applyFont="1" applyBorder="1" applyProtection="1">
      <protection hidden="1"/>
    </xf>
    <xf numFmtId="3" fontId="22" fillId="0" borderId="0" xfId="0" applyNumberFormat="1" applyFont="1" applyBorder="1" applyProtection="1">
      <protection hidden="1"/>
    </xf>
    <xf numFmtId="164" fontId="4" fillId="3" borderId="2" xfId="0" applyNumberFormat="1" applyFont="1" applyFill="1" applyBorder="1" applyProtection="1">
      <protection locked="0"/>
    </xf>
    <xf numFmtId="3" fontId="22" fillId="0" borderId="16" xfId="0" applyNumberFormat="1" applyFont="1" applyBorder="1" applyAlignment="1" applyProtection="1">
      <alignment horizontal="right" vertical="center"/>
      <protection hidden="1"/>
    </xf>
    <xf numFmtId="0" fontId="22" fillId="0" borderId="0" xfId="0" applyFont="1" applyAlignment="1" applyProtection="1">
      <alignment horizontal="right"/>
      <protection hidden="1"/>
    </xf>
    <xf numFmtId="3" fontId="22" fillId="0" borderId="0" xfId="0" applyNumberFormat="1" applyFont="1" applyFill="1" applyBorder="1" applyAlignment="1" applyProtection="1">
      <alignment horizontal="right" vertical="center"/>
      <protection hidden="1"/>
    </xf>
    <xf numFmtId="3" fontId="22" fillId="0" borderId="16" xfId="0" applyNumberFormat="1" applyFont="1" applyFill="1" applyBorder="1" applyAlignment="1" applyProtection="1">
      <alignment horizontal="right" vertical="center"/>
      <protection hidden="1"/>
    </xf>
    <xf numFmtId="3" fontId="22" fillId="0" borderId="16" xfId="0" applyNumberFormat="1" applyFont="1" applyFill="1" applyBorder="1" applyAlignment="1" applyProtection="1">
      <alignment horizontal="right"/>
      <protection hidden="1"/>
    </xf>
    <xf numFmtId="3" fontId="22" fillId="0" borderId="0" xfId="0" applyNumberFormat="1" applyFont="1" applyFill="1" applyBorder="1" applyAlignment="1" applyProtection="1">
      <alignment horizontal="right"/>
      <protection hidden="1"/>
    </xf>
    <xf numFmtId="3" fontId="22" fillId="0" borderId="16" xfId="0" applyNumberFormat="1" applyFont="1" applyBorder="1" applyAlignment="1" applyProtection="1">
      <alignment horizontal="right"/>
      <protection hidden="1"/>
    </xf>
    <xf numFmtId="0" fontId="22" fillId="0" borderId="0" xfId="0" applyFont="1" applyBorder="1" applyAlignment="1" applyProtection="1">
      <alignment horizontal="right" vertical="center"/>
      <protection hidden="1"/>
    </xf>
    <xf numFmtId="0" fontId="22" fillId="0" borderId="16" xfId="0" applyFont="1" applyBorder="1" applyAlignment="1" applyProtection="1">
      <alignment horizontal="right" vertical="center"/>
      <protection hidden="1"/>
    </xf>
    <xf numFmtId="0" fontId="44" fillId="0" borderId="0" xfId="0" applyFont="1" applyAlignment="1" applyProtection="1">
      <alignment horizontal="right"/>
      <protection hidden="1"/>
    </xf>
    <xf numFmtId="0" fontId="22" fillId="0" borderId="0" xfId="0" applyFont="1" applyFill="1" applyBorder="1" applyAlignment="1" applyProtection="1">
      <alignment horizontal="right" vertical="center"/>
      <protection hidden="1"/>
    </xf>
    <xf numFmtId="0" fontId="22" fillId="0" borderId="16" xfId="0" applyFont="1" applyFill="1" applyBorder="1" applyAlignment="1" applyProtection="1">
      <alignment horizontal="right" vertical="center"/>
      <protection hidden="1"/>
    </xf>
    <xf numFmtId="165" fontId="24" fillId="0" borderId="0" xfId="0" applyNumberFormat="1" applyFont="1" applyBorder="1" applyAlignment="1" applyProtection="1">
      <alignment horizontal="right" vertical="center"/>
      <protection hidden="1"/>
    </xf>
    <xf numFmtId="165" fontId="24" fillId="0" borderId="16" xfId="0" applyNumberFormat="1" applyFont="1" applyBorder="1" applyAlignment="1" applyProtection="1">
      <alignment horizontal="right" vertical="center"/>
      <protection hidden="1"/>
    </xf>
    <xf numFmtId="164" fontId="24" fillId="0" borderId="0" xfId="0" applyNumberFormat="1" applyFont="1" applyAlignment="1" applyProtection="1">
      <alignment horizontal="right"/>
      <protection hidden="1"/>
    </xf>
    <xf numFmtId="164" fontId="24" fillId="0" borderId="16" xfId="0" applyNumberFormat="1" applyFont="1" applyBorder="1" applyAlignment="1" applyProtection="1">
      <alignment horizontal="right" vertical="center"/>
      <protection hidden="1"/>
    </xf>
    <xf numFmtId="164" fontId="24" fillId="0" borderId="16" xfId="0" applyNumberFormat="1" applyFont="1" applyBorder="1" applyAlignment="1" applyProtection="1">
      <alignment horizontal="right"/>
      <protection hidden="1"/>
    </xf>
    <xf numFmtId="165" fontId="24" fillId="0" borderId="5" xfId="0" applyNumberFormat="1" applyFont="1" applyBorder="1" applyAlignment="1" applyProtection="1">
      <alignment horizontal="right" vertical="center"/>
      <protection hidden="1"/>
    </xf>
    <xf numFmtId="165" fontId="24" fillId="0" borderId="18" xfId="0" applyNumberFormat="1" applyFont="1" applyBorder="1" applyAlignment="1" applyProtection="1">
      <alignment horizontal="right" vertical="center"/>
      <protection hidden="1"/>
    </xf>
    <xf numFmtId="164" fontId="24" fillId="0" borderId="5" xfId="0" applyNumberFormat="1" applyFont="1" applyBorder="1" applyAlignment="1" applyProtection="1">
      <alignment horizontal="right"/>
      <protection hidden="1"/>
    </xf>
    <xf numFmtId="164" fontId="24" fillId="0" borderId="5" xfId="0" applyNumberFormat="1" applyFont="1" applyBorder="1" applyAlignment="1" applyProtection="1">
      <alignment vertical="center"/>
      <protection hidden="1"/>
    </xf>
    <xf numFmtId="2" fontId="22" fillId="0" borderId="0" xfId="0" applyNumberFormat="1" applyFont="1" applyBorder="1" applyAlignment="1" applyProtection="1">
      <alignment horizontal="right" vertical="center"/>
      <protection hidden="1"/>
    </xf>
    <xf numFmtId="2" fontId="24" fillId="0" borderId="0" xfId="0" applyNumberFormat="1" applyFont="1" applyBorder="1" applyAlignment="1" applyProtection="1">
      <alignment horizontal="right" vertical="center"/>
      <protection hidden="1"/>
    </xf>
    <xf numFmtId="3" fontId="24" fillId="0" borderId="0" xfId="0" applyNumberFormat="1" applyFont="1" applyBorder="1" applyAlignment="1" applyProtection="1">
      <alignment horizontal="right" vertical="center"/>
      <protection hidden="1"/>
    </xf>
    <xf numFmtId="0" fontId="24" fillId="0" borderId="0" xfId="0" applyFont="1" applyBorder="1" applyAlignment="1" applyProtection="1">
      <alignment horizontal="right" vertical="center"/>
      <protection hidden="1"/>
    </xf>
    <xf numFmtId="3" fontId="24" fillId="0" borderId="0" xfId="0" applyNumberFormat="1" applyFont="1" applyBorder="1" applyAlignment="1" applyProtection="1">
      <alignment horizontal="right"/>
      <protection hidden="1"/>
    </xf>
    <xf numFmtId="0" fontId="4" fillId="6" borderId="2" xfId="0" applyFont="1" applyFill="1" applyBorder="1" applyProtection="1">
      <protection locked="0"/>
    </xf>
    <xf numFmtId="0" fontId="22" fillId="2" borderId="0" xfId="0" applyFont="1" applyFill="1" applyAlignment="1">
      <alignment horizontal="left" vertical="center" wrapText="1"/>
    </xf>
    <xf numFmtId="0" fontId="22" fillId="2" borderId="0" xfId="0" applyFont="1" applyFill="1"/>
    <xf numFmtId="3" fontId="22" fillId="2" borderId="0" xfId="0" applyNumberFormat="1" applyFont="1" applyFill="1" applyBorder="1" applyAlignment="1">
      <alignment vertical="center"/>
    </xf>
    <xf numFmtId="165" fontId="22" fillId="2" borderId="0" xfId="0" applyNumberFormat="1" applyFont="1" applyFill="1" applyBorder="1" applyAlignment="1">
      <alignment vertical="center"/>
    </xf>
    <xf numFmtId="3" fontId="22" fillId="2" borderId="0" xfId="0" applyNumberFormat="1" applyFont="1" applyFill="1" applyBorder="1" applyAlignment="1">
      <alignment horizontal="right" vertical="center"/>
    </xf>
    <xf numFmtId="164" fontId="22" fillId="2" borderId="0" xfId="22" applyNumberFormat="1" applyFont="1" applyFill="1" applyAlignment="1">
      <alignment horizontal="right" indent="2"/>
    </xf>
    <xf numFmtId="164" fontId="22" fillId="2" borderId="0" xfId="22" applyNumberFormat="1" applyFont="1" applyFill="1" applyBorder="1" applyAlignment="1">
      <alignment horizontal="center"/>
    </xf>
    <xf numFmtId="0" fontId="50" fillId="2" borderId="0" xfId="22" applyFill="1"/>
    <xf numFmtId="164" fontId="22" fillId="2" borderId="0" xfId="22" applyNumberFormat="1" applyFont="1" applyFill="1" applyBorder="1" applyAlignment="1">
      <alignment horizontal="right" vertical="center" indent="2"/>
    </xf>
    <xf numFmtId="0" fontId="22" fillId="2" borderId="0" xfId="0" applyFont="1" applyFill="1" applyAlignment="1">
      <alignment horizontal="left"/>
    </xf>
    <xf numFmtId="0" fontId="22" fillId="2" borderId="0" xfId="0" applyFont="1" applyFill="1" applyAlignment="1">
      <alignment horizontal="left" vertical="center" wrapText="1"/>
    </xf>
    <xf numFmtId="0" fontId="22" fillId="0" borderId="0" xfId="0" applyFont="1" applyAlignment="1">
      <alignment horizontal="left" wrapText="1"/>
    </xf>
    <xf numFmtId="0" fontId="7" fillId="0" borderId="0" xfId="0" applyFont="1" applyAlignment="1">
      <alignment horizontal="left" wrapText="1"/>
    </xf>
    <xf numFmtId="0" fontId="22" fillId="2" borderId="0" xfId="0" applyFont="1" applyFill="1" applyAlignment="1">
      <alignment horizontal="left"/>
    </xf>
    <xf numFmtId="0" fontId="20" fillId="2" borderId="0" xfId="0" applyFont="1" applyFill="1" applyAlignment="1">
      <alignment horizontal="left" vertical="center" wrapText="1"/>
    </xf>
    <xf numFmtId="0" fontId="22" fillId="2" borderId="0" xfId="0" applyFont="1" applyFill="1" applyAlignment="1">
      <alignment horizontal="left" vertical="center" wrapText="1"/>
    </xf>
    <xf numFmtId="0" fontId="22" fillId="2" borderId="0" xfId="0" applyFont="1" applyFill="1" applyAlignment="1">
      <alignment horizontal="left" vertical="center"/>
    </xf>
    <xf numFmtId="0" fontId="43" fillId="2" borderId="0" xfId="1" applyFont="1" applyFill="1" applyAlignment="1">
      <alignment horizontal="left" vertical="center" wrapText="1"/>
    </xf>
    <xf numFmtId="0" fontId="4" fillId="0" borderId="4" xfId="0" applyFont="1" applyBorder="1" applyAlignment="1">
      <alignment horizontal="center"/>
    </xf>
    <xf numFmtId="0" fontId="22" fillId="0" borderId="0" xfId="0" applyFont="1" applyFill="1" applyAlignment="1">
      <alignment horizontal="left" vertical="top" wrapText="1"/>
    </xf>
    <xf numFmtId="0" fontId="22" fillId="0" borderId="0" xfId="0" applyFont="1" applyFill="1" applyAlignment="1">
      <alignment vertical="top" wrapText="1"/>
    </xf>
    <xf numFmtId="0" fontId="23" fillId="0" borderId="2"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 xfId="0" applyFont="1" applyBorder="1" applyAlignment="1">
      <alignment horizontal="center" vertical="center" wrapText="1"/>
    </xf>
    <xf numFmtId="0" fontId="44" fillId="0" borderId="0" xfId="0" applyFont="1" applyFill="1" applyAlignment="1">
      <alignment horizontal="left" vertical="top" wrapText="1"/>
    </xf>
    <xf numFmtId="0" fontId="44" fillId="0" borderId="0" xfId="3" applyFont="1" applyFill="1" applyAlignment="1" applyProtection="1">
      <alignment horizontal="left" wrapText="1"/>
    </xf>
    <xf numFmtId="0" fontId="22" fillId="0" borderId="0" xfId="0" applyFont="1" applyFill="1" applyAlignment="1">
      <alignment horizontal="left" wrapText="1"/>
    </xf>
    <xf numFmtId="0" fontId="22" fillId="0" borderId="0" xfId="3" applyFont="1" applyFill="1" applyAlignment="1" applyProtection="1">
      <alignment horizontal="left" wrapText="1"/>
    </xf>
    <xf numFmtId="0" fontId="43" fillId="0" borderId="0" xfId="1" applyFont="1" applyAlignment="1">
      <alignment horizontal="left"/>
    </xf>
    <xf numFmtId="0" fontId="68" fillId="0" borderId="0" xfId="1" applyFont="1" applyAlignment="1">
      <alignment horizontal="left"/>
    </xf>
    <xf numFmtId="0" fontId="22" fillId="0" borderId="0" xfId="0" applyFont="1" applyAlignment="1">
      <alignment horizontal="left" wrapText="1"/>
    </xf>
    <xf numFmtId="0" fontId="23" fillId="0" borderId="6" xfId="0" applyNumberFormat="1" applyFont="1" applyBorder="1" applyAlignment="1">
      <alignment horizontal="center" vertical="center" wrapText="1"/>
    </xf>
    <xf numFmtId="0" fontId="45" fillId="0" borderId="5" xfId="0" applyNumberFormat="1" applyFont="1" applyBorder="1" applyAlignment="1">
      <alignment horizontal="center"/>
    </xf>
    <xf numFmtId="0" fontId="46" fillId="0" borderId="0" xfId="0" applyNumberFormat="1" applyFont="1" applyAlignment="1">
      <alignment horizontal="center" vertical="center" textRotation="90"/>
    </xf>
    <xf numFmtId="0" fontId="23" fillId="0" borderId="7" xfId="0" applyNumberFormat="1" applyFont="1" applyBorder="1" applyAlignment="1">
      <alignment horizontal="center" vertical="center" wrapText="1"/>
    </xf>
    <xf numFmtId="0" fontId="23" fillId="0" borderId="28" xfId="0" applyNumberFormat="1" applyFont="1" applyBorder="1" applyAlignment="1">
      <alignment horizontal="center" vertical="center" wrapText="1"/>
    </xf>
    <xf numFmtId="0" fontId="23" fillId="0" borderId="29" xfId="0" applyNumberFormat="1" applyFont="1" applyBorder="1" applyAlignment="1">
      <alignment horizontal="center" vertical="center" wrapText="1"/>
    </xf>
    <xf numFmtId="0" fontId="22" fillId="5" borderId="1" xfId="0" applyFont="1" applyFill="1" applyBorder="1" applyAlignment="1">
      <alignment horizontal="center"/>
    </xf>
    <xf numFmtId="0" fontId="22" fillId="5" borderId="4" xfId="0" applyFont="1" applyFill="1" applyBorder="1" applyAlignment="1">
      <alignment horizontal="center"/>
    </xf>
    <xf numFmtId="0" fontId="22" fillId="5" borderId="4" xfId="0" applyFont="1" applyFill="1" applyBorder="1" applyAlignment="1" applyProtection="1">
      <alignment horizontal="center"/>
      <protection locked="0"/>
    </xf>
    <xf numFmtId="0" fontId="22" fillId="5" borderId="2" xfId="0" applyFont="1" applyFill="1" applyBorder="1" applyAlignment="1" applyProtection="1">
      <alignment horizontal="center"/>
      <protection locked="0"/>
    </xf>
    <xf numFmtId="0" fontId="23" fillId="0" borderId="7" xfId="0" applyFont="1" applyBorder="1" applyAlignment="1">
      <alignment horizontal="center" vertical="center" wrapText="1"/>
    </xf>
    <xf numFmtId="164" fontId="44" fillId="0" borderId="0" xfId="3" applyNumberFormat="1" applyFont="1" applyAlignment="1">
      <alignment horizontal="left" vertical="center" wrapText="1"/>
    </xf>
    <xf numFmtId="0" fontId="44" fillId="2" borderId="0" xfId="0" applyFont="1" applyFill="1" applyAlignment="1">
      <alignment horizontal="left" vertical="top" wrapText="1"/>
    </xf>
    <xf numFmtId="0" fontId="0" fillId="0" borderId="0" xfId="0" applyAlignment="1">
      <alignment horizontal="left" vertical="top" wrapText="1"/>
    </xf>
    <xf numFmtId="0" fontId="44" fillId="2" borderId="0" xfId="0" applyFont="1" applyFill="1" applyAlignment="1">
      <alignment horizontal="left" vertical="top"/>
    </xf>
    <xf numFmtId="0" fontId="44" fillId="0" borderId="0" xfId="0" applyFont="1" applyFill="1" applyAlignment="1">
      <alignment horizontal="left" wrapText="1"/>
    </xf>
    <xf numFmtId="0" fontId="22" fillId="0" borderId="0" xfId="0" applyFont="1" applyFill="1" applyBorder="1" applyAlignment="1">
      <alignment horizontal="left" wrapText="1"/>
    </xf>
    <xf numFmtId="0" fontId="23" fillId="0" borderId="4" xfId="0" applyFont="1" applyBorder="1" applyAlignment="1">
      <alignment horizontal="center" vertical="center" wrapText="1"/>
    </xf>
    <xf numFmtId="0" fontId="44" fillId="0" borderId="0" xfId="3" applyFont="1" applyFill="1" applyAlignment="1">
      <alignment horizontal="left" vertical="top" wrapText="1"/>
    </xf>
    <xf numFmtId="0" fontId="44" fillId="0" borderId="0" xfId="0" applyFont="1" applyFill="1" applyBorder="1" applyAlignment="1">
      <alignment horizontal="left" vertical="top" wrapText="1"/>
    </xf>
    <xf numFmtId="0" fontId="20" fillId="2" borderId="0" xfId="0" applyFont="1" applyFill="1" applyAlignment="1">
      <alignment horizontal="left" wrapText="1"/>
    </xf>
    <xf numFmtId="0" fontId="22" fillId="2" borderId="0" xfId="0" applyFont="1" applyFill="1"/>
    <xf numFmtId="0" fontId="22" fillId="2" borderId="0" xfId="0" applyFont="1" applyFill="1" applyAlignment="1">
      <alignment horizontal="left" wrapText="1"/>
    </xf>
    <xf numFmtId="3" fontId="22" fillId="2" borderId="0" xfId="0" applyNumberFormat="1" applyFont="1" applyFill="1" applyAlignment="1">
      <alignment horizontal="left" wrapText="1"/>
    </xf>
    <xf numFmtId="0" fontId="0" fillId="0" borderId="0" xfId="0" applyAlignment="1">
      <alignment horizontal="left" wrapText="1"/>
    </xf>
    <xf numFmtId="0" fontId="23" fillId="2" borderId="2" xfId="0" applyFont="1" applyFill="1" applyBorder="1" applyAlignment="1">
      <alignment horizontal="center"/>
    </xf>
    <xf numFmtId="0" fontId="23" fillId="2" borderId="1" xfId="0" applyFont="1" applyFill="1" applyBorder="1" applyAlignment="1">
      <alignment horizontal="center"/>
    </xf>
    <xf numFmtId="0" fontId="22" fillId="2" borderId="4" xfId="0" applyFont="1" applyFill="1" applyBorder="1" applyAlignment="1">
      <alignment horizontal="center"/>
    </xf>
    <xf numFmtId="0" fontId="23" fillId="2" borderId="5" xfId="0" applyFont="1" applyFill="1" applyBorder="1" applyAlignment="1">
      <alignment horizontal="center"/>
    </xf>
    <xf numFmtId="3" fontId="43" fillId="2" borderId="0" xfId="1" applyNumberFormat="1" applyFont="1" applyFill="1" applyAlignment="1">
      <alignment horizontal="left" wrapText="1"/>
    </xf>
    <xf numFmtId="0" fontId="22" fillId="2" borderId="0" xfId="0" applyFont="1" applyFill="1" applyAlignment="1">
      <alignment horizontal="left" vertical="top" wrapText="1"/>
    </xf>
    <xf numFmtId="0" fontId="22" fillId="2" borderId="0" xfId="21" applyFont="1" applyFill="1" applyBorder="1" applyAlignment="1">
      <alignment horizontal="left" wrapText="1"/>
    </xf>
    <xf numFmtId="0" fontId="22" fillId="2" borderId="0" xfId="0" applyFont="1" applyFill="1" applyBorder="1" applyAlignment="1">
      <alignment horizontal="left" vertical="center" wrapText="1"/>
    </xf>
    <xf numFmtId="0" fontId="0" fillId="0" borderId="0" xfId="0" applyAlignment="1"/>
    <xf numFmtId="0" fontId="24" fillId="2" borderId="3" xfId="0" applyFont="1" applyFill="1" applyBorder="1" applyAlignment="1">
      <alignment horizontal="center"/>
    </xf>
    <xf numFmtId="0" fontId="0" fillId="2" borderId="3" xfId="0" applyFill="1" applyBorder="1" applyAlignment="1">
      <alignment horizontal="center"/>
    </xf>
    <xf numFmtId="0" fontId="22" fillId="2" borderId="4" xfId="0" applyFont="1" applyFill="1" applyBorder="1" applyAlignment="1">
      <alignment horizontal="center" vertical="center" wrapText="1"/>
    </xf>
    <xf numFmtId="0" fontId="22" fillId="2" borderId="3" xfId="0" applyFont="1" applyFill="1" applyBorder="1" applyAlignment="1">
      <alignment horizontal="center"/>
    </xf>
    <xf numFmtId="0" fontId="22" fillId="2" borderId="0" xfId="0" applyFont="1" applyFill="1" applyBorder="1" applyAlignment="1">
      <alignment horizontal="center"/>
    </xf>
    <xf numFmtId="0" fontId="22" fillId="2" borderId="5" xfId="0" applyFont="1" applyFill="1" applyBorder="1" applyAlignment="1">
      <alignment horizontal="center"/>
    </xf>
    <xf numFmtId="0" fontId="23" fillId="2" borderId="3" xfId="0" applyFont="1" applyFill="1" applyBorder="1" applyAlignment="1">
      <alignment horizontal="center"/>
    </xf>
    <xf numFmtId="0" fontId="23" fillId="2" borderId="0" xfId="0" applyFont="1" applyFill="1" applyBorder="1" applyAlignment="1">
      <alignment horizontal="center"/>
    </xf>
    <xf numFmtId="0" fontId="22" fillId="2" borderId="4" xfId="0" applyNumberFormat="1" applyFont="1" applyFill="1" applyBorder="1" applyAlignment="1">
      <alignment horizontal="center"/>
    </xf>
    <xf numFmtId="0" fontId="34" fillId="2" borderId="0" xfId="0" applyFont="1" applyFill="1" applyAlignment="1">
      <alignment horizontal="left"/>
    </xf>
    <xf numFmtId="0" fontId="23" fillId="2" borderId="0" xfId="0" applyFont="1" applyFill="1" applyAlignment="1">
      <alignment horizontal="left" vertical="center" wrapText="1"/>
    </xf>
    <xf numFmtId="3" fontId="22" fillId="2" borderId="0" xfId="0" applyNumberFormat="1" applyFont="1" applyFill="1" applyAlignment="1">
      <alignment horizontal="left"/>
    </xf>
    <xf numFmtId="0" fontId="22" fillId="2" borderId="0" xfId="0" applyFont="1" applyFill="1" applyAlignment="1">
      <alignment vertical="top" wrapText="1"/>
    </xf>
    <xf numFmtId="0" fontId="23" fillId="2" borderId="0" xfId="0" applyFont="1" applyFill="1" applyAlignment="1">
      <alignment horizontal="left"/>
    </xf>
    <xf numFmtId="0" fontId="22" fillId="2" borderId="0" xfId="0" applyFont="1" applyFill="1" applyAlignment="1">
      <alignment horizontal="left" vertical="top"/>
    </xf>
    <xf numFmtId="0" fontId="13" fillId="2" borderId="0" xfId="6" applyFont="1" applyFill="1" applyAlignment="1">
      <alignment horizontal="left" wrapText="1"/>
    </xf>
    <xf numFmtId="3" fontId="42" fillId="2" borderId="0" xfId="6" applyNumberFormat="1" applyFont="1" applyFill="1" applyAlignment="1">
      <alignment horizontal="left" wrapText="1"/>
    </xf>
    <xf numFmtId="0" fontId="42" fillId="2" borderId="4" xfId="6" applyFont="1" applyFill="1" applyBorder="1" applyAlignment="1">
      <alignment horizontal="center" vertical="top" wrapText="1"/>
    </xf>
  </cellXfs>
  <cellStyles count="5285">
    <cellStyle name="20% - Accent1 2" xfId="23"/>
    <cellStyle name="20% - Accent2 2" xfId="24"/>
    <cellStyle name="20% - Accent3 2" xfId="25"/>
    <cellStyle name="20% - Accent4 2" xfId="26"/>
    <cellStyle name="20% - Accent5 2" xfId="27"/>
    <cellStyle name="20% - Accent6 2" xfId="28"/>
    <cellStyle name="40% - Accent1 2" xfId="29"/>
    <cellStyle name="40% - Accent2 2" xfId="30"/>
    <cellStyle name="40% - Accent3 2" xfId="31"/>
    <cellStyle name="40% - Accent4 2" xfId="32"/>
    <cellStyle name="40% - Accent5 2" xfId="33"/>
    <cellStyle name="40% - Accent6 2" xfId="34"/>
    <cellStyle name="60% - Accent1 2" xfId="35"/>
    <cellStyle name="60% - Accent2 2" xfId="36"/>
    <cellStyle name="60% - Accent3 2" xfId="37"/>
    <cellStyle name="60% - Accent4 2" xfId="38"/>
    <cellStyle name="60% - Accent5 2" xfId="39"/>
    <cellStyle name="60% - Accent6 2" xfId="40"/>
    <cellStyle name="Accent1 2" xfId="41"/>
    <cellStyle name="Accent2 2" xfId="42"/>
    <cellStyle name="Accent3 2" xfId="43"/>
    <cellStyle name="Accent4 2" xfId="44"/>
    <cellStyle name="Accent5 2" xfId="45"/>
    <cellStyle name="Accent6 2" xfId="46"/>
    <cellStyle name="Bad 2" xfId="47"/>
    <cellStyle name="Calculation 10" xfId="125"/>
    <cellStyle name="Calculation 10 10" xfId="647"/>
    <cellStyle name="Calculation 10 10 2" xfId="1691"/>
    <cellStyle name="Calculation 10 10 3" xfId="2733"/>
    <cellStyle name="Calculation 10 10 4" xfId="3775"/>
    <cellStyle name="Calculation 10 10 5" xfId="4817"/>
    <cellStyle name="Calculation 10 11" xfId="435"/>
    <cellStyle name="Calculation 10 11 2" xfId="1480"/>
    <cellStyle name="Calculation 10 11 3" xfId="2522"/>
    <cellStyle name="Calculation 10 11 4" xfId="3564"/>
    <cellStyle name="Calculation 10 11 5" xfId="4606"/>
    <cellStyle name="Calculation 10 12" xfId="1104"/>
    <cellStyle name="Calculation 10 12 2" xfId="2148"/>
    <cellStyle name="Calculation 10 12 3" xfId="3190"/>
    <cellStyle name="Calculation 10 12 4" xfId="4232"/>
    <cellStyle name="Calculation 10 12 5" xfId="5274"/>
    <cellStyle name="Calculation 10 13" xfId="1170"/>
    <cellStyle name="Calculation 10 14" xfId="2212"/>
    <cellStyle name="Calculation 10 15" xfId="3254"/>
    <cellStyle name="Calculation 10 16" xfId="4296"/>
    <cellStyle name="Calculation 10 2" xfId="205"/>
    <cellStyle name="Calculation 10 2 2" xfId="727"/>
    <cellStyle name="Calculation 10 2 2 2" xfId="1771"/>
    <cellStyle name="Calculation 10 2 2 3" xfId="2813"/>
    <cellStyle name="Calculation 10 2 2 4" xfId="3855"/>
    <cellStyle name="Calculation 10 2 2 5" xfId="4897"/>
    <cellStyle name="Calculation 10 2 3" xfId="1250"/>
    <cellStyle name="Calculation 10 2 4" xfId="2292"/>
    <cellStyle name="Calculation 10 2 5" xfId="3334"/>
    <cellStyle name="Calculation 10 2 6" xfId="4376"/>
    <cellStyle name="Calculation 10 3" xfId="229"/>
    <cellStyle name="Calculation 10 3 2" xfId="751"/>
    <cellStyle name="Calculation 10 3 2 2" xfId="1795"/>
    <cellStyle name="Calculation 10 3 2 3" xfId="2837"/>
    <cellStyle name="Calculation 10 3 2 4" xfId="3879"/>
    <cellStyle name="Calculation 10 3 2 5" xfId="4921"/>
    <cellStyle name="Calculation 10 3 3" xfId="1274"/>
    <cellStyle name="Calculation 10 3 4" xfId="2316"/>
    <cellStyle name="Calculation 10 3 5" xfId="3358"/>
    <cellStyle name="Calculation 10 3 6" xfId="4400"/>
    <cellStyle name="Calculation 10 4" xfId="292"/>
    <cellStyle name="Calculation 10 4 2" xfId="814"/>
    <cellStyle name="Calculation 10 4 2 2" xfId="1858"/>
    <cellStyle name="Calculation 10 4 2 3" xfId="2900"/>
    <cellStyle name="Calculation 10 4 2 4" xfId="3942"/>
    <cellStyle name="Calculation 10 4 2 5" xfId="4984"/>
    <cellStyle name="Calculation 10 4 3" xfId="1337"/>
    <cellStyle name="Calculation 10 4 4" xfId="2379"/>
    <cellStyle name="Calculation 10 4 5" xfId="3421"/>
    <cellStyle name="Calculation 10 4 6" xfId="4463"/>
    <cellStyle name="Calculation 10 5" xfId="308"/>
    <cellStyle name="Calculation 10 5 2" xfId="830"/>
    <cellStyle name="Calculation 10 5 2 2" xfId="1874"/>
    <cellStyle name="Calculation 10 5 2 3" xfId="2916"/>
    <cellStyle name="Calculation 10 5 2 4" xfId="3958"/>
    <cellStyle name="Calculation 10 5 2 5" xfId="5000"/>
    <cellStyle name="Calculation 10 5 3" xfId="1353"/>
    <cellStyle name="Calculation 10 5 4" xfId="2395"/>
    <cellStyle name="Calculation 10 5 5" xfId="3437"/>
    <cellStyle name="Calculation 10 5 6" xfId="4479"/>
    <cellStyle name="Calculation 10 6" xfId="424"/>
    <cellStyle name="Calculation 10 6 2" xfId="930"/>
    <cellStyle name="Calculation 10 6 2 2" xfId="1974"/>
    <cellStyle name="Calculation 10 6 2 3" xfId="3016"/>
    <cellStyle name="Calculation 10 6 2 4" xfId="4058"/>
    <cellStyle name="Calculation 10 6 2 5" xfId="5100"/>
    <cellStyle name="Calculation 10 6 3" xfId="1469"/>
    <cellStyle name="Calculation 10 6 4" xfId="2511"/>
    <cellStyle name="Calculation 10 6 5" xfId="3553"/>
    <cellStyle name="Calculation 10 6 6" xfId="4595"/>
    <cellStyle name="Calculation 10 7" xfId="366"/>
    <cellStyle name="Calculation 10 7 2" xfId="883"/>
    <cellStyle name="Calculation 10 7 2 2" xfId="1927"/>
    <cellStyle name="Calculation 10 7 2 3" xfId="2969"/>
    <cellStyle name="Calculation 10 7 2 4" xfId="4011"/>
    <cellStyle name="Calculation 10 7 2 5" xfId="5053"/>
    <cellStyle name="Calculation 10 7 3" xfId="1411"/>
    <cellStyle name="Calculation 10 7 4" xfId="2453"/>
    <cellStyle name="Calculation 10 7 5" xfId="3495"/>
    <cellStyle name="Calculation 10 7 6" xfId="4537"/>
    <cellStyle name="Calculation 10 8" xfId="524"/>
    <cellStyle name="Calculation 10 8 2" xfId="1014"/>
    <cellStyle name="Calculation 10 8 2 2" xfId="2058"/>
    <cellStyle name="Calculation 10 8 2 3" xfId="3100"/>
    <cellStyle name="Calculation 10 8 2 4" xfId="4142"/>
    <cellStyle name="Calculation 10 8 2 5" xfId="5184"/>
    <cellStyle name="Calculation 10 8 3" xfId="1568"/>
    <cellStyle name="Calculation 10 8 4" xfId="2610"/>
    <cellStyle name="Calculation 10 8 5" xfId="3652"/>
    <cellStyle name="Calculation 10 8 6" xfId="4694"/>
    <cellStyle name="Calculation 10 9" xfId="550"/>
    <cellStyle name="Calculation 10 9 2" xfId="1033"/>
    <cellStyle name="Calculation 10 9 2 2" xfId="2077"/>
    <cellStyle name="Calculation 10 9 2 3" xfId="3119"/>
    <cellStyle name="Calculation 10 9 2 4" xfId="4161"/>
    <cellStyle name="Calculation 10 9 2 5" xfId="5203"/>
    <cellStyle name="Calculation 10 9 3" xfId="1594"/>
    <cellStyle name="Calculation 10 9 4" xfId="2636"/>
    <cellStyle name="Calculation 10 9 5" xfId="3678"/>
    <cellStyle name="Calculation 10 9 6" xfId="4720"/>
    <cellStyle name="Calculation 11" xfId="158"/>
    <cellStyle name="Calculation 11 10" xfId="588"/>
    <cellStyle name="Calculation 11 10 2" xfId="1632"/>
    <cellStyle name="Calculation 11 10 3" xfId="2674"/>
    <cellStyle name="Calculation 11 10 4" xfId="3716"/>
    <cellStyle name="Calculation 11 10 5" xfId="4758"/>
    <cellStyle name="Calculation 11 11" xfId="1054"/>
    <cellStyle name="Calculation 11 11 2" xfId="2098"/>
    <cellStyle name="Calculation 11 11 3" xfId="3140"/>
    <cellStyle name="Calculation 11 11 4" xfId="4182"/>
    <cellStyle name="Calculation 11 11 5" xfId="5224"/>
    <cellStyle name="Calculation 11 12" xfId="1203"/>
    <cellStyle name="Calculation 11 13" xfId="2245"/>
    <cellStyle name="Calculation 11 14" xfId="3287"/>
    <cellStyle name="Calculation 11 15" xfId="4329"/>
    <cellStyle name="Calculation 11 2" xfId="248"/>
    <cellStyle name="Calculation 11 2 2" xfId="770"/>
    <cellStyle name="Calculation 11 2 2 2" xfId="1814"/>
    <cellStyle name="Calculation 11 2 2 3" xfId="2856"/>
    <cellStyle name="Calculation 11 2 2 4" xfId="3898"/>
    <cellStyle name="Calculation 11 2 2 5" xfId="4940"/>
    <cellStyle name="Calculation 11 2 3" xfId="1293"/>
    <cellStyle name="Calculation 11 2 4" xfId="2335"/>
    <cellStyle name="Calculation 11 2 5" xfId="3377"/>
    <cellStyle name="Calculation 11 2 6" xfId="4419"/>
    <cellStyle name="Calculation 11 3" xfId="137"/>
    <cellStyle name="Calculation 11 3 2" xfId="659"/>
    <cellStyle name="Calculation 11 3 2 2" xfId="1703"/>
    <cellStyle name="Calculation 11 3 2 3" xfId="2745"/>
    <cellStyle name="Calculation 11 3 2 4" xfId="3787"/>
    <cellStyle name="Calculation 11 3 2 5" xfId="4829"/>
    <cellStyle name="Calculation 11 3 3" xfId="1182"/>
    <cellStyle name="Calculation 11 3 4" xfId="2224"/>
    <cellStyle name="Calculation 11 3 5" xfId="3266"/>
    <cellStyle name="Calculation 11 3 6" xfId="4308"/>
    <cellStyle name="Calculation 11 4" xfId="325"/>
    <cellStyle name="Calculation 11 4 2" xfId="847"/>
    <cellStyle name="Calculation 11 4 2 2" xfId="1891"/>
    <cellStyle name="Calculation 11 4 2 3" xfId="2933"/>
    <cellStyle name="Calculation 11 4 2 4" xfId="3975"/>
    <cellStyle name="Calculation 11 4 2 5" xfId="5017"/>
    <cellStyle name="Calculation 11 4 3" xfId="1370"/>
    <cellStyle name="Calculation 11 4 4" xfId="2412"/>
    <cellStyle name="Calculation 11 4 5" xfId="3454"/>
    <cellStyle name="Calculation 11 4 6" xfId="4496"/>
    <cellStyle name="Calculation 11 5" xfId="374"/>
    <cellStyle name="Calculation 11 5 2" xfId="887"/>
    <cellStyle name="Calculation 11 5 2 2" xfId="1931"/>
    <cellStyle name="Calculation 11 5 2 3" xfId="2973"/>
    <cellStyle name="Calculation 11 5 2 4" xfId="4015"/>
    <cellStyle name="Calculation 11 5 2 5" xfId="5057"/>
    <cellStyle name="Calculation 11 5 3" xfId="1419"/>
    <cellStyle name="Calculation 11 5 4" xfId="2461"/>
    <cellStyle name="Calculation 11 5 5" xfId="3503"/>
    <cellStyle name="Calculation 11 5 6" xfId="4545"/>
    <cellStyle name="Calculation 11 6" xfId="468"/>
    <cellStyle name="Calculation 11 6 2" xfId="960"/>
    <cellStyle name="Calculation 11 6 2 2" xfId="2004"/>
    <cellStyle name="Calculation 11 6 2 3" xfId="3046"/>
    <cellStyle name="Calculation 11 6 2 4" xfId="4088"/>
    <cellStyle name="Calculation 11 6 2 5" xfId="5130"/>
    <cellStyle name="Calculation 11 6 3" xfId="1512"/>
    <cellStyle name="Calculation 11 6 4" xfId="2554"/>
    <cellStyle name="Calculation 11 6 5" xfId="3596"/>
    <cellStyle name="Calculation 11 6 6" xfId="4638"/>
    <cellStyle name="Calculation 11 7" xfId="456"/>
    <cellStyle name="Calculation 11 7 2" xfId="951"/>
    <cellStyle name="Calculation 11 7 2 2" xfId="1995"/>
    <cellStyle name="Calculation 11 7 2 3" xfId="3037"/>
    <cellStyle name="Calculation 11 7 2 4" xfId="4079"/>
    <cellStyle name="Calculation 11 7 2 5" xfId="5121"/>
    <cellStyle name="Calculation 11 7 3" xfId="1500"/>
    <cellStyle name="Calculation 11 7 4" xfId="2542"/>
    <cellStyle name="Calculation 11 7 5" xfId="3584"/>
    <cellStyle name="Calculation 11 7 6" xfId="4626"/>
    <cellStyle name="Calculation 11 8" xfId="522"/>
    <cellStyle name="Calculation 11 8 2" xfId="1012"/>
    <cellStyle name="Calculation 11 8 2 2" xfId="2056"/>
    <cellStyle name="Calculation 11 8 2 3" xfId="3098"/>
    <cellStyle name="Calculation 11 8 2 4" xfId="4140"/>
    <cellStyle name="Calculation 11 8 2 5" xfId="5182"/>
    <cellStyle name="Calculation 11 8 3" xfId="1566"/>
    <cellStyle name="Calculation 11 8 4" xfId="2608"/>
    <cellStyle name="Calculation 11 8 5" xfId="3650"/>
    <cellStyle name="Calculation 11 8 6" xfId="4692"/>
    <cellStyle name="Calculation 11 9" xfId="680"/>
    <cellStyle name="Calculation 11 9 2" xfId="1724"/>
    <cellStyle name="Calculation 11 9 3" xfId="2766"/>
    <cellStyle name="Calculation 11 9 4" xfId="3808"/>
    <cellStyle name="Calculation 11 9 5" xfId="4850"/>
    <cellStyle name="Calculation 12" xfId="107"/>
    <cellStyle name="Calculation 12 2" xfId="628"/>
    <cellStyle name="Calculation 12 2 2" xfId="1672"/>
    <cellStyle name="Calculation 12 2 3" xfId="2714"/>
    <cellStyle name="Calculation 12 2 4" xfId="3756"/>
    <cellStyle name="Calculation 12 2 5" xfId="4798"/>
    <cellStyle name="Calculation 12 3" xfId="1151"/>
    <cellStyle name="Calculation 12 4" xfId="2193"/>
    <cellStyle name="Calculation 12 5" xfId="3235"/>
    <cellStyle name="Calculation 12 6" xfId="4277"/>
    <cellStyle name="Calculation 13" xfId="48"/>
    <cellStyle name="Calculation 2" xfId="78"/>
    <cellStyle name="Calculation 2 10" xfId="599"/>
    <cellStyle name="Calculation 2 10 2" xfId="1643"/>
    <cellStyle name="Calculation 2 10 3" xfId="2685"/>
    <cellStyle name="Calculation 2 10 4" xfId="3727"/>
    <cellStyle name="Calculation 2 10 5" xfId="4769"/>
    <cellStyle name="Calculation 2 11" xfId="445"/>
    <cellStyle name="Calculation 2 11 2" xfId="1489"/>
    <cellStyle name="Calculation 2 11 3" xfId="2531"/>
    <cellStyle name="Calculation 2 11 4" xfId="3573"/>
    <cellStyle name="Calculation 2 11 5" xfId="4615"/>
    <cellStyle name="Calculation 2 12" xfId="1068"/>
    <cellStyle name="Calculation 2 12 2" xfId="2112"/>
    <cellStyle name="Calculation 2 12 3" xfId="3154"/>
    <cellStyle name="Calculation 2 12 4" xfId="4196"/>
    <cellStyle name="Calculation 2 12 5" xfId="5238"/>
    <cellStyle name="Calculation 2 13" xfId="1122"/>
    <cellStyle name="Calculation 2 14" xfId="2164"/>
    <cellStyle name="Calculation 2 15" xfId="3206"/>
    <cellStyle name="Calculation 2 16" xfId="4248"/>
    <cellStyle name="Calculation 2 2" xfId="173"/>
    <cellStyle name="Calculation 2 2 2" xfId="694"/>
    <cellStyle name="Calculation 2 2 2 2" xfId="1738"/>
    <cellStyle name="Calculation 2 2 2 3" xfId="2780"/>
    <cellStyle name="Calculation 2 2 2 4" xfId="3822"/>
    <cellStyle name="Calculation 2 2 2 5" xfId="4864"/>
    <cellStyle name="Calculation 2 2 3" xfId="1217"/>
    <cellStyle name="Calculation 2 2 4" xfId="2259"/>
    <cellStyle name="Calculation 2 2 5" xfId="3301"/>
    <cellStyle name="Calculation 2 2 6" xfId="4343"/>
    <cellStyle name="Calculation 2 3" xfId="224"/>
    <cellStyle name="Calculation 2 3 2" xfId="746"/>
    <cellStyle name="Calculation 2 3 2 2" xfId="1790"/>
    <cellStyle name="Calculation 2 3 2 3" xfId="2832"/>
    <cellStyle name="Calculation 2 3 2 4" xfId="3874"/>
    <cellStyle name="Calculation 2 3 2 5" xfId="4916"/>
    <cellStyle name="Calculation 2 3 3" xfId="1269"/>
    <cellStyle name="Calculation 2 3 4" xfId="2311"/>
    <cellStyle name="Calculation 2 3 5" xfId="3353"/>
    <cellStyle name="Calculation 2 3 6" xfId="4395"/>
    <cellStyle name="Calculation 2 4" xfId="261"/>
    <cellStyle name="Calculation 2 4 2" xfId="783"/>
    <cellStyle name="Calculation 2 4 2 2" xfId="1827"/>
    <cellStyle name="Calculation 2 4 2 3" xfId="2869"/>
    <cellStyle name="Calculation 2 4 2 4" xfId="3911"/>
    <cellStyle name="Calculation 2 4 2 5" xfId="4953"/>
    <cellStyle name="Calculation 2 4 3" xfId="1306"/>
    <cellStyle name="Calculation 2 4 4" xfId="2348"/>
    <cellStyle name="Calculation 2 4 5" xfId="3390"/>
    <cellStyle name="Calculation 2 4 6" xfId="4432"/>
    <cellStyle name="Calculation 2 5" xfId="303"/>
    <cellStyle name="Calculation 2 5 2" xfId="825"/>
    <cellStyle name="Calculation 2 5 2 2" xfId="1869"/>
    <cellStyle name="Calculation 2 5 2 3" xfId="2911"/>
    <cellStyle name="Calculation 2 5 2 4" xfId="3953"/>
    <cellStyle name="Calculation 2 5 2 5" xfId="4995"/>
    <cellStyle name="Calculation 2 5 3" xfId="1348"/>
    <cellStyle name="Calculation 2 5 4" xfId="2390"/>
    <cellStyle name="Calculation 2 5 5" xfId="3432"/>
    <cellStyle name="Calculation 2 5 6" xfId="4474"/>
    <cellStyle name="Calculation 2 6" xfId="388"/>
    <cellStyle name="Calculation 2 6 2" xfId="900"/>
    <cellStyle name="Calculation 2 6 2 2" xfId="1944"/>
    <cellStyle name="Calculation 2 6 2 3" xfId="2986"/>
    <cellStyle name="Calculation 2 6 2 4" xfId="4028"/>
    <cellStyle name="Calculation 2 6 2 5" xfId="5070"/>
    <cellStyle name="Calculation 2 6 3" xfId="1433"/>
    <cellStyle name="Calculation 2 6 4" xfId="2475"/>
    <cellStyle name="Calculation 2 6 5" xfId="3517"/>
    <cellStyle name="Calculation 2 6 6" xfId="4559"/>
    <cellStyle name="Calculation 2 7" xfId="343"/>
    <cellStyle name="Calculation 2 7 2" xfId="861"/>
    <cellStyle name="Calculation 2 7 2 2" xfId="1905"/>
    <cellStyle name="Calculation 2 7 2 3" xfId="2947"/>
    <cellStyle name="Calculation 2 7 2 4" xfId="3989"/>
    <cellStyle name="Calculation 2 7 2 5" xfId="5031"/>
    <cellStyle name="Calculation 2 7 3" xfId="1388"/>
    <cellStyle name="Calculation 2 7 4" xfId="2430"/>
    <cellStyle name="Calculation 2 7 5" xfId="3472"/>
    <cellStyle name="Calculation 2 7 6" xfId="4514"/>
    <cellStyle name="Calculation 2 8" xfId="490"/>
    <cellStyle name="Calculation 2 8 2" xfId="980"/>
    <cellStyle name="Calculation 2 8 2 2" xfId="2024"/>
    <cellStyle name="Calculation 2 8 2 3" xfId="3066"/>
    <cellStyle name="Calculation 2 8 2 4" xfId="4108"/>
    <cellStyle name="Calculation 2 8 2 5" xfId="5150"/>
    <cellStyle name="Calculation 2 8 3" xfId="1534"/>
    <cellStyle name="Calculation 2 8 4" xfId="2576"/>
    <cellStyle name="Calculation 2 8 5" xfId="3618"/>
    <cellStyle name="Calculation 2 8 6" xfId="4660"/>
    <cellStyle name="Calculation 2 9" xfId="553"/>
    <cellStyle name="Calculation 2 9 2" xfId="1035"/>
    <cellStyle name="Calculation 2 9 2 2" xfId="2079"/>
    <cellStyle name="Calculation 2 9 2 3" xfId="3121"/>
    <cellStyle name="Calculation 2 9 2 4" xfId="4163"/>
    <cellStyle name="Calculation 2 9 2 5" xfId="5205"/>
    <cellStyle name="Calculation 2 9 3" xfId="1597"/>
    <cellStyle name="Calculation 2 9 4" xfId="2639"/>
    <cellStyle name="Calculation 2 9 5" xfId="3681"/>
    <cellStyle name="Calculation 2 9 6" xfId="4723"/>
    <cellStyle name="Calculation 3" xfId="74"/>
    <cellStyle name="Calculation 3 10" xfId="595"/>
    <cellStyle name="Calculation 3 10 2" xfId="1639"/>
    <cellStyle name="Calculation 3 10 3" xfId="2681"/>
    <cellStyle name="Calculation 3 10 4" xfId="3723"/>
    <cellStyle name="Calculation 3 10 5" xfId="4765"/>
    <cellStyle name="Calculation 3 11" xfId="466"/>
    <cellStyle name="Calculation 3 11 2" xfId="1510"/>
    <cellStyle name="Calculation 3 11 3" xfId="2552"/>
    <cellStyle name="Calculation 3 11 4" xfId="3594"/>
    <cellStyle name="Calculation 3 11 5" xfId="4636"/>
    <cellStyle name="Calculation 3 12" xfId="1064"/>
    <cellStyle name="Calculation 3 12 2" xfId="2108"/>
    <cellStyle name="Calculation 3 12 3" xfId="3150"/>
    <cellStyle name="Calculation 3 12 4" xfId="4192"/>
    <cellStyle name="Calculation 3 12 5" xfId="5234"/>
    <cellStyle name="Calculation 3 13" xfId="1118"/>
    <cellStyle name="Calculation 3 14" xfId="2160"/>
    <cellStyle name="Calculation 3 15" xfId="3202"/>
    <cellStyle name="Calculation 3 16" xfId="4244"/>
    <cellStyle name="Calculation 3 2" xfId="169"/>
    <cellStyle name="Calculation 3 2 2" xfId="690"/>
    <cellStyle name="Calculation 3 2 2 2" xfId="1734"/>
    <cellStyle name="Calculation 3 2 2 3" xfId="2776"/>
    <cellStyle name="Calculation 3 2 2 4" xfId="3818"/>
    <cellStyle name="Calculation 3 2 2 5" xfId="4860"/>
    <cellStyle name="Calculation 3 2 3" xfId="1213"/>
    <cellStyle name="Calculation 3 2 4" xfId="2255"/>
    <cellStyle name="Calculation 3 2 5" xfId="3297"/>
    <cellStyle name="Calculation 3 2 6" xfId="4339"/>
    <cellStyle name="Calculation 3 3" xfId="213"/>
    <cellStyle name="Calculation 3 3 2" xfId="735"/>
    <cellStyle name="Calculation 3 3 2 2" xfId="1779"/>
    <cellStyle name="Calculation 3 3 2 3" xfId="2821"/>
    <cellStyle name="Calculation 3 3 2 4" xfId="3863"/>
    <cellStyle name="Calculation 3 3 2 5" xfId="4905"/>
    <cellStyle name="Calculation 3 3 3" xfId="1258"/>
    <cellStyle name="Calculation 3 3 4" xfId="2300"/>
    <cellStyle name="Calculation 3 3 5" xfId="3342"/>
    <cellStyle name="Calculation 3 3 6" xfId="4384"/>
    <cellStyle name="Calculation 3 4" xfId="257"/>
    <cellStyle name="Calculation 3 4 2" xfId="779"/>
    <cellStyle name="Calculation 3 4 2 2" xfId="1823"/>
    <cellStyle name="Calculation 3 4 2 3" xfId="2865"/>
    <cellStyle name="Calculation 3 4 2 4" xfId="3907"/>
    <cellStyle name="Calculation 3 4 2 5" xfId="4949"/>
    <cellStyle name="Calculation 3 4 3" xfId="1302"/>
    <cellStyle name="Calculation 3 4 4" xfId="2344"/>
    <cellStyle name="Calculation 3 4 5" xfId="3386"/>
    <cellStyle name="Calculation 3 4 6" xfId="4428"/>
    <cellStyle name="Calculation 3 5" xfId="217"/>
    <cellStyle name="Calculation 3 5 2" xfId="739"/>
    <cellStyle name="Calculation 3 5 2 2" xfId="1783"/>
    <cellStyle name="Calculation 3 5 2 3" xfId="2825"/>
    <cellStyle name="Calculation 3 5 2 4" xfId="3867"/>
    <cellStyle name="Calculation 3 5 2 5" xfId="4909"/>
    <cellStyle name="Calculation 3 5 3" xfId="1262"/>
    <cellStyle name="Calculation 3 5 4" xfId="2304"/>
    <cellStyle name="Calculation 3 5 5" xfId="3346"/>
    <cellStyle name="Calculation 3 5 6" xfId="4388"/>
    <cellStyle name="Calculation 3 6" xfId="384"/>
    <cellStyle name="Calculation 3 6 2" xfId="896"/>
    <cellStyle name="Calculation 3 6 2 2" xfId="1940"/>
    <cellStyle name="Calculation 3 6 2 3" xfId="2982"/>
    <cellStyle name="Calculation 3 6 2 4" xfId="4024"/>
    <cellStyle name="Calculation 3 6 2 5" xfId="5066"/>
    <cellStyle name="Calculation 3 6 3" xfId="1429"/>
    <cellStyle name="Calculation 3 6 4" xfId="2471"/>
    <cellStyle name="Calculation 3 6 5" xfId="3513"/>
    <cellStyle name="Calculation 3 6 6" xfId="4555"/>
    <cellStyle name="Calculation 3 7" xfId="339"/>
    <cellStyle name="Calculation 3 7 2" xfId="857"/>
    <cellStyle name="Calculation 3 7 2 2" xfId="1901"/>
    <cellStyle name="Calculation 3 7 2 3" xfId="2943"/>
    <cellStyle name="Calculation 3 7 2 4" xfId="3985"/>
    <cellStyle name="Calculation 3 7 2 5" xfId="5027"/>
    <cellStyle name="Calculation 3 7 3" xfId="1384"/>
    <cellStyle name="Calculation 3 7 4" xfId="2426"/>
    <cellStyle name="Calculation 3 7 5" xfId="3468"/>
    <cellStyle name="Calculation 3 7 6" xfId="4510"/>
    <cellStyle name="Calculation 3 8" xfId="486"/>
    <cellStyle name="Calculation 3 8 2" xfId="976"/>
    <cellStyle name="Calculation 3 8 2 2" xfId="2020"/>
    <cellStyle name="Calculation 3 8 2 3" xfId="3062"/>
    <cellStyle name="Calculation 3 8 2 4" xfId="4104"/>
    <cellStyle name="Calculation 3 8 2 5" xfId="5146"/>
    <cellStyle name="Calculation 3 8 3" xfId="1530"/>
    <cellStyle name="Calculation 3 8 4" xfId="2572"/>
    <cellStyle name="Calculation 3 8 5" xfId="3614"/>
    <cellStyle name="Calculation 3 8 6" xfId="4656"/>
    <cellStyle name="Calculation 3 9" xfId="541"/>
    <cellStyle name="Calculation 3 9 2" xfId="1028"/>
    <cellStyle name="Calculation 3 9 2 2" xfId="2072"/>
    <cellStyle name="Calculation 3 9 2 3" xfId="3114"/>
    <cellStyle name="Calculation 3 9 2 4" xfId="4156"/>
    <cellStyle name="Calculation 3 9 2 5" xfId="5198"/>
    <cellStyle name="Calculation 3 9 3" xfId="1585"/>
    <cellStyle name="Calculation 3 9 4" xfId="2627"/>
    <cellStyle name="Calculation 3 9 5" xfId="3669"/>
    <cellStyle name="Calculation 3 9 6" xfId="4711"/>
    <cellStyle name="Calculation 4" xfId="90"/>
    <cellStyle name="Calculation 4 10" xfId="611"/>
    <cellStyle name="Calculation 4 10 2" xfId="1655"/>
    <cellStyle name="Calculation 4 10 3" xfId="2697"/>
    <cellStyle name="Calculation 4 10 4" xfId="3739"/>
    <cellStyle name="Calculation 4 10 5" xfId="4781"/>
    <cellStyle name="Calculation 4 11" xfId="576"/>
    <cellStyle name="Calculation 4 11 2" xfId="1620"/>
    <cellStyle name="Calculation 4 11 3" xfId="2662"/>
    <cellStyle name="Calculation 4 11 4" xfId="3704"/>
    <cellStyle name="Calculation 4 11 5" xfId="4746"/>
    <cellStyle name="Calculation 4 12" xfId="1080"/>
    <cellStyle name="Calculation 4 12 2" xfId="2124"/>
    <cellStyle name="Calculation 4 12 3" xfId="3166"/>
    <cellStyle name="Calculation 4 12 4" xfId="4208"/>
    <cellStyle name="Calculation 4 12 5" xfId="5250"/>
    <cellStyle name="Calculation 4 13" xfId="1134"/>
    <cellStyle name="Calculation 4 14" xfId="2176"/>
    <cellStyle name="Calculation 4 15" xfId="3218"/>
    <cellStyle name="Calculation 4 16" xfId="4260"/>
    <cellStyle name="Calculation 4 2" xfId="184"/>
    <cellStyle name="Calculation 4 2 2" xfId="706"/>
    <cellStyle name="Calculation 4 2 2 2" xfId="1750"/>
    <cellStyle name="Calculation 4 2 2 3" xfId="2792"/>
    <cellStyle name="Calculation 4 2 2 4" xfId="3834"/>
    <cellStyle name="Calculation 4 2 2 5" xfId="4876"/>
    <cellStyle name="Calculation 4 2 3" xfId="1229"/>
    <cellStyle name="Calculation 4 2 4" xfId="2271"/>
    <cellStyle name="Calculation 4 2 5" xfId="3313"/>
    <cellStyle name="Calculation 4 2 6" xfId="4355"/>
    <cellStyle name="Calculation 4 3" xfId="231"/>
    <cellStyle name="Calculation 4 3 2" xfId="753"/>
    <cellStyle name="Calculation 4 3 2 2" xfId="1797"/>
    <cellStyle name="Calculation 4 3 2 3" xfId="2839"/>
    <cellStyle name="Calculation 4 3 2 4" xfId="3881"/>
    <cellStyle name="Calculation 4 3 2 5" xfId="4923"/>
    <cellStyle name="Calculation 4 3 3" xfId="1276"/>
    <cellStyle name="Calculation 4 3 4" xfId="2318"/>
    <cellStyle name="Calculation 4 3 5" xfId="3360"/>
    <cellStyle name="Calculation 4 3 6" xfId="4402"/>
    <cellStyle name="Calculation 4 4" xfId="270"/>
    <cellStyle name="Calculation 4 4 2" xfId="792"/>
    <cellStyle name="Calculation 4 4 2 2" xfId="1836"/>
    <cellStyle name="Calculation 4 4 2 3" xfId="2878"/>
    <cellStyle name="Calculation 4 4 2 4" xfId="3920"/>
    <cellStyle name="Calculation 4 4 2 5" xfId="4962"/>
    <cellStyle name="Calculation 4 4 3" xfId="1315"/>
    <cellStyle name="Calculation 4 4 4" xfId="2357"/>
    <cellStyle name="Calculation 4 4 5" xfId="3399"/>
    <cellStyle name="Calculation 4 4 6" xfId="4441"/>
    <cellStyle name="Calculation 4 5" xfId="310"/>
    <cellStyle name="Calculation 4 5 2" xfId="832"/>
    <cellStyle name="Calculation 4 5 2 2" xfId="1876"/>
    <cellStyle name="Calculation 4 5 2 3" xfId="2918"/>
    <cellStyle name="Calculation 4 5 2 4" xfId="3960"/>
    <cellStyle name="Calculation 4 5 2 5" xfId="5002"/>
    <cellStyle name="Calculation 4 5 3" xfId="1355"/>
    <cellStyle name="Calculation 4 5 4" xfId="2397"/>
    <cellStyle name="Calculation 4 5 5" xfId="3439"/>
    <cellStyle name="Calculation 4 5 6" xfId="4481"/>
    <cellStyle name="Calculation 4 6" xfId="400"/>
    <cellStyle name="Calculation 4 6 2" xfId="909"/>
    <cellStyle name="Calculation 4 6 2 2" xfId="1953"/>
    <cellStyle name="Calculation 4 6 2 3" xfId="2995"/>
    <cellStyle name="Calculation 4 6 2 4" xfId="4037"/>
    <cellStyle name="Calculation 4 6 2 5" xfId="5079"/>
    <cellStyle name="Calculation 4 6 3" xfId="1445"/>
    <cellStyle name="Calculation 4 6 4" xfId="2487"/>
    <cellStyle name="Calculation 4 6 5" xfId="3529"/>
    <cellStyle name="Calculation 4 6 6" xfId="4571"/>
    <cellStyle name="Calculation 4 7" xfId="452"/>
    <cellStyle name="Calculation 4 7 2" xfId="949"/>
    <cellStyle name="Calculation 4 7 2 2" xfId="1993"/>
    <cellStyle name="Calculation 4 7 2 3" xfId="3035"/>
    <cellStyle name="Calculation 4 7 2 4" xfId="4077"/>
    <cellStyle name="Calculation 4 7 2 5" xfId="5119"/>
    <cellStyle name="Calculation 4 7 3" xfId="1496"/>
    <cellStyle name="Calculation 4 7 4" xfId="2538"/>
    <cellStyle name="Calculation 4 7 5" xfId="3580"/>
    <cellStyle name="Calculation 4 7 6" xfId="4622"/>
    <cellStyle name="Calculation 4 8" xfId="501"/>
    <cellStyle name="Calculation 4 8 2" xfId="991"/>
    <cellStyle name="Calculation 4 8 2 2" xfId="2035"/>
    <cellStyle name="Calculation 4 8 2 3" xfId="3077"/>
    <cellStyle name="Calculation 4 8 2 4" xfId="4119"/>
    <cellStyle name="Calculation 4 8 2 5" xfId="5161"/>
    <cellStyle name="Calculation 4 8 3" xfId="1545"/>
    <cellStyle name="Calculation 4 8 4" xfId="2587"/>
    <cellStyle name="Calculation 4 8 5" xfId="3629"/>
    <cellStyle name="Calculation 4 8 6" xfId="4671"/>
    <cellStyle name="Calculation 4 9" xfId="473"/>
    <cellStyle name="Calculation 4 9 2" xfId="964"/>
    <cellStyle name="Calculation 4 9 2 2" xfId="2008"/>
    <cellStyle name="Calculation 4 9 2 3" xfId="3050"/>
    <cellStyle name="Calculation 4 9 2 4" xfId="4092"/>
    <cellStyle name="Calculation 4 9 2 5" xfId="5134"/>
    <cellStyle name="Calculation 4 9 3" xfId="1517"/>
    <cellStyle name="Calculation 4 9 4" xfId="2559"/>
    <cellStyle name="Calculation 4 9 5" xfId="3601"/>
    <cellStyle name="Calculation 4 9 6" xfId="4643"/>
    <cellStyle name="Calculation 5" xfId="71"/>
    <cellStyle name="Calculation 5 10" xfId="592"/>
    <cellStyle name="Calculation 5 10 2" xfId="1636"/>
    <cellStyle name="Calculation 5 10 3" xfId="2678"/>
    <cellStyle name="Calculation 5 10 4" xfId="3720"/>
    <cellStyle name="Calculation 5 10 5" xfId="4762"/>
    <cellStyle name="Calculation 5 11" xfId="449"/>
    <cellStyle name="Calculation 5 11 2" xfId="1493"/>
    <cellStyle name="Calculation 5 11 3" xfId="2535"/>
    <cellStyle name="Calculation 5 11 4" xfId="3577"/>
    <cellStyle name="Calculation 5 11 5" xfId="4619"/>
    <cellStyle name="Calculation 5 12" xfId="1061"/>
    <cellStyle name="Calculation 5 12 2" xfId="2105"/>
    <cellStyle name="Calculation 5 12 3" xfId="3147"/>
    <cellStyle name="Calculation 5 12 4" xfId="4189"/>
    <cellStyle name="Calculation 5 12 5" xfId="5231"/>
    <cellStyle name="Calculation 5 13" xfId="1115"/>
    <cellStyle name="Calculation 5 14" xfId="2157"/>
    <cellStyle name="Calculation 5 15" xfId="3199"/>
    <cellStyle name="Calculation 5 16" xfId="4241"/>
    <cellStyle name="Calculation 5 2" xfId="166"/>
    <cellStyle name="Calculation 5 2 2" xfId="687"/>
    <cellStyle name="Calculation 5 2 2 2" xfId="1731"/>
    <cellStyle name="Calculation 5 2 2 3" xfId="2773"/>
    <cellStyle name="Calculation 5 2 2 4" xfId="3815"/>
    <cellStyle name="Calculation 5 2 2 5" xfId="4857"/>
    <cellStyle name="Calculation 5 2 3" xfId="1210"/>
    <cellStyle name="Calculation 5 2 4" xfId="2252"/>
    <cellStyle name="Calculation 5 2 5" xfId="3294"/>
    <cellStyle name="Calculation 5 2 6" xfId="4336"/>
    <cellStyle name="Calculation 5 3" xfId="108"/>
    <cellStyle name="Calculation 5 3 2" xfId="629"/>
    <cellStyle name="Calculation 5 3 2 2" xfId="1673"/>
    <cellStyle name="Calculation 5 3 2 3" xfId="2715"/>
    <cellStyle name="Calculation 5 3 2 4" xfId="3757"/>
    <cellStyle name="Calculation 5 3 2 5" xfId="4799"/>
    <cellStyle name="Calculation 5 3 3" xfId="1152"/>
    <cellStyle name="Calculation 5 3 4" xfId="2194"/>
    <cellStyle name="Calculation 5 3 5" xfId="3236"/>
    <cellStyle name="Calculation 5 3 6" xfId="4278"/>
    <cellStyle name="Calculation 5 4" xfId="254"/>
    <cellStyle name="Calculation 5 4 2" xfId="776"/>
    <cellStyle name="Calculation 5 4 2 2" xfId="1820"/>
    <cellStyle name="Calculation 5 4 2 3" xfId="2862"/>
    <cellStyle name="Calculation 5 4 2 4" xfId="3904"/>
    <cellStyle name="Calculation 5 4 2 5" xfId="4946"/>
    <cellStyle name="Calculation 5 4 3" xfId="1299"/>
    <cellStyle name="Calculation 5 4 4" xfId="2341"/>
    <cellStyle name="Calculation 5 4 5" xfId="3383"/>
    <cellStyle name="Calculation 5 4 6" xfId="4425"/>
    <cellStyle name="Calculation 5 5" xfId="153"/>
    <cellStyle name="Calculation 5 5 2" xfId="675"/>
    <cellStyle name="Calculation 5 5 2 2" xfId="1719"/>
    <cellStyle name="Calculation 5 5 2 3" xfId="2761"/>
    <cellStyle name="Calculation 5 5 2 4" xfId="3803"/>
    <cellStyle name="Calculation 5 5 2 5" xfId="4845"/>
    <cellStyle name="Calculation 5 5 3" xfId="1198"/>
    <cellStyle name="Calculation 5 5 4" xfId="2240"/>
    <cellStyle name="Calculation 5 5 5" xfId="3282"/>
    <cellStyle name="Calculation 5 5 6" xfId="4324"/>
    <cellStyle name="Calculation 5 6" xfId="381"/>
    <cellStyle name="Calculation 5 6 2" xfId="893"/>
    <cellStyle name="Calculation 5 6 2 2" xfId="1937"/>
    <cellStyle name="Calculation 5 6 2 3" xfId="2979"/>
    <cellStyle name="Calculation 5 6 2 4" xfId="4021"/>
    <cellStyle name="Calculation 5 6 2 5" xfId="5063"/>
    <cellStyle name="Calculation 5 6 3" xfId="1426"/>
    <cellStyle name="Calculation 5 6 4" xfId="2468"/>
    <cellStyle name="Calculation 5 6 5" xfId="3510"/>
    <cellStyle name="Calculation 5 6 6" xfId="4552"/>
    <cellStyle name="Calculation 5 7" xfId="476"/>
    <cellStyle name="Calculation 5 7 2" xfId="967"/>
    <cellStyle name="Calculation 5 7 2 2" xfId="2011"/>
    <cellStyle name="Calculation 5 7 2 3" xfId="3053"/>
    <cellStyle name="Calculation 5 7 2 4" xfId="4095"/>
    <cellStyle name="Calculation 5 7 2 5" xfId="5137"/>
    <cellStyle name="Calculation 5 7 3" xfId="1520"/>
    <cellStyle name="Calculation 5 7 4" xfId="2562"/>
    <cellStyle name="Calculation 5 7 5" xfId="3604"/>
    <cellStyle name="Calculation 5 7 6" xfId="4646"/>
    <cellStyle name="Calculation 5 8" xfId="483"/>
    <cellStyle name="Calculation 5 8 2" xfId="973"/>
    <cellStyle name="Calculation 5 8 2 2" xfId="2017"/>
    <cellStyle name="Calculation 5 8 2 3" xfId="3059"/>
    <cellStyle name="Calculation 5 8 2 4" xfId="4101"/>
    <cellStyle name="Calculation 5 8 2 5" xfId="5143"/>
    <cellStyle name="Calculation 5 8 3" xfId="1527"/>
    <cellStyle name="Calculation 5 8 4" xfId="2569"/>
    <cellStyle name="Calculation 5 8 5" xfId="3611"/>
    <cellStyle name="Calculation 5 8 6" xfId="4653"/>
    <cellStyle name="Calculation 5 9" xfId="572"/>
    <cellStyle name="Calculation 5 9 2" xfId="1048"/>
    <cellStyle name="Calculation 5 9 2 2" xfId="2092"/>
    <cellStyle name="Calculation 5 9 2 3" xfId="3134"/>
    <cellStyle name="Calculation 5 9 2 4" xfId="4176"/>
    <cellStyle name="Calculation 5 9 2 5" xfId="5218"/>
    <cellStyle name="Calculation 5 9 3" xfId="1616"/>
    <cellStyle name="Calculation 5 9 4" xfId="2658"/>
    <cellStyle name="Calculation 5 9 5" xfId="3700"/>
    <cellStyle name="Calculation 5 9 6" xfId="4742"/>
    <cellStyle name="Calculation 6" xfId="94"/>
    <cellStyle name="Calculation 6 10" xfId="615"/>
    <cellStyle name="Calculation 6 10 2" xfId="1659"/>
    <cellStyle name="Calculation 6 10 3" xfId="2701"/>
    <cellStyle name="Calculation 6 10 4" xfId="3743"/>
    <cellStyle name="Calculation 6 10 5" xfId="4785"/>
    <cellStyle name="Calculation 6 11" xfId="565"/>
    <cellStyle name="Calculation 6 11 2" xfId="1609"/>
    <cellStyle name="Calculation 6 11 3" xfId="2651"/>
    <cellStyle name="Calculation 6 11 4" xfId="3693"/>
    <cellStyle name="Calculation 6 11 5" xfId="4735"/>
    <cellStyle name="Calculation 6 12" xfId="1084"/>
    <cellStyle name="Calculation 6 12 2" xfId="2128"/>
    <cellStyle name="Calculation 6 12 3" xfId="3170"/>
    <cellStyle name="Calculation 6 12 4" xfId="4212"/>
    <cellStyle name="Calculation 6 12 5" xfId="5254"/>
    <cellStyle name="Calculation 6 13" xfId="1138"/>
    <cellStyle name="Calculation 6 14" xfId="2180"/>
    <cellStyle name="Calculation 6 15" xfId="3222"/>
    <cellStyle name="Calculation 6 16" xfId="4264"/>
    <cellStyle name="Calculation 6 2" xfId="188"/>
    <cellStyle name="Calculation 6 2 2" xfId="710"/>
    <cellStyle name="Calculation 6 2 2 2" xfId="1754"/>
    <cellStyle name="Calculation 6 2 2 3" xfId="2796"/>
    <cellStyle name="Calculation 6 2 2 4" xfId="3838"/>
    <cellStyle name="Calculation 6 2 2 5" xfId="4880"/>
    <cellStyle name="Calculation 6 2 3" xfId="1233"/>
    <cellStyle name="Calculation 6 2 4" xfId="2275"/>
    <cellStyle name="Calculation 6 2 5" xfId="3317"/>
    <cellStyle name="Calculation 6 2 6" xfId="4359"/>
    <cellStyle name="Calculation 6 3" xfId="152"/>
    <cellStyle name="Calculation 6 3 2" xfId="674"/>
    <cellStyle name="Calculation 6 3 2 2" xfId="1718"/>
    <cellStyle name="Calculation 6 3 2 3" xfId="2760"/>
    <cellStyle name="Calculation 6 3 2 4" xfId="3802"/>
    <cellStyle name="Calculation 6 3 2 5" xfId="4844"/>
    <cellStyle name="Calculation 6 3 3" xfId="1197"/>
    <cellStyle name="Calculation 6 3 4" xfId="2239"/>
    <cellStyle name="Calculation 6 3 5" xfId="3281"/>
    <cellStyle name="Calculation 6 3 6" xfId="4323"/>
    <cellStyle name="Calculation 6 4" xfId="274"/>
    <cellStyle name="Calculation 6 4 2" xfId="796"/>
    <cellStyle name="Calculation 6 4 2 2" xfId="1840"/>
    <cellStyle name="Calculation 6 4 2 3" xfId="2882"/>
    <cellStyle name="Calculation 6 4 2 4" xfId="3924"/>
    <cellStyle name="Calculation 6 4 2 5" xfId="4966"/>
    <cellStyle name="Calculation 6 4 3" xfId="1319"/>
    <cellStyle name="Calculation 6 4 4" xfId="2361"/>
    <cellStyle name="Calculation 6 4 5" xfId="3403"/>
    <cellStyle name="Calculation 6 4 6" xfId="4445"/>
    <cellStyle name="Calculation 6 5" xfId="124"/>
    <cellStyle name="Calculation 6 5 2" xfId="646"/>
    <cellStyle name="Calculation 6 5 2 2" xfId="1690"/>
    <cellStyle name="Calculation 6 5 2 3" xfId="2732"/>
    <cellStyle name="Calculation 6 5 2 4" xfId="3774"/>
    <cellStyle name="Calculation 6 5 2 5" xfId="4816"/>
    <cellStyle name="Calculation 6 5 3" xfId="1169"/>
    <cellStyle name="Calculation 6 5 4" xfId="2211"/>
    <cellStyle name="Calculation 6 5 5" xfId="3253"/>
    <cellStyle name="Calculation 6 5 6" xfId="4295"/>
    <cellStyle name="Calculation 6 6" xfId="404"/>
    <cellStyle name="Calculation 6 6 2" xfId="913"/>
    <cellStyle name="Calculation 6 6 2 2" xfId="1957"/>
    <cellStyle name="Calculation 6 6 2 3" xfId="2999"/>
    <cellStyle name="Calculation 6 6 2 4" xfId="4041"/>
    <cellStyle name="Calculation 6 6 2 5" xfId="5083"/>
    <cellStyle name="Calculation 6 6 3" xfId="1449"/>
    <cellStyle name="Calculation 6 6 4" xfId="2491"/>
    <cellStyle name="Calculation 6 6 5" xfId="3533"/>
    <cellStyle name="Calculation 6 6 6" xfId="4575"/>
    <cellStyle name="Calculation 6 7" xfId="348"/>
    <cellStyle name="Calculation 6 7 2" xfId="866"/>
    <cellStyle name="Calculation 6 7 2 2" xfId="1910"/>
    <cellStyle name="Calculation 6 7 2 3" xfId="2952"/>
    <cellStyle name="Calculation 6 7 2 4" xfId="3994"/>
    <cellStyle name="Calculation 6 7 2 5" xfId="5036"/>
    <cellStyle name="Calculation 6 7 3" xfId="1393"/>
    <cellStyle name="Calculation 6 7 4" xfId="2435"/>
    <cellStyle name="Calculation 6 7 5" xfId="3477"/>
    <cellStyle name="Calculation 6 7 6" xfId="4519"/>
    <cellStyle name="Calculation 6 8" xfId="505"/>
    <cellStyle name="Calculation 6 8 2" xfId="995"/>
    <cellStyle name="Calculation 6 8 2 2" xfId="2039"/>
    <cellStyle name="Calculation 6 8 2 3" xfId="3081"/>
    <cellStyle name="Calculation 6 8 2 4" xfId="4123"/>
    <cellStyle name="Calculation 6 8 2 5" xfId="5165"/>
    <cellStyle name="Calculation 6 8 3" xfId="1549"/>
    <cellStyle name="Calculation 6 8 4" xfId="2591"/>
    <cellStyle name="Calculation 6 8 5" xfId="3633"/>
    <cellStyle name="Calculation 6 8 6" xfId="4675"/>
    <cellStyle name="Calculation 6 9" xfId="574"/>
    <cellStyle name="Calculation 6 9 2" xfId="1049"/>
    <cellStyle name="Calculation 6 9 2 2" xfId="2093"/>
    <cellStyle name="Calculation 6 9 2 3" xfId="3135"/>
    <cellStyle name="Calculation 6 9 2 4" xfId="4177"/>
    <cellStyle name="Calculation 6 9 2 5" xfId="5219"/>
    <cellStyle name="Calculation 6 9 3" xfId="1618"/>
    <cellStyle name="Calculation 6 9 4" xfId="2660"/>
    <cellStyle name="Calculation 6 9 5" xfId="3702"/>
    <cellStyle name="Calculation 6 9 6" xfId="4744"/>
    <cellStyle name="Calculation 7" xfId="113"/>
    <cellStyle name="Calculation 7 10" xfId="634"/>
    <cellStyle name="Calculation 7 10 2" xfId="1678"/>
    <cellStyle name="Calculation 7 10 3" xfId="2720"/>
    <cellStyle name="Calculation 7 10 4" xfId="3762"/>
    <cellStyle name="Calculation 7 10 5" xfId="4804"/>
    <cellStyle name="Calculation 7 11" xfId="568"/>
    <cellStyle name="Calculation 7 11 2" xfId="1612"/>
    <cellStyle name="Calculation 7 11 3" xfId="2654"/>
    <cellStyle name="Calculation 7 11 4" xfId="3696"/>
    <cellStyle name="Calculation 7 11 5" xfId="4738"/>
    <cellStyle name="Calculation 7 12" xfId="1098"/>
    <cellStyle name="Calculation 7 12 2" xfId="2142"/>
    <cellStyle name="Calculation 7 12 3" xfId="3184"/>
    <cellStyle name="Calculation 7 12 4" xfId="4226"/>
    <cellStyle name="Calculation 7 12 5" xfId="5268"/>
    <cellStyle name="Calculation 7 13" xfId="1157"/>
    <cellStyle name="Calculation 7 14" xfId="2199"/>
    <cellStyle name="Calculation 7 15" xfId="3241"/>
    <cellStyle name="Calculation 7 16" xfId="4283"/>
    <cellStyle name="Calculation 7 2" xfId="202"/>
    <cellStyle name="Calculation 7 2 2" xfId="724"/>
    <cellStyle name="Calculation 7 2 2 2" xfId="1768"/>
    <cellStyle name="Calculation 7 2 2 3" xfId="2810"/>
    <cellStyle name="Calculation 7 2 2 4" xfId="3852"/>
    <cellStyle name="Calculation 7 2 2 5" xfId="4894"/>
    <cellStyle name="Calculation 7 2 3" xfId="1247"/>
    <cellStyle name="Calculation 7 2 4" xfId="2289"/>
    <cellStyle name="Calculation 7 2 5" xfId="3331"/>
    <cellStyle name="Calculation 7 2 6" xfId="4373"/>
    <cellStyle name="Calculation 7 3" xfId="216"/>
    <cellStyle name="Calculation 7 3 2" xfId="738"/>
    <cellStyle name="Calculation 7 3 2 2" xfId="1782"/>
    <cellStyle name="Calculation 7 3 2 3" xfId="2824"/>
    <cellStyle name="Calculation 7 3 2 4" xfId="3866"/>
    <cellStyle name="Calculation 7 3 2 5" xfId="4908"/>
    <cellStyle name="Calculation 7 3 3" xfId="1261"/>
    <cellStyle name="Calculation 7 3 4" xfId="2303"/>
    <cellStyle name="Calculation 7 3 5" xfId="3345"/>
    <cellStyle name="Calculation 7 3 6" xfId="4387"/>
    <cellStyle name="Calculation 7 4" xfId="288"/>
    <cellStyle name="Calculation 7 4 2" xfId="810"/>
    <cellStyle name="Calculation 7 4 2 2" xfId="1854"/>
    <cellStyle name="Calculation 7 4 2 3" xfId="2896"/>
    <cellStyle name="Calculation 7 4 2 4" xfId="3938"/>
    <cellStyle name="Calculation 7 4 2 5" xfId="4980"/>
    <cellStyle name="Calculation 7 4 3" xfId="1333"/>
    <cellStyle name="Calculation 7 4 4" xfId="2375"/>
    <cellStyle name="Calculation 7 4 5" xfId="3417"/>
    <cellStyle name="Calculation 7 4 6" xfId="4459"/>
    <cellStyle name="Calculation 7 5" xfId="249"/>
    <cellStyle name="Calculation 7 5 2" xfId="771"/>
    <cellStyle name="Calculation 7 5 2 2" xfId="1815"/>
    <cellStyle name="Calculation 7 5 2 3" xfId="2857"/>
    <cellStyle name="Calculation 7 5 2 4" xfId="3899"/>
    <cellStyle name="Calculation 7 5 2 5" xfId="4941"/>
    <cellStyle name="Calculation 7 5 3" xfId="1294"/>
    <cellStyle name="Calculation 7 5 4" xfId="2336"/>
    <cellStyle name="Calculation 7 5 5" xfId="3378"/>
    <cellStyle name="Calculation 7 5 6" xfId="4420"/>
    <cellStyle name="Calculation 7 6" xfId="418"/>
    <cellStyle name="Calculation 7 6 2" xfId="927"/>
    <cellStyle name="Calculation 7 6 2 2" xfId="1971"/>
    <cellStyle name="Calculation 7 6 2 3" xfId="3013"/>
    <cellStyle name="Calculation 7 6 2 4" xfId="4055"/>
    <cellStyle name="Calculation 7 6 2 5" xfId="5097"/>
    <cellStyle name="Calculation 7 6 3" xfId="1463"/>
    <cellStyle name="Calculation 7 6 4" xfId="2505"/>
    <cellStyle name="Calculation 7 6 5" xfId="3547"/>
    <cellStyle name="Calculation 7 6 6" xfId="4589"/>
    <cellStyle name="Calculation 7 7" xfId="361"/>
    <cellStyle name="Calculation 7 7 2" xfId="879"/>
    <cellStyle name="Calculation 7 7 2 2" xfId="1923"/>
    <cellStyle name="Calculation 7 7 2 3" xfId="2965"/>
    <cellStyle name="Calculation 7 7 2 4" xfId="4007"/>
    <cellStyle name="Calculation 7 7 2 5" xfId="5049"/>
    <cellStyle name="Calculation 7 7 3" xfId="1406"/>
    <cellStyle name="Calculation 7 7 4" xfId="2448"/>
    <cellStyle name="Calculation 7 7 5" xfId="3490"/>
    <cellStyle name="Calculation 7 7 6" xfId="4532"/>
    <cellStyle name="Calculation 7 8" xfId="519"/>
    <cellStyle name="Calculation 7 8 2" xfId="1009"/>
    <cellStyle name="Calculation 7 8 2 2" xfId="2053"/>
    <cellStyle name="Calculation 7 8 2 3" xfId="3095"/>
    <cellStyle name="Calculation 7 8 2 4" xfId="4137"/>
    <cellStyle name="Calculation 7 8 2 5" xfId="5179"/>
    <cellStyle name="Calculation 7 8 3" xfId="1563"/>
    <cellStyle name="Calculation 7 8 4" xfId="2605"/>
    <cellStyle name="Calculation 7 8 5" xfId="3647"/>
    <cellStyle name="Calculation 7 8 6" xfId="4689"/>
    <cellStyle name="Calculation 7 9" xfId="431"/>
    <cellStyle name="Calculation 7 9 2" xfId="937"/>
    <cellStyle name="Calculation 7 9 2 2" xfId="1981"/>
    <cellStyle name="Calculation 7 9 2 3" xfId="3023"/>
    <cellStyle name="Calculation 7 9 2 4" xfId="4065"/>
    <cellStyle name="Calculation 7 9 2 5" xfId="5107"/>
    <cellStyle name="Calculation 7 9 3" xfId="1476"/>
    <cellStyle name="Calculation 7 9 4" xfId="2518"/>
    <cellStyle name="Calculation 7 9 5" xfId="3560"/>
    <cellStyle name="Calculation 7 9 6" xfId="4602"/>
    <cellStyle name="Calculation 8" xfId="110"/>
    <cellStyle name="Calculation 8 10" xfId="631"/>
    <cellStyle name="Calculation 8 10 2" xfId="1675"/>
    <cellStyle name="Calculation 8 10 3" xfId="2717"/>
    <cellStyle name="Calculation 8 10 4" xfId="3759"/>
    <cellStyle name="Calculation 8 10 5" xfId="4801"/>
    <cellStyle name="Calculation 8 11" xfId="464"/>
    <cellStyle name="Calculation 8 11 2" xfId="1508"/>
    <cellStyle name="Calculation 8 11 3" xfId="2550"/>
    <cellStyle name="Calculation 8 11 4" xfId="3592"/>
    <cellStyle name="Calculation 8 11 5" xfId="4634"/>
    <cellStyle name="Calculation 8 12" xfId="1097"/>
    <cellStyle name="Calculation 8 12 2" xfId="2141"/>
    <cellStyle name="Calculation 8 12 3" xfId="3183"/>
    <cellStyle name="Calculation 8 12 4" xfId="4225"/>
    <cellStyle name="Calculation 8 12 5" xfId="5267"/>
    <cellStyle name="Calculation 8 13" xfId="1154"/>
    <cellStyle name="Calculation 8 14" xfId="2196"/>
    <cellStyle name="Calculation 8 15" xfId="3238"/>
    <cellStyle name="Calculation 8 16" xfId="4280"/>
    <cellStyle name="Calculation 8 2" xfId="201"/>
    <cellStyle name="Calculation 8 2 2" xfId="723"/>
    <cellStyle name="Calculation 8 2 2 2" xfId="1767"/>
    <cellStyle name="Calculation 8 2 2 3" xfId="2809"/>
    <cellStyle name="Calculation 8 2 2 4" xfId="3851"/>
    <cellStyle name="Calculation 8 2 2 5" xfId="4893"/>
    <cellStyle name="Calculation 8 2 3" xfId="1246"/>
    <cellStyle name="Calculation 8 2 4" xfId="2288"/>
    <cellStyle name="Calculation 8 2 5" xfId="3330"/>
    <cellStyle name="Calculation 8 2 6" xfId="4372"/>
    <cellStyle name="Calculation 8 3" xfId="230"/>
    <cellStyle name="Calculation 8 3 2" xfId="752"/>
    <cellStyle name="Calculation 8 3 2 2" xfId="1796"/>
    <cellStyle name="Calculation 8 3 2 3" xfId="2838"/>
    <cellStyle name="Calculation 8 3 2 4" xfId="3880"/>
    <cellStyle name="Calculation 8 3 2 5" xfId="4922"/>
    <cellStyle name="Calculation 8 3 3" xfId="1275"/>
    <cellStyle name="Calculation 8 3 4" xfId="2317"/>
    <cellStyle name="Calculation 8 3 5" xfId="3359"/>
    <cellStyle name="Calculation 8 3 6" xfId="4401"/>
    <cellStyle name="Calculation 8 4" xfId="287"/>
    <cellStyle name="Calculation 8 4 2" xfId="809"/>
    <cellStyle name="Calculation 8 4 2 2" xfId="1853"/>
    <cellStyle name="Calculation 8 4 2 3" xfId="2895"/>
    <cellStyle name="Calculation 8 4 2 4" xfId="3937"/>
    <cellStyle name="Calculation 8 4 2 5" xfId="4979"/>
    <cellStyle name="Calculation 8 4 3" xfId="1332"/>
    <cellStyle name="Calculation 8 4 4" xfId="2374"/>
    <cellStyle name="Calculation 8 4 5" xfId="3416"/>
    <cellStyle name="Calculation 8 4 6" xfId="4458"/>
    <cellStyle name="Calculation 8 5" xfId="309"/>
    <cellStyle name="Calculation 8 5 2" xfId="831"/>
    <cellStyle name="Calculation 8 5 2 2" xfId="1875"/>
    <cellStyle name="Calculation 8 5 2 3" xfId="2917"/>
    <cellStyle name="Calculation 8 5 2 4" xfId="3959"/>
    <cellStyle name="Calculation 8 5 2 5" xfId="5001"/>
    <cellStyle name="Calculation 8 5 3" xfId="1354"/>
    <cellStyle name="Calculation 8 5 4" xfId="2396"/>
    <cellStyle name="Calculation 8 5 5" xfId="3438"/>
    <cellStyle name="Calculation 8 5 6" xfId="4480"/>
    <cellStyle name="Calculation 8 6" xfId="417"/>
    <cellStyle name="Calculation 8 6 2" xfId="926"/>
    <cellStyle name="Calculation 8 6 2 2" xfId="1970"/>
    <cellStyle name="Calculation 8 6 2 3" xfId="3012"/>
    <cellStyle name="Calculation 8 6 2 4" xfId="4054"/>
    <cellStyle name="Calculation 8 6 2 5" xfId="5096"/>
    <cellStyle name="Calculation 8 6 3" xfId="1462"/>
    <cellStyle name="Calculation 8 6 4" xfId="2504"/>
    <cellStyle name="Calculation 8 6 5" xfId="3546"/>
    <cellStyle name="Calculation 8 6 6" xfId="4588"/>
    <cellStyle name="Calculation 8 7" xfId="360"/>
    <cellStyle name="Calculation 8 7 2" xfId="878"/>
    <cellStyle name="Calculation 8 7 2 2" xfId="1922"/>
    <cellStyle name="Calculation 8 7 2 3" xfId="2964"/>
    <cellStyle name="Calculation 8 7 2 4" xfId="4006"/>
    <cellStyle name="Calculation 8 7 2 5" xfId="5048"/>
    <cellStyle name="Calculation 8 7 3" xfId="1405"/>
    <cellStyle name="Calculation 8 7 4" xfId="2447"/>
    <cellStyle name="Calculation 8 7 5" xfId="3489"/>
    <cellStyle name="Calculation 8 7 6" xfId="4531"/>
    <cellStyle name="Calculation 8 8" xfId="518"/>
    <cellStyle name="Calculation 8 8 2" xfId="1008"/>
    <cellStyle name="Calculation 8 8 2 2" xfId="2052"/>
    <cellStyle name="Calculation 8 8 2 3" xfId="3094"/>
    <cellStyle name="Calculation 8 8 2 4" xfId="4136"/>
    <cellStyle name="Calculation 8 8 2 5" xfId="5178"/>
    <cellStyle name="Calculation 8 8 3" xfId="1562"/>
    <cellStyle name="Calculation 8 8 4" xfId="2604"/>
    <cellStyle name="Calculation 8 8 5" xfId="3646"/>
    <cellStyle name="Calculation 8 8 6" xfId="4688"/>
    <cellStyle name="Calculation 8 9" xfId="448"/>
    <cellStyle name="Calculation 8 9 2" xfId="947"/>
    <cellStyle name="Calculation 8 9 2 2" xfId="1991"/>
    <cellStyle name="Calculation 8 9 2 3" xfId="3033"/>
    <cellStyle name="Calculation 8 9 2 4" xfId="4075"/>
    <cellStyle name="Calculation 8 9 2 5" xfId="5117"/>
    <cellStyle name="Calculation 8 9 3" xfId="1492"/>
    <cellStyle name="Calculation 8 9 4" xfId="2534"/>
    <cellStyle name="Calculation 8 9 5" xfId="3576"/>
    <cellStyle name="Calculation 8 9 6" xfId="4618"/>
    <cellStyle name="Calculation 9" xfId="126"/>
    <cellStyle name="Calculation 9 10" xfId="648"/>
    <cellStyle name="Calculation 9 10 2" xfId="1692"/>
    <cellStyle name="Calculation 9 10 3" xfId="2734"/>
    <cellStyle name="Calculation 9 10 4" xfId="3776"/>
    <cellStyle name="Calculation 9 10 5" xfId="4818"/>
    <cellStyle name="Calculation 9 11" xfId="543"/>
    <cellStyle name="Calculation 9 11 2" xfId="1587"/>
    <cellStyle name="Calculation 9 11 3" xfId="2629"/>
    <cellStyle name="Calculation 9 11 4" xfId="3671"/>
    <cellStyle name="Calculation 9 11 5" xfId="4713"/>
    <cellStyle name="Calculation 9 12" xfId="1105"/>
    <cellStyle name="Calculation 9 12 2" xfId="2149"/>
    <cellStyle name="Calculation 9 12 3" xfId="3191"/>
    <cellStyle name="Calculation 9 12 4" xfId="4233"/>
    <cellStyle name="Calculation 9 12 5" xfId="5275"/>
    <cellStyle name="Calculation 9 13" xfId="1171"/>
    <cellStyle name="Calculation 9 14" xfId="2213"/>
    <cellStyle name="Calculation 9 15" xfId="3255"/>
    <cellStyle name="Calculation 9 16" xfId="4297"/>
    <cellStyle name="Calculation 9 2" xfId="206"/>
    <cellStyle name="Calculation 9 2 2" xfId="728"/>
    <cellStyle name="Calculation 9 2 2 2" xfId="1772"/>
    <cellStyle name="Calculation 9 2 2 3" xfId="2814"/>
    <cellStyle name="Calculation 9 2 2 4" xfId="3856"/>
    <cellStyle name="Calculation 9 2 2 5" xfId="4898"/>
    <cellStyle name="Calculation 9 2 3" xfId="1251"/>
    <cellStyle name="Calculation 9 2 4" xfId="2293"/>
    <cellStyle name="Calculation 9 2 5" xfId="3335"/>
    <cellStyle name="Calculation 9 2 6" xfId="4377"/>
    <cellStyle name="Calculation 9 3" xfId="233"/>
    <cellStyle name="Calculation 9 3 2" xfId="755"/>
    <cellStyle name="Calculation 9 3 2 2" xfId="1799"/>
    <cellStyle name="Calculation 9 3 2 3" xfId="2841"/>
    <cellStyle name="Calculation 9 3 2 4" xfId="3883"/>
    <cellStyle name="Calculation 9 3 2 5" xfId="4925"/>
    <cellStyle name="Calculation 9 3 3" xfId="1278"/>
    <cellStyle name="Calculation 9 3 4" xfId="2320"/>
    <cellStyle name="Calculation 9 3 5" xfId="3362"/>
    <cellStyle name="Calculation 9 3 6" xfId="4404"/>
    <cellStyle name="Calculation 9 4" xfId="293"/>
    <cellStyle name="Calculation 9 4 2" xfId="815"/>
    <cellStyle name="Calculation 9 4 2 2" xfId="1859"/>
    <cellStyle name="Calculation 9 4 2 3" xfId="2901"/>
    <cellStyle name="Calculation 9 4 2 4" xfId="3943"/>
    <cellStyle name="Calculation 9 4 2 5" xfId="4985"/>
    <cellStyle name="Calculation 9 4 3" xfId="1338"/>
    <cellStyle name="Calculation 9 4 4" xfId="2380"/>
    <cellStyle name="Calculation 9 4 5" xfId="3422"/>
    <cellStyle name="Calculation 9 4 6" xfId="4464"/>
    <cellStyle name="Calculation 9 5" xfId="312"/>
    <cellStyle name="Calculation 9 5 2" xfId="834"/>
    <cellStyle name="Calculation 9 5 2 2" xfId="1878"/>
    <cellStyle name="Calculation 9 5 2 3" xfId="2920"/>
    <cellStyle name="Calculation 9 5 2 4" xfId="3962"/>
    <cellStyle name="Calculation 9 5 2 5" xfId="5004"/>
    <cellStyle name="Calculation 9 5 3" xfId="1357"/>
    <cellStyle name="Calculation 9 5 4" xfId="2399"/>
    <cellStyle name="Calculation 9 5 5" xfId="3441"/>
    <cellStyle name="Calculation 9 5 6" xfId="4483"/>
    <cellStyle name="Calculation 9 6" xfId="425"/>
    <cellStyle name="Calculation 9 6 2" xfId="931"/>
    <cellStyle name="Calculation 9 6 2 2" xfId="1975"/>
    <cellStyle name="Calculation 9 6 2 3" xfId="3017"/>
    <cellStyle name="Calculation 9 6 2 4" xfId="4059"/>
    <cellStyle name="Calculation 9 6 2 5" xfId="5101"/>
    <cellStyle name="Calculation 9 6 3" xfId="1470"/>
    <cellStyle name="Calculation 9 6 4" xfId="2512"/>
    <cellStyle name="Calculation 9 6 5" xfId="3554"/>
    <cellStyle name="Calculation 9 6 6" xfId="4596"/>
    <cellStyle name="Calculation 9 7" xfId="369"/>
    <cellStyle name="Calculation 9 7 2" xfId="886"/>
    <cellStyle name="Calculation 9 7 2 2" xfId="1930"/>
    <cellStyle name="Calculation 9 7 2 3" xfId="2972"/>
    <cellStyle name="Calculation 9 7 2 4" xfId="4014"/>
    <cellStyle name="Calculation 9 7 2 5" xfId="5056"/>
    <cellStyle name="Calculation 9 7 3" xfId="1414"/>
    <cellStyle name="Calculation 9 7 4" xfId="2456"/>
    <cellStyle name="Calculation 9 7 5" xfId="3498"/>
    <cellStyle name="Calculation 9 7 6" xfId="4540"/>
    <cellStyle name="Calculation 9 8" xfId="525"/>
    <cellStyle name="Calculation 9 8 2" xfId="1015"/>
    <cellStyle name="Calculation 9 8 2 2" xfId="2059"/>
    <cellStyle name="Calculation 9 8 2 3" xfId="3101"/>
    <cellStyle name="Calculation 9 8 2 4" xfId="4143"/>
    <cellStyle name="Calculation 9 8 2 5" xfId="5185"/>
    <cellStyle name="Calculation 9 8 3" xfId="1569"/>
    <cellStyle name="Calculation 9 8 4" xfId="2611"/>
    <cellStyle name="Calculation 9 8 5" xfId="3653"/>
    <cellStyle name="Calculation 9 8 6" xfId="4695"/>
    <cellStyle name="Calculation 9 9" xfId="534"/>
    <cellStyle name="Calculation 9 9 2" xfId="1022"/>
    <cellStyle name="Calculation 9 9 2 2" xfId="2066"/>
    <cellStyle name="Calculation 9 9 2 3" xfId="3108"/>
    <cellStyle name="Calculation 9 9 2 4" xfId="4150"/>
    <cellStyle name="Calculation 9 9 2 5" xfId="5192"/>
    <cellStyle name="Calculation 9 9 3" xfId="1578"/>
    <cellStyle name="Calculation 9 9 4" xfId="2620"/>
    <cellStyle name="Calculation 9 9 5" xfId="3662"/>
    <cellStyle name="Calculation 9 9 6" xfId="4704"/>
    <cellStyle name="Check Cell 2" xfId="49"/>
    <cellStyle name="Comma 2" xfId="12"/>
    <cellStyle name="Comma 2 2" xfId="66"/>
    <cellStyle name="Comma 3" xfId="14"/>
    <cellStyle name="Comma 4" xfId="5"/>
    <cellStyle name="Currency 2" xfId="5283"/>
    <cellStyle name="Currency 3" xfId="5284"/>
    <cellStyle name="Explanatory Text 2" xfId="50"/>
    <cellStyle name="Good 2" xfId="51"/>
    <cellStyle name="Heading 1 2" xfId="52"/>
    <cellStyle name="Heading 2 2" xfId="53"/>
    <cellStyle name="Heading 3 2" xfId="54"/>
    <cellStyle name="Heading 4 2" xfId="55"/>
    <cellStyle name="Hyperlink" xfId="1" builtinId="8"/>
    <cellStyle name="Hyperlink 2" xfId="9"/>
    <cellStyle name="Hyperlink 3" xfId="11"/>
    <cellStyle name="Input 10" xfId="130"/>
    <cellStyle name="Input 10 10" xfId="652"/>
    <cellStyle name="Input 10 10 2" xfId="1696"/>
    <cellStyle name="Input 10 10 3" xfId="2738"/>
    <cellStyle name="Input 10 10 4" xfId="3780"/>
    <cellStyle name="Input 10 10 5" xfId="4822"/>
    <cellStyle name="Input 10 11" xfId="547"/>
    <cellStyle name="Input 10 11 2" xfId="1591"/>
    <cellStyle name="Input 10 11 3" xfId="2633"/>
    <cellStyle name="Input 10 11 4" xfId="3675"/>
    <cellStyle name="Input 10 11 5" xfId="4717"/>
    <cellStyle name="Input 10 12" xfId="1106"/>
    <cellStyle name="Input 10 12 2" xfId="2150"/>
    <cellStyle name="Input 10 12 3" xfId="3192"/>
    <cellStyle name="Input 10 12 4" xfId="4234"/>
    <cellStyle name="Input 10 12 5" xfId="5276"/>
    <cellStyle name="Input 10 13" xfId="1175"/>
    <cellStyle name="Input 10 14" xfId="2217"/>
    <cellStyle name="Input 10 15" xfId="3259"/>
    <cellStyle name="Input 10 16" xfId="4301"/>
    <cellStyle name="Input 10 2" xfId="207"/>
    <cellStyle name="Input 10 2 2" xfId="729"/>
    <cellStyle name="Input 10 2 2 2" xfId="1773"/>
    <cellStyle name="Input 10 2 2 3" xfId="2815"/>
    <cellStyle name="Input 10 2 2 4" xfId="3857"/>
    <cellStyle name="Input 10 2 2 5" xfId="4899"/>
    <cellStyle name="Input 10 2 3" xfId="1252"/>
    <cellStyle name="Input 10 2 4" xfId="2294"/>
    <cellStyle name="Input 10 2 5" xfId="3336"/>
    <cellStyle name="Input 10 2 6" xfId="4378"/>
    <cellStyle name="Input 10 3" xfId="219"/>
    <cellStyle name="Input 10 3 2" xfId="741"/>
    <cellStyle name="Input 10 3 2 2" xfId="1785"/>
    <cellStyle name="Input 10 3 2 3" xfId="2827"/>
    <cellStyle name="Input 10 3 2 4" xfId="3869"/>
    <cellStyle name="Input 10 3 2 5" xfId="4911"/>
    <cellStyle name="Input 10 3 3" xfId="1264"/>
    <cellStyle name="Input 10 3 4" xfId="2306"/>
    <cellStyle name="Input 10 3 5" xfId="3348"/>
    <cellStyle name="Input 10 3 6" xfId="4390"/>
    <cellStyle name="Input 10 4" xfId="294"/>
    <cellStyle name="Input 10 4 2" xfId="816"/>
    <cellStyle name="Input 10 4 2 2" xfId="1860"/>
    <cellStyle name="Input 10 4 2 3" xfId="2902"/>
    <cellStyle name="Input 10 4 2 4" xfId="3944"/>
    <cellStyle name="Input 10 4 2 5" xfId="4986"/>
    <cellStyle name="Input 10 4 3" xfId="1339"/>
    <cellStyle name="Input 10 4 4" xfId="2381"/>
    <cellStyle name="Input 10 4 5" xfId="3423"/>
    <cellStyle name="Input 10 4 6" xfId="4465"/>
    <cellStyle name="Input 10 5" xfId="299"/>
    <cellStyle name="Input 10 5 2" xfId="821"/>
    <cellStyle name="Input 10 5 2 2" xfId="1865"/>
    <cellStyle name="Input 10 5 2 3" xfId="2907"/>
    <cellStyle name="Input 10 5 2 4" xfId="3949"/>
    <cellStyle name="Input 10 5 2 5" xfId="4991"/>
    <cellStyle name="Input 10 5 3" xfId="1344"/>
    <cellStyle name="Input 10 5 4" xfId="2386"/>
    <cellStyle name="Input 10 5 5" xfId="3428"/>
    <cellStyle name="Input 10 5 6" xfId="4470"/>
    <cellStyle name="Input 10 6" xfId="426"/>
    <cellStyle name="Input 10 6 2" xfId="932"/>
    <cellStyle name="Input 10 6 2 2" xfId="1976"/>
    <cellStyle name="Input 10 6 2 3" xfId="3018"/>
    <cellStyle name="Input 10 6 2 4" xfId="4060"/>
    <cellStyle name="Input 10 6 2 5" xfId="5102"/>
    <cellStyle name="Input 10 6 3" xfId="1471"/>
    <cellStyle name="Input 10 6 4" xfId="2513"/>
    <cellStyle name="Input 10 6 5" xfId="3555"/>
    <cellStyle name="Input 10 6 6" xfId="4597"/>
    <cellStyle name="Input 10 7" xfId="364"/>
    <cellStyle name="Input 10 7 2" xfId="882"/>
    <cellStyle name="Input 10 7 2 2" xfId="1926"/>
    <cellStyle name="Input 10 7 2 3" xfId="2968"/>
    <cellStyle name="Input 10 7 2 4" xfId="4010"/>
    <cellStyle name="Input 10 7 2 5" xfId="5052"/>
    <cellStyle name="Input 10 7 3" xfId="1409"/>
    <cellStyle name="Input 10 7 4" xfId="2451"/>
    <cellStyle name="Input 10 7 5" xfId="3493"/>
    <cellStyle name="Input 10 7 6" xfId="4535"/>
    <cellStyle name="Input 10 8" xfId="526"/>
    <cellStyle name="Input 10 8 2" xfId="1016"/>
    <cellStyle name="Input 10 8 2 2" xfId="2060"/>
    <cellStyle name="Input 10 8 2 3" xfId="3102"/>
    <cellStyle name="Input 10 8 2 4" xfId="4144"/>
    <cellStyle name="Input 10 8 2 5" xfId="5186"/>
    <cellStyle name="Input 10 8 3" xfId="1570"/>
    <cellStyle name="Input 10 8 4" xfId="2612"/>
    <cellStyle name="Input 10 8 5" xfId="3654"/>
    <cellStyle name="Input 10 8 6" xfId="4696"/>
    <cellStyle name="Input 10 9" xfId="549"/>
    <cellStyle name="Input 10 9 2" xfId="1032"/>
    <cellStyle name="Input 10 9 2 2" xfId="2076"/>
    <cellStyle name="Input 10 9 2 3" xfId="3118"/>
    <cellStyle name="Input 10 9 2 4" xfId="4160"/>
    <cellStyle name="Input 10 9 2 5" xfId="5202"/>
    <cellStyle name="Input 10 9 3" xfId="1593"/>
    <cellStyle name="Input 10 9 4" xfId="2635"/>
    <cellStyle name="Input 10 9 5" xfId="3677"/>
    <cellStyle name="Input 10 9 6" xfId="4719"/>
    <cellStyle name="Input 11" xfId="159"/>
    <cellStyle name="Input 11 10" xfId="582"/>
    <cellStyle name="Input 11 10 2" xfId="1626"/>
    <cellStyle name="Input 11 10 3" xfId="2668"/>
    <cellStyle name="Input 11 10 4" xfId="3710"/>
    <cellStyle name="Input 11 10 5" xfId="4752"/>
    <cellStyle name="Input 11 11" xfId="1055"/>
    <cellStyle name="Input 11 11 2" xfId="2099"/>
    <cellStyle name="Input 11 11 3" xfId="3141"/>
    <cellStyle name="Input 11 11 4" xfId="4183"/>
    <cellStyle name="Input 11 11 5" xfId="5225"/>
    <cellStyle name="Input 11 12" xfId="1204"/>
    <cellStyle name="Input 11 13" xfId="2246"/>
    <cellStyle name="Input 11 14" xfId="3288"/>
    <cellStyle name="Input 11 15" xfId="4330"/>
    <cellStyle name="Input 11 2" xfId="155"/>
    <cellStyle name="Input 11 2 2" xfId="677"/>
    <cellStyle name="Input 11 2 2 2" xfId="1721"/>
    <cellStyle name="Input 11 2 2 3" xfId="2763"/>
    <cellStyle name="Input 11 2 2 4" xfId="3805"/>
    <cellStyle name="Input 11 2 2 5" xfId="4847"/>
    <cellStyle name="Input 11 2 3" xfId="1200"/>
    <cellStyle name="Input 11 2 4" xfId="2242"/>
    <cellStyle name="Input 11 2 5" xfId="3284"/>
    <cellStyle name="Input 11 2 6" xfId="4326"/>
    <cellStyle name="Input 11 3" xfId="245"/>
    <cellStyle name="Input 11 3 2" xfId="767"/>
    <cellStyle name="Input 11 3 2 2" xfId="1811"/>
    <cellStyle name="Input 11 3 2 3" xfId="2853"/>
    <cellStyle name="Input 11 3 2 4" xfId="3895"/>
    <cellStyle name="Input 11 3 2 5" xfId="4937"/>
    <cellStyle name="Input 11 3 3" xfId="1290"/>
    <cellStyle name="Input 11 3 4" xfId="2332"/>
    <cellStyle name="Input 11 3 5" xfId="3374"/>
    <cellStyle name="Input 11 3 6" xfId="4416"/>
    <cellStyle name="Input 11 4" xfId="122"/>
    <cellStyle name="Input 11 4 2" xfId="644"/>
    <cellStyle name="Input 11 4 2 2" xfId="1688"/>
    <cellStyle name="Input 11 4 2 3" xfId="2730"/>
    <cellStyle name="Input 11 4 2 4" xfId="3772"/>
    <cellStyle name="Input 11 4 2 5" xfId="4814"/>
    <cellStyle name="Input 11 4 3" xfId="1167"/>
    <cellStyle name="Input 11 4 4" xfId="2209"/>
    <cellStyle name="Input 11 4 5" xfId="3251"/>
    <cellStyle name="Input 11 4 6" xfId="4293"/>
    <cellStyle name="Input 11 5" xfId="375"/>
    <cellStyle name="Input 11 5 2" xfId="888"/>
    <cellStyle name="Input 11 5 2 2" xfId="1932"/>
    <cellStyle name="Input 11 5 2 3" xfId="2974"/>
    <cellStyle name="Input 11 5 2 4" xfId="4016"/>
    <cellStyle name="Input 11 5 2 5" xfId="5058"/>
    <cellStyle name="Input 11 5 3" xfId="1420"/>
    <cellStyle name="Input 11 5 4" xfId="2462"/>
    <cellStyle name="Input 11 5 5" xfId="3504"/>
    <cellStyle name="Input 11 5 6" xfId="4546"/>
    <cellStyle name="Input 11 6" xfId="467"/>
    <cellStyle name="Input 11 6 2" xfId="959"/>
    <cellStyle name="Input 11 6 2 2" xfId="2003"/>
    <cellStyle name="Input 11 6 2 3" xfId="3045"/>
    <cellStyle name="Input 11 6 2 4" xfId="4087"/>
    <cellStyle name="Input 11 6 2 5" xfId="5129"/>
    <cellStyle name="Input 11 6 3" xfId="1511"/>
    <cellStyle name="Input 11 6 4" xfId="2553"/>
    <cellStyle name="Input 11 6 5" xfId="3595"/>
    <cellStyle name="Input 11 6 6" xfId="4637"/>
    <cellStyle name="Input 11 7" xfId="460"/>
    <cellStyle name="Input 11 7 2" xfId="954"/>
    <cellStyle name="Input 11 7 2 2" xfId="1998"/>
    <cellStyle name="Input 11 7 2 3" xfId="3040"/>
    <cellStyle name="Input 11 7 2 4" xfId="4082"/>
    <cellStyle name="Input 11 7 2 5" xfId="5124"/>
    <cellStyle name="Input 11 7 3" xfId="1504"/>
    <cellStyle name="Input 11 7 4" xfId="2546"/>
    <cellStyle name="Input 11 7 5" xfId="3588"/>
    <cellStyle name="Input 11 7 6" xfId="4630"/>
    <cellStyle name="Input 11 8" xfId="521"/>
    <cellStyle name="Input 11 8 2" xfId="1011"/>
    <cellStyle name="Input 11 8 2 2" xfId="2055"/>
    <cellStyle name="Input 11 8 2 3" xfId="3097"/>
    <cellStyle name="Input 11 8 2 4" xfId="4139"/>
    <cellStyle name="Input 11 8 2 5" xfId="5181"/>
    <cellStyle name="Input 11 8 3" xfId="1565"/>
    <cellStyle name="Input 11 8 4" xfId="2607"/>
    <cellStyle name="Input 11 8 5" xfId="3649"/>
    <cellStyle name="Input 11 8 6" xfId="4691"/>
    <cellStyle name="Input 11 9" xfId="681"/>
    <cellStyle name="Input 11 9 2" xfId="1725"/>
    <cellStyle name="Input 11 9 3" xfId="2767"/>
    <cellStyle name="Input 11 9 4" xfId="3809"/>
    <cellStyle name="Input 11 9 5" xfId="4851"/>
    <cellStyle name="Input 12" xfId="117"/>
    <cellStyle name="Input 12 2" xfId="638"/>
    <cellStyle name="Input 12 2 2" xfId="1682"/>
    <cellStyle name="Input 12 2 3" xfId="2724"/>
    <cellStyle name="Input 12 2 4" xfId="3766"/>
    <cellStyle name="Input 12 2 5" xfId="4808"/>
    <cellStyle name="Input 12 3" xfId="1161"/>
    <cellStyle name="Input 12 4" xfId="2203"/>
    <cellStyle name="Input 12 5" xfId="3245"/>
    <cellStyle name="Input 12 6" xfId="4287"/>
    <cellStyle name="Input 13" xfId="56"/>
    <cellStyle name="Input 2" xfId="80"/>
    <cellStyle name="Input 2 10" xfId="601"/>
    <cellStyle name="Input 2 10 2" xfId="1645"/>
    <cellStyle name="Input 2 10 3" xfId="2687"/>
    <cellStyle name="Input 2 10 4" xfId="3729"/>
    <cellStyle name="Input 2 10 5" xfId="4771"/>
    <cellStyle name="Input 2 11" xfId="331"/>
    <cellStyle name="Input 2 11 2" xfId="1376"/>
    <cellStyle name="Input 2 11 3" xfId="2418"/>
    <cellStyle name="Input 2 11 4" xfId="3460"/>
    <cellStyle name="Input 2 11 5" xfId="4502"/>
    <cellStyle name="Input 2 12" xfId="1070"/>
    <cellStyle name="Input 2 12 2" xfId="2114"/>
    <cellStyle name="Input 2 12 3" xfId="3156"/>
    <cellStyle name="Input 2 12 4" xfId="4198"/>
    <cellStyle name="Input 2 12 5" xfId="5240"/>
    <cellStyle name="Input 2 13" xfId="1124"/>
    <cellStyle name="Input 2 14" xfId="2166"/>
    <cellStyle name="Input 2 15" xfId="3208"/>
    <cellStyle name="Input 2 16" xfId="4250"/>
    <cellStyle name="Input 2 2" xfId="175"/>
    <cellStyle name="Input 2 2 2" xfId="696"/>
    <cellStyle name="Input 2 2 2 2" xfId="1740"/>
    <cellStyle name="Input 2 2 2 3" xfId="2782"/>
    <cellStyle name="Input 2 2 2 4" xfId="3824"/>
    <cellStyle name="Input 2 2 2 5" xfId="4866"/>
    <cellStyle name="Input 2 2 3" xfId="1219"/>
    <cellStyle name="Input 2 2 4" xfId="2261"/>
    <cellStyle name="Input 2 2 5" xfId="3303"/>
    <cellStyle name="Input 2 2 6" xfId="4345"/>
    <cellStyle name="Input 2 3" xfId="240"/>
    <cellStyle name="Input 2 3 2" xfId="762"/>
    <cellStyle name="Input 2 3 2 2" xfId="1806"/>
    <cellStyle name="Input 2 3 2 3" xfId="2848"/>
    <cellStyle name="Input 2 3 2 4" xfId="3890"/>
    <cellStyle name="Input 2 3 2 5" xfId="4932"/>
    <cellStyle name="Input 2 3 3" xfId="1285"/>
    <cellStyle name="Input 2 3 4" xfId="2327"/>
    <cellStyle name="Input 2 3 5" xfId="3369"/>
    <cellStyle name="Input 2 3 6" xfId="4411"/>
    <cellStyle name="Input 2 4" xfId="263"/>
    <cellStyle name="Input 2 4 2" xfId="785"/>
    <cellStyle name="Input 2 4 2 2" xfId="1829"/>
    <cellStyle name="Input 2 4 2 3" xfId="2871"/>
    <cellStyle name="Input 2 4 2 4" xfId="3913"/>
    <cellStyle name="Input 2 4 2 5" xfId="4955"/>
    <cellStyle name="Input 2 4 3" xfId="1308"/>
    <cellStyle name="Input 2 4 4" xfId="2350"/>
    <cellStyle name="Input 2 4 5" xfId="3392"/>
    <cellStyle name="Input 2 4 6" xfId="4434"/>
    <cellStyle name="Input 2 5" xfId="319"/>
    <cellStyle name="Input 2 5 2" xfId="841"/>
    <cellStyle name="Input 2 5 2 2" xfId="1885"/>
    <cellStyle name="Input 2 5 2 3" xfId="2927"/>
    <cellStyle name="Input 2 5 2 4" xfId="3969"/>
    <cellStyle name="Input 2 5 2 5" xfId="5011"/>
    <cellStyle name="Input 2 5 3" xfId="1364"/>
    <cellStyle name="Input 2 5 4" xfId="2406"/>
    <cellStyle name="Input 2 5 5" xfId="3448"/>
    <cellStyle name="Input 2 5 6" xfId="4490"/>
    <cellStyle name="Input 2 6" xfId="390"/>
    <cellStyle name="Input 2 6 2" xfId="902"/>
    <cellStyle name="Input 2 6 2 2" xfId="1946"/>
    <cellStyle name="Input 2 6 2 3" xfId="2988"/>
    <cellStyle name="Input 2 6 2 4" xfId="4030"/>
    <cellStyle name="Input 2 6 2 5" xfId="5072"/>
    <cellStyle name="Input 2 6 3" xfId="1435"/>
    <cellStyle name="Input 2 6 4" xfId="2477"/>
    <cellStyle name="Input 2 6 5" xfId="3519"/>
    <cellStyle name="Input 2 6 6" xfId="4561"/>
    <cellStyle name="Input 2 7" xfId="345"/>
    <cellStyle name="Input 2 7 2" xfId="863"/>
    <cellStyle name="Input 2 7 2 2" xfId="1907"/>
    <cellStyle name="Input 2 7 2 3" xfId="2949"/>
    <cellStyle name="Input 2 7 2 4" xfId="3991"/>
    <cellStyle name="Input 2 7 2 5" xfId="5033"/>
    <cellStyle name="Input 2 7 3" xfId="1390"/>
    <cellStyle name="Input 2 7 4" xfId="2432"/>
    <cellStyle name="Input 2 7 5" xfId="3474"/>
    <cellStyle name="Input 2 7 6" xfId="4516"/>
    <cellStyle name="Input 2 8" xfId="492"/>
    <cellStyle name="Input 2 8 2" xfId="982"/>
    <cellStyle name="Input 2 8 2 2" xfId="2026"/>
    <cellStyle name="Input 2 8 2 3" xfId="3068"/>
    <cellStyle name="Input 2 8 2 4" xfId="4110"/>
    <cellStyle name="Input 2 8 2 5" xfId="5152"/>
    <cellStyle name="Input 2 8 3" xfId="1536"/>
    <cellStyle name="Input 2 8 4" xfId="2578"/>
    <cellStyle name="Input 2 8 5" xfId="3620"/>
    <cellStyle name="Input 2 8 6" xfId="4662"/>
    <cellStyle name="Input 2 9" xfId="559"/>
    <cellStyle name="Input 2 9 2" xfId="1041"/>
    <cellStyle name="Input 2 9 2 2" xfId="2085"/>
    <cellStyle name="Input 2 9 2 3" xfId="3127"/>
    <cellStyle name="Input 2 9 2 4" xfId="4169"/>
    <cellStyle name="Input 2 9 2 5" xfId="5211"/>
    <cellStyle name="Input 2 9 3" xfId="1603"/>
    <cellStyle name="Input 2 9 4" xfId="2645"/>
    <cellStyle name="Input 2 9 5" xfId="3687"/>
    <cellStyle name="Input 2 9 6" xfId="4729"/>
    <cellStyle name="Input 3" xfId="75"/>
    <cellStyle name="Input 3 10" xfId="596"/>
    <cellStyle name="Input 3 10 2" xfId="1640"/>
    <cellStyle name="Input 3 10 3" xfId="2682"/>
    <cellStyle name="Input 3 10 4" xfId="3724"/>
    <cellStyle name="Input 3 10 5" xfId="4766"/>
    <cellStyle name="Input 3 11" xfId="432"/>
    <cellStyle name="Input 3 11 2" xfId="1477"/>
    <cellStyle name="Input 3 11 3" xfId="2519"/>
    <cellStyle name="Input 3 11 4" xfId="3561"/>
    <cellStyle name="Input 3 11 5" xfId="4603"/>
    <cellStyle name="Input 3 12" xfId="1065"/>
    <cellStyle name="Input 3 12 2" xfId="2109"/>
    <cellStyle name="Input 3 12 3" xfId="3151"/>
    <cellStyle name="Input 3 12 4" xfId="4193"/>
    <cellStyle name="Input 3 12 5" xfId="5235"/>
    <cellStyle name="Input 3 13" xfId="1119"/>
    <cellStyle name="Input 3 14" xfId="2161"/>
    <cellStyle name="Input 3 15" xfId="3203"/>
    <cellStyle name="Input 3 16" xfId="4245"/>
    <cellStyle name="Input 3 2" xfId="170"/>
    <cellStyle name="Input 3 2 2" xfId="691"/>
    <cellStyle name="Input 3 2 2 2" xfId="1735"/>
    <cellStyle name="Input 3 2 2 3" xfId="2777"/>
    <cellStyle name="Input 3 2 2 4" xfId="3819"/>
    <cellStyle name="Input 3 2 2 5" xfId="4861"/>
    <cellStyle name="Input 3 2 3" xfId="1214"/>
    <cellStyle name="Input 3 2 4" xfId="2256"/>
    <cellStyle name="Input 3 2 5" xfId="3298"/>
    <cellStyle name="Input 3 2 6" xfId="4340"/>
    <cellStyle name="Input 3 3" xfId="226"/>
    <cellStyle name="Input 3 3 2" xfId="748"/>
    <cellStyle name="Input 3 3 2 2" xfId="1792"/>
    <cellStyle name="Input 3 3 2 3" xfId="2834"/>
    <cellStyle name="Input 3 3 2 4" xfId="3876"/>
    <cellStyle name="Input 3 3 2 5" xfId="4918"/>
    <cellStyle name="Input 3 3 3" xfId="1271"/>
    <cellStyle name="Input 3 3 4" xfId="2313"/>
    <cellStyle name="Input 3 3 5" xfId="3355"/>
    <cellStyle name="Input 3 3 6" xfId="4397"/>
    <cellStyle name="Input 3 4" xfId="258"/>
    <cellStyle name="Input 3 4 2" xfId="780"/>
    <cellStyle name="Input 3 4 2 2" xfId="1824"/>
    <cellStyle name="Input 3 4 2 3" xfId="2866"/>
    <cellStyle name="Input 3 4 2 4" xfId="3908"/>
    <cellStyle name="Input 3 4 2 5" xfId="4950"/>
    <cellStyle name="Input 3 4 3" xfId="1303"/>
    <cellStyle name="Input 3 4 4" xfId="2345"/>
    <cellStyle name="Input 3 4 5" xfId="3387"/>
    <cellStyle name="Input 3 4 6" xfId="4429"/>
    <cellStyle name="Input 3 5" xfId="305"/>
    <cellStyle name="Input 3 5 2" xfId="827"/>
    <cellStyle name="Input 3 5 2 2" xfId="1871"/>
    <cellStyle name="Input 3 5 2 3" xfId="2913"/>
    <cellStyle name="Input 3 5 2 4" xfId="3955"/>
    <cellStyle name="Input 3 5 2 5" xfId="4997"/>
    <cellStyle name="Input 3 5 3" xfId="1350"/>
    <cellStyle name="Input 3 5 4" xfId="2392"/>
    <cellStyle name="Input 3 5 5" xfId="3434"/>
    <cellStyle name="Input 3 5 6" xfId="4476"/>
    <cellStyle name="Input 3 6" xfId="385"/>
    <cellStyle name="Input 3 6 2" xfId="897"/>
    <cellStyle name="Input 3 6 2 2" xfId="1941"/>
    <cellStyle name="Input 3 6 2 3" xfId="2983"/>
    <cellStyle name="Input 3 6 2 4" xfId="4025"/>
    <cellStyle name="Input 3 6 2 5" xfId="5067"/>
    <cellStyle name="Input 3 6 3" xfId="1430"/>
    <cellStyle name="Input 3 6 4" xfId="2472"/>
    <cellStyle name="Input 3 6 5" xfId="3514"/>
    <cellStyle name="Input 3 6 6" xfId="4556"/>
    <cellStyle name="Input 3 7" xfId="340"/>
    <cellStyle name="Input 3 7 2" xfId="858"/>
    <cellStyle name="Input 3 7 2 2" xfId="1902"/>
    <cellStyle name="Input 3 7 2 3" xfId="2944"/>
    <cellStyle name="Input 3 7 2 4" xfId="3986"/>
    <cellStyle name="Input 3 7 2 5" xfId="5028"/>
    <cellStyle name="Input 3 7 3" xfId="1385"/>
    <cellStyle name="Input 3 7 4" xfId="2427"/>
    <cellStyle name="Input 3 7 5" xfId="3469"/>
    <cellStyle name="Input 3 7 6" xfId="4511"/>
    <cellStyle name="Input 3 8" xfId="487"/>
    <cellStyle name="Input 3 8 2" xfId="977"/>
    <cellStyle name="Input 3 8 2 2" xfId="2021"/>
    <cellStyle name="Input 3 8 2 3" xfId="3063"/>
    <cellStyle name="Input 3 8 2 4" xfId="4105"/>
    <cellStyle name="Input 3 8 2 5" xfId="5147"/>
    <cellStyle name="Input 3 8 3" xfId="1531"/>
    <cellStyle name="Input 3 8 4" xfId="2573"/>
    <cellStyle name="Input 3 8 5" xfId="3615"/>
    <cellStyle name="Input 3 8 6" xfId="4657"/>
    <cellStyle name="Input 3 9" xfId="540"/>
    <cellStyle name="Input 3 9 2" xfId="1027"/>
    <cellStyle name="Input 3 9 2 2" xfId="2071"/>
    <cellStyle name="Input 3 9 2 3" xfId="3113"/>
    <cellStyle name="Input 3 9 2 4" xfId="4155"/>
    <cellStyle name="Input 3 9 2 5" xfId="5197"/>
    <cellStyle name="Input 3 9 3" xfId="1584"/>
    <cellStyle name="Input 3 9 4" xfId="2626"/>
    <cellStyle name="Input 3 9 5" xfId="3668"/>
    <cellStyle name="Input 3 9 6" xfId="4710"/>
    <cellStyle name="Input 4" xfId="72"/>
    <cellStyle name="Input 4 10" xfId="593"/>
    <cellStyle name="Input 4 10 2" xfId="1637"/>
    <cellStyle name="Input 4 10 3" xfId="2679"/>
    <cellStyle name="Input 4 10 4" xfId="3721"/>
    <cellStyle name="Input 4 10 5" xfId="4763"/>
    <cellStyle name="Input 4 11" xfId="587"/>
    <cellStyle name="Input 4 11 2" xfId="1631"/>
    <cellStyle name="Input 4 11 3" xfId="2673"/>
    <cellStyle name="Input 4 11 4" xfId="3715"/>
    <cellStyle name="Input 4 11 5" xfId="4757"/>
    <cellStyle name="Input 4 12" xfId="1062"/>
    <cellStyle name="Input 4 12 2" xfId="2106"/>
    <cellStyle name="Input 4 12 3" xfId="3148"/>
    <cellStyle name="Input 4 12 4" xfId="4190"/>
    <cellStyle name="Input 4 12 5" xfId="5232"/>
    <cellStyle name="Input 4 13" xfId="1116"/>
    <cellStyle name="Input 4 14" xfId="2158"/>
    <cellStyle name="Input 4 15" xfId="3200"/>
    <cellStyle name="Input 4 16" xfId="4242"/>
    <cellStyle name="Input 4 2" xfId="167"/>
    <cellStyle name="Input 4 2 2" xfId="688"/>
    <cellStyle name="Input 4 2 2 2" xfId="1732"/>
    <cellStyle name="Input 4 2 2 3" xfId="2774"/>
    <cellStyle name="Input 4 2 2 4" xfId="3816"/>
    <cellStyle name="Input 4 2 2 5" xfId="4858"/>
    <cellStyle name="Input 4 2 3" xfId="1211"/>
    <cellStyle name="Input 4 2 4" xfId="2253"/>
    <cellStyle name="Input 4 2 5" xfId="3295"/>
    <cellStyle name="Input 4 2 6" xfId="4337"/>
    <cellStyle name="Input 4 3" xfId="252"/>
    <cellStyle name="Input 4 3 2" xfId="774"/>
    <cellStyle name="Input 4 3 2 2" xfId="1818"/>
    <cellStyle name="Input 4 3 2 3" xfId="2860"/>
    <cellStyle name="Input 4 3 2 4" xfId="3902"/>
    <cellStyle name="Input 4 3 2 5" xfId="4944"/>
    <cellStyle name="Input 4 3 3" xfId="1297"/>
    <cellStyle name="Input 4 3 4" xfId="2339"/>
    <cellStyle name="Input 4 3 5" xfId="3381"/>
    <cellStyle name="Input 4 3 6" xfId="4423"/>
    <cellStyle name="Input 4 4" xfId="255"/>
    <cellStyle name="Input 4 4 2" xfId="777"/>
    <cellStyle name="Input 4 4 2 2" xfId="1821"/>
    <cellStyle name="Input 4 4 2 3" xfId="2863"/>
    <cellStyle name="Input 4 4 2 4" xfId="3905"/>
    <cellStyle name="Input 4 4 2 5" xfId="4947"/>
    <cellStyle name="Input 4 4 3" xfId="1300"/>
    <cellStyle name="Input 4 4 4" xfId="2342"/>
    <cellStyle name="Input 4 4 5" xfId="3384"/>
    <cellStyle name="Input 4 4 6" xfId="4426"/>
    <cellStyle name="Input 4 5" xfId="327"/>
    <cellStyle name="Input 4 5 2" xfId="849"/>
    <cellStyle name="Input 4 5 2 2" xfId="1893"/>
    <cellStyle name="Input 4 5 2 3" xfId="2935"/>
    <cellStyle name="Input 4 5 2 4" xfId="3977"/>
    <cellStyle name="Input 4 5 2 5" xfId="5019"/>
    <cellStyle name="Input 4 5 3" xfId="1372"/>
    <cellStyle name="Input 4 5 4" xfId="2414"/>
    <cellStyle name="Input 4 5 5" xfId="3456"/>
    <cellStyle name="Input 4 5 6" xfId="4498"/>
    <cellStyle name="Input 4 6" xfId="382"/>
    <cellStyle name="Input 4 6 2" xfId="894"/>
    <cellStyle name="Input 4 6 2 2" xfId="1938"/>
    <cellStyle name="Input 4 6 2 3" xfId="2980"/>
    <cellStyle name="Input 4 6 2 4" xfId="4022"/>
    <cellStyle name="Input 4 6 2 5" xfId="5064"/>
    <cellStyle name="Input 4 6 3" xfId="1427"/>
    <cellStyle name="Input 4 6 4" xfId="2469"/>
    <cellStyle name="Input 4 6 5" xfId="3511"/>
    <cellStyle name="Input 4 6 6" xfId="4553"/>
    <cellStyle name="Input 4 7" xfId="337"/>
    <cellStyle name="Input 4 7 2" xfId="855"/>
    <cellStyle name="Input 4 7 2 2" xfId="1899"/>
    <cellStyle name="Input 4 7 2 3" xfId="2941"/>
    <cellStyle name="Input 4 7 2 4" xfId="3983"/>
    <cellStyle name="Input 4 7 2 5" xfId="5025"/>
    <cellStyle name="Input 4 7 3" xfId="1382"/>
    <cellStyle name="Input 4 7 4" xfId="2424"/>
    <cellStyle name="Input 4 7 5" xfId="3466"/>
    <cellStyle name="Input 4 7 6" xfId="4508"/>
    <cellStyle name="Input 4 8" xfId="484"/>
    <cellStyle name="Input 4 8 2" xfId="974"/>
    <cellStyle name="Input 4 8 2 2" xfId="2018"/>
    <cellStyle name="Input 4 8 2 3" xfId="3060"/>
    <cellStyle name="Input 4 8 2 4" xfId="4102"/>
    <cellStyle name="Input 4 8 2 5" xfId="5144"/>
    <cellStyle name="Input 4 8 3" xfId="1528"/>
    <cellStyle name="Input 4 8 4" xfId="2570"/>
    <cellStyle name="Input 4 8 5" xfId="3612"/>
    <cellStyle name="Input 4 8 6" xfId="4654"/>
    <cellStyle name="Input 4 9" xfId="443"/>
    <cellStyle name="Input 4 9 2" xfId="943"/>
    <cellStyle name="Input 4 9 2 2" xfId="1987"/>
    <cellStyle name="Input 4 9 2 3" xfId="3029"/>
    <cellStyle name="Input 4 9 2 4" xfId="4071"/>
    <cellStyle name="Input 4 9 2 5" xfId="5113"/>
    <cellStyle name="Input 4 9 3" xfId="1487"/>
    <cellStyle name="Input 4 9 4" xfId="2529"/>
    <cellStyle name="Input 4 9 5" xfId="3571"/>
    <cellStyle name="Input 4 9 6" xfId="4613"/>
    <cellStyle name="Input 5" xfId="85"/>
    <cellStyle name="Input 5 10" xfId="606"/>
    <cellStyle name="Input 5 10 2" xfId="1650"/>
    <cellStyle name="Input 5 10 3" xfId="2692"/>
    <cellStyle name="Input 5 10 4" xfId="3734"/>
    <cellStyle name="Input 5 10 5" xfId="4776"/>
    <cellStyle name="Input 5 11" xfId="583"/>
    <cellStyle name="Input 5 11 2" xfId="1627"/>
    <cellStyle name="Input 5 11 3" xfId="2669"/>
    <cellStyle name="Input 5 11 4" xfId="3711"/>
    <cellStyle name="Input 5 11 5" xfId="4753"/>
    <cellStyle name="Input 5 12" xfId="1075"/>
    <cellStyle name="Input 5 12 2" xfId="2119"/>
    <cellStyle name="Input 5 12 3" xfId="3161"/>
    <cellStyle name="Input 5 12 4" xfId="4203"/>
    <cellStyle name="Input 5 12 5" xfId="5245"/>
    <cellStyle name="Input 5 13" xfId="1129"/>
    <cellStyle name="Input 5 14" xfId="2171"/>
    <cellStyle name="Input 5 15" xfId="3213"/>
    <cellStyle name="Input 5 16" xfId="4255"/>
    <cellStyle name="Input 5 2" xfId="180"/>
    <cellStyle name="Input 5 2 2" xfId="701"/>
    <cellStyle name="Input 5 2 2 2" xfId="1745"/>
    <cellStyle name="Input 5 2 2 3" xfId="2787"/>
    <cellStyle name="Input 5 2 2 4" xfId="3829"/>
    <cellStyle name="Input 5 2 2 5" xfId="4871"/>
    <cellStyle name="Input 5 2 3" xfId="1224"/>
    <cellStyle name="Input 5 2 4" xfId="2266"/>
    <cellStyle name="Input 5 2 5" xfId="3308"/>
    <cellStyle name="Input 5 2 6" xfId="4350"/>
    <cellStyle name="Input 5 3" xfId="136"/>
    <cellStyle name="Input 5 3 2" xfId="658"/>
    <cellStyle name="Input 5 3 2 2" xfId="1702"/>
    <cellStyle name="Input 5 3 2 3" xfId="2744"/>
    <cellStyle name="Input 5 3 2 4" xfId="3786"/>
    <cellStyle name="Input 5 3 2 5" xfId="4828"/>
    <cellStyle name="Input 5 3 3" xfId="1181"/>
    <cellStyle name="Input 5 3 4" xfId="2223"/>
    <cellStyle name="Input 5 3 5" xfId="3265"/>
    <cellStyle name="Input 5 3 6" xfId="4307"/>
    <cellStyle name="Input 5 4" xfId="268"/>
    <cellStyle name="Input 5 4 2" xfId="790"/>
    <cellStyle name="Input 5 4 2 2" xfId="1834"/>
    <cellStyle name="Input 5 4 2 3" xfId="2876"/>
    <cellStyle name="Input 5 4 2 4" xfId="3918"/>
    <cellStyle name="Input 5 4 2 5" xfId="4960"/>
    <cellStyle name="Input 5 4 3" xfId="1313"/>
    <cellStyle name="Input 5 4 4" xfId="2355"/>
    <cellStyle name="Input 5 4 5" xfId="3397"/>
    <cellStyle name="Input 5 4 6" xfId="4439"/>
    <cellStyle name="Input 5 5" xfId="138"/>
    <cellStyle name="Input 5 5 2" xfId="660"/>
    <cellStyle name="Input 5 5 2 2" xfId="1704"/>
    <cellStyle name="Input 5 5 2 3" xfId="2746"/>
    <cellStyle name="Input 5 5 2 4" xfId="3788"/>
    <cellStyle name="Input 5 5 2 5" xfId="4830"/>
    <cellStyle name="Input 5 5 3" xfId="1183"/>
    <cellStyle name="Input 5 5 4" xfId="2225"/>
    <cellStyle name="Input 5 5 5" xfId="3267"/>
    <cellStyle name="Input 5 5 6" xfId="4309"/>
    <cellStyle name="Input 5 6" xfId="395"/>
    <cellStyle name="Input 5 6 2" xfId="907"/>
    <cellStyle name="Input 5 6 2 2" xfId="1951"/>
    <cellStyle name="Input 5 6 2 3" xfId="2993"/>
    <cellStyle name="Input 5 6 2 4" xfId="4035"/>
    <cellStyle name="Input 5 6 2 5" xfId="5077"/>
    <cellStyle name="Input 5 6 3" xfId="1440"/>
    <cellStyle name="Input 5 6 4" xfId="2482"/>
    <cellStyle name="Input 5 6 5" xfId="3524"/>
    <cellStyle name="Input 5 6 6" xfId="4566"/>
    <cellStyle name="Input 5 7" xfId="470"/>
    <cellStyle name="Input 5 7 2" xfId="962"/>
    <cellStyle name="Input 5 7 2 2" xfId="2006"/>
    <cellStyle name="Input 5 7 2 3" xfId="3048"/>
    <cellStyle name="Input 5 7 2 4" xfId="4090"/>
    <cellStyle name="Input 5 7 2 5" xfId="5132"/>
    <cellStyle name="Input 5 7 3" xfId="1514"/>
    <cellStyle name="Input 5 7 4" xfId="2556"/>
    <cellStyle name="Input 5 7 5" xfId="3598"/>
    <cellStyle name="Input 5 7 6" xfId="4640"/>
    <cellStyle name="Input 5 8" xfId="497"/>
    <cellStyle name="Input 5 8 2" xfId="987"/>
    <cellStyle name="Input 5 8 2 2" xfId="2031"/>
    <cellStyle name="Input 5 8 2 3" xfId="3073"/>
    <cellStyle name="Input 5 8 2 4" xfId="4115"/>
    <cellStyle name="Input 5 8 2 5" xfId="5157"/>
    <cellStyle name="Input 5 8 3" xfId="1541"/>
    <cellStyle name="Input 5 8 4" xfId="2583"/>
    <cellStyle name="Input 5 8 5" xfId="3625"/>
    <cellStyle name="Input 5 8 6" xfId="4667"/>
    <cellStyle name="Input 5 9" xfId="500"/>
    <cellStyle name="Input 5 9 2" xfId="990"/>
    <cellStyle name="Input 5 9 2 2" xfId="2034"/>
    <cellStyle name="Input 5 9 2 3" xfId="3076"/>
    <cellStyle name="Input 5 9 2 4" xfId="4118"/>
    <cellStyle name="Input 5 9 2 5" xfId="5160"/>
    <cellStyle name="Input 5 9 3" xfId="1544"/>
    <cellStyle name="Input 5 9 4" xfId="2586"/>
    <cellStyle name="Input 5 9 5" xfId="3628"/>
    <cellStyle name="Input 5 9 6" xfId="4670"/>
    <cellStyle name="Input 6" xfId="91"/>
    <cellStyle name="Input 6 10" xfId="612"/>
    <cellStyle name="Input 6 10 2" xfId="1656"/>
    <cellStyle name="Input 6 10 3" xfId="2698"/>
    <cellStyle name="Input 6 10 4" xfId="3740"/>
    <cellStyle name="Input 6 10 5" xfId="4782"/>
    <cellStyle name="Input 6 11" xfId="577"/>
    <cellStyle name="Input 6 11 2" xfId="1621"/>
    <cellStyle name="Input 6 11 3" xfId="2663"/>
    <cellStyle name="Input 6 11 4" xfId="3705"/>
    <cellStyle name="Input 6 11 5" xfId="4747"/>
    <cellStyle name="Input 6 12" xfId="1081"/>
    <cellStyle name="Input 6 12 2" xfId="2125"/>
    <cellStyle name="Input 6 12 3" xfId="3167"/>
    <cellStyle name="Input 6 12 4" xfId="4209"/>
    <cellStyle name="Input 6 12 5" xfId="5251"/>
    <cellStyle name="Input 6 13" xfId="1135"/>
    <cellStyle name="Input 6 14" xfId="2177"/>
    <cellStyle name="Input 6 15" xfId="3219"/>
    <cellStyle name="Input 6 16" xfId="4261"/>
    <cellStyle name="Input 6 2" xfId="185"/>
    <cellStyle name="Input 6 2 2" xfId="707"/>
    <cellStyle name="Input 6 2 2 2" xfId="1751"/>
    <cellStyle name="Input 6 2 2 3" xfId="2793"/>
    <cellStyle name="Input 6 2 2 4" xfId="3835"/>
    <cellStyle name="Input 6 2 2 5" xfId="4877"/>
    <cellStyle name="Input 6 2 3" xfId="1230"/>
    <cellStyle name="Input 6 2 4" xfId="2272"/>
    <cellStyle name="Input 6 2 5" xfId="3314"/>
    <cellStyle name="Input 6 2 6" xfId="4356"/>
    <cellStyle name="Input 6 3" xfId="146"/>
    <cellStyle name="Input 6 3 2" xfId="668"/>
    <cellStyle name="Input 6 3 2 2" xfId="1712"/>
    <cellStyle name="Input 6 3 2 3" xfId="2754"/>
    <cellStyle name="Input 6 3 2 4" xfId="3796"/>
    <cellStyle name="Input 6 3 2 5" xfId="4838"/>
    <cellStyle name="Input 6 3 3" xfId="1191"/>
    <cellStyle name="Input 6 3 4" xfId="2233"/>
    <cellStyle name="Input 6 3 5" xfId="3275"/>
    <cellStyle name="Input 6 3 6" xfId="4317"/>
    <cellStyle name="Input 6 4" xfId="271"/>
    <cellStyle name="Input 6 4 2" xfId="793"/>
    <cellStyle name="Input 6 4 2 2" xfId="1837"/>
    <cellStyle name="Input 6 4 2 3" xfId="2879"/>
    <cellStyle name="Input 6 4 2 4" xfId="3921"/>
    <cellStyle name="Input 6 4 2 5" xfId="4963"/>
    <cellStyle name="Input 6 4 3" xfId="1316"/>
    <cellStyle name="Input 6 4 4" xfId="2358"/>
    <cellStyle name="Input 6 4 5" xfId="3400"/>
    <cellStyle name="Input 6 4 6" xfId="4442"/>
    <cellStyle name="Input 6 5" xfId="244"/>
    <cellStyle name="Input 6 5 2" xfId="766"/>
    <cellStyle name="Input 6 5 2 2" xfId="1810"/>
    <cellStyle name="Input 6 5 2 3" xfId="2852"/>
    <cellStyle name="Input 6 5 2 4" xfId="3894"/>
    <cellStyle name="Input 6 5 2 5" xfId="4936"/>
    <cellStyle name="Input 6 5 3" xfId="1289"/>
    <cellStyle name="Input 6 5 4" xfId="2331"/>
    <cellStyle name="Input 6 5 5" xfId="3373"/>
    <cellStyle name="Input 6 5 6" xfId="4415"/>
    <cellStyle name="Input 6 6" xfId="401"/>
    <cellStyle name="Input 6 6 2" xfId="910"/>
    <cellStyle name="Input 6 6 2 2" xfId="1954"/>
    <cellStyle name="Input 6 6 2 3" xfId="2996"/>
    <cellStyle name="Input 6 6 2 4" xfId="4038"/>
    <cellStyle name="Input 6 6 2 5" xfId="5080"/>
    <cellStyle name="Input 6 6 3" xfId="1446"/>
    <cellStyle name="Input 6 6 4" xfId="2488"/>
    <cellStyle name="Input 6 6 5" xfId="3530"/>
    <cellStyle name="Input 6 6 6" xfId="4572"/>
    <cellStyle name="Input 6 7" xfId="440"/>
    <cellStyle name="Input 6 7 2" xfId="941"/>
    <cellStyle name="Input 6 7 2 2" xfId="1985"/>
    <cellStyle name="Input 6 7 2 3" xfId="3027"/>
    <cellStyle name="Input 6 7 2 4" xfId="4069"/>
    <cellStyle name="Input 6 7 2 5" xfId="5111"/>
    <cellStyle name="Input 6 7 3" xfId="1484"/>
    <cellStyle name="Input 6 7 4" xfId="2526"/>
    <cellStyle name="Input 6 7 5" xfId="3568"/>
    <cellStyle name="Input 6 7 6" xfId="4610"/>
    <cellStyle name="Input 6 8" xfId="502"/>
    <cellStyle name="Input 6 8 2" xfId="992"/>
    <cellStyle name="Input 6 8 2 2" xfId="2036"/>
    <cellStyle name="Input 6 8 2 3" xfId="3078"/>
    <cellStyle name="Input 6 8 2 4" xfId="4120"/>
    <cellStyle name="Input 6 8 2 5" xfId="5162"/>
    <cellStyle name="Input 6 8 3" xfId="1546"/>
    <cellStyle name="Input 6 8 4" xfId="2588"/>
    <cellStyle name="Input 6 8 5" xfId="3630"/>
    <cellStyle name="Input 6 8 6" xfId="4672"/>
    <cellStyle name="Input 6 9" xfId="451"/>
    <cellStyle name="Input 6 9 2" xfId="948"/>
    <cellStyle name="Input 6 9 2 2" xfId="1992"/>
    <cellStyle name="Input 6 9 2 3" xfId="3034"/>
    <cellStyle name="Input 6 9 2 4" xfId="4076"/>
    <cellStyle name="Input 6 9 2 5" xfId="5118"/>
    <cellStyle name="Input 6 9 3" xfId="1495"/>
    <cellStyle name="Input 6 9 4" xfId="2537"/>
    <cellStyle name="Input 6 9 5" xfId="3579"/>
    <cellStyle name="Input 6 9 6" xfId="4621"/>
    <cellStyle name="Input 7" xfId="102"/>
    <cellStyle name="Input 7 10" xfId="623"/>
    <cellStyle name="Input 7 10 2" xfId="1667"/>
    <cellStyle name="Input 7 10 3" xfId="2709"/>
    <cellStyle name="Input 7 10 4" xfId="3751"/>
    <cellStyle name="Input 7 10 5" xfId="4793"/>
    <cellStyle name="Input 7 11" xfId="531"/>
    <cellStyle name="Input 7 11 2" xfId="1575"/>
    <cellStyle name="Input 7 11 3" xfId="2617"/>
    <cellStyle name="Input 7 11 4" xfId="3659"/>
    <cellStyle name="Input 7 11 5" xfId="4701"/>
    <cellStyle name="Input 7 12" xfId="1092"/>
    <cellStyle name="Input 7 12 2" xfId="2136"/>
    <cellStyle name="Input 7 12 3" xfId="3178"/>
    <cellStyle name="Input 7 12 4" xfId="4220"/>
    <cellStyle name="Input 7 12 5" xfId="5262"/>
    <cellStyle name="Input 7 13" xfId="1146"/>
    <cellStyle name="Input 7 14" xfId="2188"/>
    <cellStyle name="Input 7 15" xfId="3230"/>
    <cellStyle name="Input 7 16" xfId="4272"/>
    <cellStyle name="Input 7 2" xfId="196"/>
    <cellStyle name="Input 7 2 2" xfId="718"/>
    <cellStyle name="Input 7 2 2 2" xfId="1762"/>
    <cellStyle name="Input 7 2 2 3" xfId="2804"/>
    <cellStyle name="Input 7 2 2 4" xfId="3846"/>
    <cellStyle name="Input 7 2 2 5" xfId="4888"/>
    <cellStyle name="Input 7 2 3" xfId="1241"/>
    <cellStyle name="Input 7 2 4" xfId="2283"/>
    <cellStyle name="Input 7 2 5" xfId="3325"/>
    <cellStyle name="Input 7 2 6" xfId="4367"/>
    <cellStyle name="Input 7 3" xfId="239"/>
    <cellStyle name="Input 7 3 2" xfId="761"/>
    <cellStyle name="Input 7 3 2 2" xfId="1805"/>
    <cellStyle name="Input 7 3 2 3" xfId="2847"/>
    <cellStyle name="Input 7 3 2 4" xfId="3889"/>
    <cellStyle name="Input 7 3 2 5" xfId="4931"/>
    <cellStyle name="Input 7 3 3" xfId="1284"/>
    <cellStyle name="Input 7 3 4" xfId="2326"/>
    <cellStyle name="Input 7 3 5" xfId="3368"/>
    <cellStyle name="Input 7 3 6" xfId="4410"/>
    <cellStyle name="Input 7 4" xfId="282"/>
    <cellStyle name="Input 7 4 2" xfId="804"/>
    <cellStyle name="Input 7 4 2 2" xfId="1848"/>
    <cellStyle name="Input 7 4 2 3" xfId="2890"/>
    <cellStyle name="Input 7 4 2 4" xfId="3932"/>
    <cellStyle name="Input 7 4 2 5" xfId="4974"/>
    <cellStyle name="Input 7 4 3" xfId="1327"/>
    <cellStyle name="Input 7 4 4" xfId="2369"/>
    <cellStyle name="Input 7 4 5" xfId="3411"/>
    <cellStyle name="Input 7 4 6" xfId="4453"/>
    <cellStyle name="Input 7 5" xfId="318"/>
    <cellStyle name="Input 7 5 2" xfId="840"/>
    <cellStyle name="Input 7 5 2 2" xfId="1884"/>
    <cellStyle name="Input 7 5 2 3" xfId="2926"/>
    <cellStyle name="Input 7 5 2 4" xfId="3968"/>
    <cellStyle name="Input 7 5 2 5" xfId="5010"/>
    <cellStyle name="Input 7 5 3" xfId="1363"/>
    <cellStyle name="Input 7 5 4" xfId="2405"/>
    <cellStyle name="Input 7 5 5" xfId="3447"/>
    <cellStyle name="Input 7 5 6" xfId="4489"/>
    <cellStyle name="Input 7 6" xfId="412"/>
    <cellStyle name="Input 7 6 2" xfId="921"/>
    <cellStyle name="Input 7 6 2 2" xfId="1965"/>
    <cellStyle name="Input 7 6 2 3" xfId="3007"/>
    <cellStyle name="Input 7 6 2 4" xfId="4049"/>
    <cellStyle name="Input 7 6 2 5" xfId="5091"/>
    <cellStyle name="Input 7 6 3" xfId="1457"/>
    <cellStyle name="Input 7 6 4" xfId="2499"/>
    <cellStyle name="Input 7 6 5" xfId="3541"/>
    <cellStyle name="Input 7 6 6" xfId="4583"/>
    <cellStyle name="Input 7 7" xfId="355"/>
    <cellStyle name="Input 7 7 2" xfId="873"/>
    <cellStyle name="Input 7 7 2 2" xfId="1917"/>
    <cellStyle name="Input 7 7 2 3" xfId="2959"/>
    <cellStyle name="Input 7 7 2 4" xfId="4001"/>
    <cellStyle name="Input 7 7 2 5" xfId="5043"/>
    <cellStyle name="Input 7 7 3" xfId="1400"/>
    <cellStyle name="Input 7 7 4" xfId="2442"/>
    <cellStyle name="Input 7 7 5" xfId="3484"/>
    <cellStyle name="Input 7 7 6" xfId="4526"/>
    <cellStyle name="Input 7 8" xfId="513"/>
    <cellStyle name="Input 7 8 2" xfId="1003"/>
    <cellStyle name="Input 7 8 2 2" xfId="2047"/>
    <cellStyle name="Input 7 8 2 3" xfId="3089"/>
    <cellStyle name="Input 7 8 2 4" xfId="4131"/>
    <cellStyle name="Input 7 8 2 5" xfId="5173"/>
    <cellStyle name="Input 7 8 3" xfId="1557"/>
    <cellStyle name="Input 7 8 4" xfId="2599"/>
    <cellStyle name="Input 7 8 5" xfId="3641"/>
    <cellStyle name="Input 7 8 6" xfId="4683"/>
    <cellStyle name="Input 7 9" xfId="560"/>
    <cellStyle name="Input 7 9 2" xfId="1042"/>
    <cellStyle name="Input 7 9 2 2" xfId="2086"/>
    <cellStyle name="Input 7 9 2 3" xfId="3128"/>
    <cellStyle name="Input 7 9 2 4" xfId="4170"/>
    <cellStyle name="Input 7 9 2 5" xfId="5212"/>
    <cellStyle name="Input 7 9 3" xfId="1604"/>
    <cellStyle name="Input 7 9 4" xfId="2646"/>
    <cellStyle name="Input 7 9 5" xfId="3688"/>
    <cellStyle name="Input 7 9 6" xfId="4730"/>
    <cellStyle name="Input 8" xfId="106"/>
    <cellStyle name="Input 8 10" xfId="627"/>
    <cellStyle name="Input 8 10 2" xfId="1671"/>
    <cellStyle name="Input 8 10 3" xfId="2713"/>
    <cellStyle name="Input 8 10 4" xfId="3755"/>
    <cellStyle name="Input 8 10 5" xfId="4797"/>
    <cellStyle name="Input 8 11" xfId="566"/>
    <cellStyle name="Input 8 11 2" xfId="1610"/>
    <cellStyle name="Input 8 11 3" xfId="2652"/>
    <cellStyle name="Input 8 11 4" xfId="3694"/>
    <cellStyle name="Input 8 11 5" xfId="4736"/>
    <cellStyle name="Input 8 12" xfId="1096"/>
    <cellStyle name="Input 8 12 2" xfId="2140"/>
    <cellStyle name="Input 8 12 3" xfId="3182"/>
    <cellStyle name="Input 8 12 4" xfId="4224"/>
    <cellStyle name="Input 8 12 5" xfId="5266"/>
    <cellStyle name="Input 8 13" xfId="1150"/>
    <cellStyle name="Input 8 14" xfId="2192"/>
    <cellStyle name="Input 8 15" xfId="3234"/>
    <cellStyle name="Input 8 16" xfId="4276"/>
    <cellStyle name="Input 8 2" xfId="200"/>
    <cellStyle name="Input 8 2 2" xfId="722"/>
    <cellStyle name="Input 8 2 2 2" xfId="1766"/>
    <cellStyle name="Input 8 2 2 3" xfId="2808"/>
    <cellStyle name="Input 8 2 2 4" xfId="3850"/>
    <cellStyle name="Input 8 2 2 5" xfId="4892"/>
    <cellStyle name="Input 8 2 3" xfId="1245"/>
    <cellStyle name="Input 8 2 4" xfId="2287"/>
    <cellStyle name="Input 8 2 5" xfId="3329"/>
    <cellStyle name="Input 8 2 6" xfId="4371"/>
    <cellStyle name="Input 8 3" xfId="247"/>
    <cellStyle name="Input 8 3 2" xfId="769"/>
    <cellStyle name="Input 8 3 2 2" xfId="1813"/>
    <cellStyle name="Input 8 3 2 3" xfId="2855"/>
    <cellStyle name="Input 8 3 2 4" xfId="3897"/>
    <cellStyle name="Input 8 3 2 5" xfId="4939"/>
    <cellStyle name="Input 8 3 3" xfId="1292"/>
    <cellStyle name="Input 8 3 4" xfId="2334"/>
    <cellStyle name="Input 8 3 5" xfId="3376"/>
    <cellStyle name="Input 8 3 6" xfId="4418"/>
    <cellStyle name="Input 8 4" xfId="286"/>
    <cellStyle name="Input 8 4 2" xfId="808"/>
    <cellStyle name="Input 8 4 2 2" xfId="1852"/>
    <cellStyle name="Input 8 4 2 3" xfId="2894"/>
    <cellStyle name="Input 8 4 2 4" xfId="3936"/>
    <cellStyle name="Input 8 4 2 5" xfId="4978"/>
    <cellStyle name="Input 8 4 3" xfId="1331"/>
    <cellStyle name="Input 8 4 4" xfId="2373"/>
    <cellStyle name="Input 8 4 5" xfId="3415"/>
    <cellStyle name="Input 8 4 6" xfId="4457"/>
    <cellStyle name="Input 8 5" xfId="324"/>
    <cellStyle name="Input 8 5 2" xfId="846"/>
    <cellStyle name="Input 8 5 2 2" xfId="1890"/>
    <cellStyle name="Input 8 5 2 3" xfId="2932"/>
    <cellStyle name="Input 8 5 2 4" xfId="3974"/>
    <cellStyle name="Input 8 5 2 5" xfId="5016"/>
    <cellStyle name="Input 8 5 3" xfId="1369"/>
    <cellStyle name="Input 8 5 4" xfId="2411"/>
    <cellStyle name="Input 8 5 5" xfId="3453"/>
    <cellStyle name="Input 8 5 6" xfId="4495"/>
    <cellStyle name="Input 8 6" xfId="416"/>
    <cellStyle name="Input 8 6 2" xfId="925"/>
    <cellStyle name="Input 8 6 2 2" xfId="1969"/>
    <cellStyle name="Input 8 6 2 3" xfId="3011"/>
    <cellStyle name="Input 8 6 2 4" xfId="4053"/>
    <cellStyle name="Input 8 6 2 5" xfId="5095"/>
    <cellStyle name="Input 8 6 3" xfId="1461"/>
    <cellStyle name="Input 8 6 4" xfId="2503"/>
    <cellStyle name="Input 8 6 5" xfId="3545"/>
    <cellStyle name="Input 8 6 6" xfId="4587"/>
    <cellStyle name="Input 8 7" xfId="359"/>
    <cellStyle name="Input 8 7 2" xfId="877"/>
    <cellStyle name="Input 8 7 2 2" xfId="1921"/>
    <cellStyle name="Input 8 7 2 3" xfId="2963"/>
    <cellStyle name="Input 8 7 2 4" xfId="4005"/>
    <cellStyle name="Input 8 7 2 5" xfId="5047"/>
    <cellStyle name="Input 8 7 3" xfId="1404"/>
    <cellStyle name="Input 8 7 4" xfId="2446"/>
    <cellStyle name="Input 8 7 5" xfId="3488"/>
    <cellStyle name="Input 8 7 6" xfId="4530"/>
    <cellStyle name="Input 8 8" xfId="517"/>
    <cellStyle name="Input 8 8 2" xfId="1007"/>
    <cellStyle name="Input 8 8 2 2" xfId="2051"/>
    <cellStyle name="Input 8 8 2 3" xfId="3093"/>
    <cellStyle name="Input 8 8 2 4" xfId="4135"/>
    <cellStyle name="Input 8 8 2 5" xfId="5177"/>
    <cellStyle name="Input 8 8 3" xfId="1561"/>
    <cellStyle name="Input 8 8 4" xfId="2603"/>
    <cellStyle name="Input 8 8 5" xfId="3645"/>
    <cellStyle name="Input 8 8 6" xfId="4687"/>
    <cellStyle name="Input 8 9" xfId="546"/>
    <cellStyle name="Input 8 9 2" xfId="1031"/>
    <cellStyle name="Input 8 9 2 2" xfId="2075"/>
    <cellStyle name="Input 8 9 2 3" xfId="3117"/>
    <cellStyle name="Input 8 9 2 4" xfId="4159"/>
    <cellStyle name="Input 8 9 2 5" xfId="5201"/>
    <cellStyle name="Input 8 9 3" xfId="1590"/>
    <cellStyle name="Input 8 9 4" xfId="2632"/>
    <cellStyle name="Input 8 9 5" xfId="3674"/>
    <cellStyle name="Input 8 9 6" xfId="4716"/>
    <cellStyle name="Input 9" xfId="135"/>
    <cellStyle name="Input 9 10" xfId="657"/>
    <cellStyle name="Input 9 10 2" xfId="1701"/>
    <cellStyle name="Input 9 10 3" xfId="2743"/>
    <cellStyle name="Input 9 10 4" xfId="3785"/>
    <cellStyle name="Input 9 10 5" xfId="4827"/>
    <cellStyle name="Input 9 11" xfId="439"/>
    <cellStyle name="Input 9 11 2" xfId="1483"/>
    <cellStyle name="Input 9 11 3" xfId="2525"/>
    <cellStyle name="Input 9 11 4" xfId="3567"/>
    <cellStyle name="Input 9 11 5" xfId="4609"/>
    <cellStyle name="Input 9 12" xfId="1108"/>
    <cellStyle name="Input 9 12 2" xfId="2152"/>
    <cellStyle name="Input 9 12 3" xfId="3194"/>
    <cellStyle name="Input 9 12 4" xfId="4236"/>
    <cellStyle name="Input 9 12 5" xfId="5278"/>
    <cellStyle name="Input 9 13" xfId="1180"/>
    <cellStyle name="Input 9 14" xfId="2222"/>
    <cellStyle name="Input 9 15" xfId="3264"/>
    <cellStyle name="Input 9 16" xfId="4306"/>
    <cellStyle name="Input 9 2" xfId="209"/>
    <cellStyle name="Input 9 2 2" xfId="731"/>
    <cellStyle name="Input 9 2 2 2" xfId="1775"/>
    <cellStyle name="Input 9 2 2 3" xfId="2817"/>
    <cellStyle name="Input 9 2 2 4" xfId="3859"/>
    <cellStyle name="Input 9 2 2 5" xfId="4901"/>
    <cellStyle name="Input 9 2 3" xfId="1254"/>
    <cellStyle name="Input 9 2 4" xfId="2296"/>
    <cellStyle name="Input 9 2 5" xfId="3338"/>
    <cellStyle name="Input 9 2 6" xfId="4380"/>
    <cellStyle name="Input 9 3" xfId="238"/>
    <cellStyle name="Input 9 3 2" xfId="760"/>
    <cellStyle name="Input 9 3 2 2" xfId="1804"/>
    <cellStyle name="Input 9 3 2 3" xfId="2846"/>
    <cellStyle name="Input 9 3 2 4" xfId="3888"/>
    <cellStyle name="Input 9 3 2 5" xfId="4930"/>
    <cellStyle name="Input 9 3 3" xfId="1283"/>
    <cellStyle name="Input 9 3 4" xfId="2325"/>
    <cellStyle name="Input 9 3 5" xfId="3367"/>
    <cellStyle name="Input 9 3 6" xfId="4409"/>
    <cellStyle name="Input 9 4" xfId="296"/>
    <cellStyle name="Input 9 4 2" xfId="818"/>
    <cellStyle name="Input 9 4 2 2" xfId="1862"/>
    <cellStyle name="Input 9 4 2 3" xfId="2904"/>
    <cellStyle name="Input 9 4 2 4" xfId="3946"/>
    <cellStyle name="Input 9 4 2 5" xfId="4988"/>
    <cellStyle name="Input 9 4 3" xfId="1341"/>
    <cellStyle name="Input 9 4 4" xfId="2383"/>
    <cellStyle name="Input 9 4 5" xfId="3425"/>
    <cellStyle name="Input 9 4 6" xfId="4467"/>
    <cellStyle name="Input 9 5" xfId="317"/>
    <cellStyle name="Input 9 5 2" xfId="839"/>
    <cellStyle name="Input 9 5 2 2" xfId="1883"/>
    <cellStyle name="Input 9 5 2 3" xfId="2925"/>
    <cellStyle name="Input 9 5 2 4" xfId="3967"/>
    <cellStyle name="Input 9 5 2 5" xfId="5009"/>
    <cellStyle name="Input 9 5 3" xfId="1362"/>
    <cellStyle name="Input 9 5 4" xfId="2404"/>
    <cellStyle name="Input 9 5 5" xfId="3446"/>
    <cellStyle name="Input 9 5 6" xfId="4488"/>
    <cellStyle name="Input 9 6" xfId="428"/>
    <cellStyle name="Input 9 6 2" xfId="934"/>
    <cellStyle name="Input 9 6 2 2" xfId="1978"/>
    <cellStyle name="Input 9 6 2 3" xfId="3020"/>
    <cellStyle name="Input 9 6 2 4" xfId="4062"/>
    <cellStyle name="Input 9 6 2 5" xfId="5104"/>
    <cellStyle name="Input 9 6 3" xfId="1473"/>
    <cellStyle name="Input 9 6 4" xfId="2515"/>
    <cellStyle name="Input 9 6 5" xfId="3557"/>
    <cellStyle name="Input 9 6 6" xfId="4599"/>
    <cellStyle name="Input 9 7" xfId="363"/>
    <cellStyle name="Input 9 7 2" xfId="881"/>
    <cellStyle name="Input 9 7 2 2" xfId="1925"/>
    <cellStyle name="Input 9 7 2 3" xfId="2967"/>
    <cellStyle name="Input 9 7 2 4" xfId="4009"/>
    <cellStyle name="Input 9 7 2 5" xfId="5051"/>
    <cellStyle name="Input 9 7 3" xfId="1408"/>
    <cellStyle name="Input 9 7 4" xfId="2450"/>
    <cellStyle name="Input 9 7 5" xfId="3492"/>
    <cellStyle name="Input 9 7 6" xfId="4534"/>
    <cellStyle name="Input 9 8" xfId="528"/>
    <cellStyle name="Input 9 8 2" xfId="1018"/>
    <cellStyle name="Input 9 8 2 2" xfId="2062"/>
    <cellStyle name="Input 9 8 2 3" xfId="3104"/>
    <cellStyle name="Input 9 8 2 4" xfId="4146"/>
    <cellStyle name="Input 9 8 2 5" xfId="5188"/>
    <cellStyle name="Input 9 8 3" xfId="1572"/>
    <cellStyle name="Input 9 8 4" xfId="2614"/>
    <cellStyle name="Input 9 8 5" xfId="3656"/>
    <cellStyle name="Input 9 8 6" xfId="4698"/>
    <cellStyle name="Input 9 9" xfId="555"/>
    <cellStyle name="Input 9 9 2" xfId="1037"/>
    <cellStyle name="Input 9 9 2 2" xfId="2081"/>
    <cellStyle name="Input 9 9 2 3" xfId="3123"/>
    <cellStyle name="Input 9 9 2 4" xfId="4165"/>
    <cellStyle name="Input 9 9 2 5" xfId="5207"/>
    <cellStyle name="Input 9 9 3" xfId="1599"/>
    <cellStyle name="Input 9 9 4" xfId="2641"/>
    <cellStyle name="Input 9 9 5" xfId="3683"/>
    <cellStyle name="Input 9 9 6" xfId="4725"/>
    <cellStyle name="Linked Cell 2" xfId="57"/>
    <cellStyle name="Neutral 2" xfId="58"/>
    <cellStyle name="Normal" xfId="0" builtinId="0"/>
    <cellStyle name="Normal 2" xfId="6"/>
    <cellStyle name="Normal 2 2" xfId="3"/>
    <cellStyle name="Normal 2 2 2" xfId="17"/>
    <cellStyle name="Normal 2 2 2 2" xfId="88"/>
    <cellStyle name="Normal 2 3" xfId="7"/>
    <cellStyle name="Normal 2 3 2" xfId="67"/>
    <cellStyle name="Normal 2 4" xfId="64"/>
    <cellStyle name="Normal 2 5" xfId="13"/>
    <cellStyle name="Normal 3" xfId="4"/>
    <cellStyle name="Normal 3 2" xfId="15"/>
    <cellStyle name="Normal 3 2 2" xfId="68"/>
    <cellStyle name="Normal 3 3" xfId="10"/>
    <cellStyle name="Normal 3 4" xfId="65"/>
    <cellStyle name="Normal 4" xfId="16"/>
    <cellStyle name="Normal 4 10" xfId="3197"/>
    <cellStyle name="Normal 4 11" xfId="4239"/>
    <cellStyle name="Normal 4 12" xfId="69"/>
    <cellStyle name="Normal 4 2" xfId="87"/>
    <cellStyle name="Normal 4 2 2" xfId="182"/>
    <cellStyle name="Normal 4 2 2 2" xfId="703"/>
    <cellStyle name="Normal 4 2 2 2 2" xfId="1747"/>
    <cellStyle name="Normal 4 2 2 2 3" xfId="2789"/>
    <cellStyle name="Normal 4 2 2 2 4" xfId="3831"/>
    <cellStyle name="Normal 4 2 2 2 5" xfId="4873"/>
    <cellStyle name="Normal 4 2 2 3" xfId="1226"/>
    <cellStyle name="Normal 4 2 2 4" xfId="2268"/>
    <cellStyle name="Normal 4 2 2 5" xfId="3310"/>
    <cellStyle name="Normal 4 2 2 6" xfId="4352"/>
    <cellStyle name="Normal 4 2 3" xfId="397"/>
    <cellStyle name="Normal 4 2 3 2" xfId="1442"/>
    <cellStyle name="Normal 4 2 3 3" xfId="2484"/>
    <cellStyle name="Normal 4 2 3 4" xfId="3526"/>
    <cellStyle name="Normal 4 2 3 5" xfId="4568"/>
    <cellStyle name="Normal 4 2 4" xfId="608"/>
    <cellStyle name="Normal 4 2 4 2" xfId="1652"/>
    <cellStyle name="Normal 4 2 4 3" xfId="2694"/>
    <cellStyle name="Normal 4 2 4 4" xfId="3736"/>
    <cellStyle name="Normal 4 2 4 5" xfId="4778"/>
    <cellStyle name="Normal 4 2 5" xfId="1077"/>
    <cellStyle name="Normal 4 2 5 2" xfId="2121"/>
    <cellStyle name="Normal 4 2 5 3" xfId="3163"/>
    <cellStyle name="Normal 4 2 5 4" xfId="4205"/>
    <cellStyle name="Normal 4 2 5 5" xfId="5247"/>
    <cellStyle name="Normal 4 2 6" xfId="1131"/>
    <cellStyle name="Normal 4 2 7" xfId="2173"/>
    <cellStyle name="Normal 4 2 8" xfId="3215"/>
    <cellStyle name="Normal 4 2 9" xfId="4257"/>
    <cellStyle name="Normal 4 3" xfId="116"/>
    <cellStyle name="Normal 4 3 2" xfId="420"/>
    <cellStyle name="Normal 4 3 2 2" xfId="1465"/>
    <cellStyle name="Normal 4 3 2 3" xfId="2507"/>
    <cellStyle name="Normal 4 3 2 4" xfId="3549"/>
    <cellStyle name="Normal 4 3 2 5" xfId="4591"/>
    <cellStyle name="Normal 4 3 3" xfId="637"/>
    <cellStyle name="Normal 4 3 3 2" xfId="1681"/>
    <cellStyle name="Normal 4 3 3 3" xfId="2723"/>
    <cellStyle name="Normal 4 3 3 4" xfId="3765"/>
    <cellStyle name="Normal 4 3 3 5" xfId="4807"/>
    <cellStyle name="Normal 4 3 4" xfId="1100"/>
    <cellStyle name="Normal 4 3 4 2" xfId="2144"/>
    <cellStyle name="Normal 4 3 4 3" xfId="3186"/>
    <cellStyle name="Normal 4 3 4 4" xfId="4228"/>
    <cellStyle name="Normal 4 3 4 5" xfId="5270"/>
    <cellStyle name="Normal 4 3 5" xfId="1160"/>
    <cellStyle name="Normal 4 3 6" xfId="2202"/>
    <cellStyle name="Normal 4 3 7" xfId="3244"/>
    <cellStyle name="Normal 4 3 8" xfId="4286"/>
    <cellStyle name="Normal 4 4" xfId="164"/>
    <cellStyle name="Normal 4 4 2" xfId="379"/>
    <cellStyle name="Normal 4 4 2 2" xfId="1424"/>
    <cellStyle name="Normal 4 4 2 3" xfId="2466"/>
    <cellStyle name="Normal 4 4 2 4" xfId="3508"/>
    <cellStyle name="Normal 4 4 2 5" xfId="4550"/>
    <cellStyle name="Normal 4 4 3" xfId="685"/>
    <cellStyle name="Normal 4 4 3 2" xfId="1729"/>
    <cellStyle name="Normal 4 4 3 3" xfId="2771"/>
    <cellStyle name="Normal 4 4 3 4" xfId="3813"/>
    <cellStyle name="Normal 4 4 3 5" xfId="4855"/>
    <cellStyle name="Normal 4 4 4" xfId="1059"/>
    <cellStyle name="Normal 4 4 4 2" xfId="2103"/>
    <cellStyle name="Normal 4 4 4 3" xfId="3145"/>
    <cellStyle name="Normal 4 4 4 4" xfId="4187"/>
    <cellStyle name="Normal 4 4 4 5" xfId="5229"/>
    <cellStyle name="Normal 4 4 5" xfId="1208"/>
    <cellStyle name="Normal 4 4 6" xfId="2250"/>
    <cellStyle name="Normal 4 4 7" xfId="3292"/>
    <cellStyle name="Normal 4 4 8" xfId="4334"/>
    <cellStyle name="Normal 4 5" xfId="370"/>
    <cellStyle name="Normal 4 5 2" xfId="1415"/>
    <cellStyle name="Normal 4 5 3" xfId="2457"/>
    <cellStyle name="Normal 4 5 4" xfId="3499"/>
    <cellStyle name="Normal 4 5 5" xfId="4541"/>
    <cellStyle name="Normal 4 6" xfId="590"/>
    <cellStyle name="Normal 4 6 2" xfId="1634"/>
    <cellStyle name="Normal 4 6 3" xfId="2676"/>
    <cellStyle name="Normal 4 6 4" xfId="3718"/>
    <cellStyle name="Normal 4 6 5" xfId="4760"/>
    <cellStyle name="Normal 4 7" xfId="1051"/>
    <cellStyle name="Normal 4 7 2" xfId="2095"/>
    <cellStyle name="Normal 4 7 3" xfId="3137"/>
    <cellStyle name="Normal 4 7 4" xfId="4179"/>
    <cellStyle name="Normal 4 7 5" xfId="5221"/>
    <cellStyle name="Normal 4 8" xfId="1113"/>
    <cellStyle name="Normal 4 9" xfId="2155"/>
    <cellStyle name="Normal 5" xfId="2"/>
    <cellStyle name="Normal 5 10" xfId="3216"/>
    <cellStyle name="Normal 5 11" xfId="4258"/>
    <cellStyle name="Normal 5 2" xfId="18"/>
    <cellStyle name="Normal 5 2 2" xfId="421"/>
    <cellStyle name="Normal 5 2 2 2" xfId="1466"/>
    <cellStyle name="Normal 5 2 2 3" xfId="2508"/>
    <cellStyle name="Normal 5 2 2 4" xfId="3550"/>
    <cellStyle name="Normal 5 2 2 5" xfId="4592"/>
    <cellStyle name="Normal 5 2 3" xfId="639"/>
    <cellStyle name="Normal 5 2 3 2" xfId="1683"/>
    <cellStyle name="Normal 5 2 3 3" xfId="2725"/>
    <cellStyle name="Normal 5 2 3 4" xfId="3767"/>
    <cellStyle name="Normal 5 2 3 5" xfId="4809"/>
    <cellStyle name="Normal 5 2 4" xfId="1101"/>
    <cellStyle name="Normal 5 2 4 2" xfId="2145"/>
    <cellStyle name="Normal 5 2 4 3" xfId="3187"/>
    <cellStyle name="Normal 5 2 4 4" xfId="4229"/>
    <cellStyle name="Normal 5 2 4 5" xfId="5271"/>
    <cellStyle name="Normal 5 2 5" xfId="1162"/>
    <cellStyle name="Normal 5 2 6" xfId="2204"/>
    <cellStyle name="Normal 5 2 7" xfId="3246"/>
    <cellStyle name="Normal 5 2 8" xfId="4288"/>
    <cellStyle name="Normal 5 3" xfId="8"/>
    <cellStyle name="Normal 5 3 2" xfId="398"/>
    <cellStyle name="Normal 5 3 2 2" xfId="1443"/>
    <cellStyle name="Normal 5 3 2 3" xfId="2485"/>
    <cellStyle name="Normal 5 3 2 4" xfId="3527"/>
    <cellStyle name="Normal 5 3 2 5" xfId="4569"/>
    <cellStyle name="Normal 5 3 3" xfId="704"/>
    <cellStyle name="Normal 5 3 3 2" xfId="1748"/>
    <cellStyle name="Normal 5 3 3 3" xfId="2790"/>
    <cellStyle name="Normal 5 3 3 4" xfId="3832"/>
    <cellStyle name="Normal 5 3 3 5" xfId="4874"/>
    <cellStyle name="Normal 5 3 4" xfId="1078"/>
    <cellStyle name="Normal 5 3 4 2" xfId="2122"/>
    <cellStyle name="Normal 5 3 4 3" xfId="3164"/>
    <cellStyle name="Normal 5 3 4 4" xfId="4206"/>
    <cellStyle name="Normal 5 3 4 5" xfId="5248"/>
    <cellStyle name="Normal 5 3 5" xfId="1227"/>
    <cellStyle name="Normal 5 3 6" xfId="2269"/>
    <cellStyle name="Normal 5 3 7" xfId="3311"/>
    <cellStyle name="Normal 5 3 8" xfId="4353"/>
    <cellStyle name="Normal 5 4" xfId="372"/>
    <cellStyle name="Normal 5 4 2" xfId="1417"/>
    <cellStyle name="Normal 5 4 3" xfId="2459"/>
    <cellStyle name="Normal 5 4 4" xfId="3501"/>
    <cellStyle name="Normal 5 4 5" xfId="4543"/>
    <cellStyle name="Normal 5 5" xfId="609"/>
    <cellStyle name="Normal 5 5 2" xfId="1653"/>
    <cellStyle name="Normal 5 5 3" xfId="2695"/>
    <cellStyle name="Normal 5 5 4" xfId="3737"/>
    <cellStyle name="Normal 5 5 5" xfId="4779"/>
    <cellStyle name="Normal 5 6" xfId="1052"/>
    <cellStyle name="Normal 5 6 2" xfId="2096"/>
    <cellStyle name="Normal 5 6 3" xfId="3138"/>
    <cellStyle name="Normal 5 6 4" xfId="4180"/>
    <cellStyle name="Normal 5 6 5" xfId="5222"/>
    <cellStyle name="Normal 5 7" xfId="1111"/>
    <cellStyle name="Normal 5 8" xfId="1132"/>
    <cellStyle name="Normal 5 9" xfId="2174"/>
    <cellStyle name="Normal 6" xfId="437"/>
    <cellStyle name="Normal 7" xfId="5282"/>
    <cellStyle name="Normal 8" xfId="19"/>
    <cellStyle name="Normal 9" xfId="22"/>
    <cellStyle name="Normal_SENxFSM" xfId="20"/>
    <cellStyle name="Normal_TABLE6" xfId="21"/>
    <cellStyle name="Note 10" xfId="120"/>
    <cellStyle name="Note 10 10" xfId="642"/>
    <cellStyle name="Note 10 10 2" xfId="1686"/>
    <cellStyle name="Note 10 10 3" xfId="2728"/>
    <cellStyle name="Note 10 10 4" xfId="3770"/>
    <cellStyle name="Note 10 10 5" xfId="4812"/>
    <cellStyle name="Note 10 11" xfId="334"/>
    <cellStyle name="Note 10 11 2" xfId="1379"/>
    <cellStyle name="Note 10 11 3" xfId="2421"/>
    <cellStyle name="Note 10 11 4" xfId="3463"/>
    <cellStyle name="Note 10 11 5" xfId="4505"/>
    <cellStyle name="Note 10 12" xfId="1103"/>
    <cellStyle name="Note 10 12 2" xfId="2147"/>
    <cellStyle name="Note 10 12 3" xfId="3189"/>
    <cellStyle name="Note 10 12 4" xfId="4231"/>
    <cellStyle name="Note 10 12 5" xfId="5273"/>
    <cellStyle name="Note 10 13" xfId="1165"/>
    <cellStyle name="Note 10 14" xfId="2207"/>
    <cellStyle name="Note 10 15" xfId="3249"/>
    <cellStyle name="Note 10 16" xfId="4291"/>
    <cellStyle name="Note 10 2" xfId="204"/>
    <cellStyle name="Note 10 2 2" xfId="726"/>
    <cellStyle name="Note 10 2 2 2" xfId="1770"/>
    <cellStyle name="Note 10 2 2 3" xfId="2812"/>
    <cellStyle name="Note 10 2 2 4" xfId="3854"/>
    <cellStyle name="Note 10 2 2 5" xfId="4896"/>
    <cellStyle name="Note 10 2 3" xfId="1249"/>
    <cellStyle name="Note 10 2 4" xfId="2291"/>
    <cellStyle name="Note 10 2 5" xfId="3333"/>
    <cellStyle name="Note 10 2 6" xfId="4375"/>
    <cellStyle name="Note 10 3" xfId="228"/>
    <cellStyle name="Note 10 3 2" xfId="750"/>
    <cellStyle name="Note 10 3 2 2" xfId="1794"/>
    <cellStyle name="Note 10 3 2 3" xfId="2836"/>
    <cellStyle name="Note 10 3 2 4" xfId="3878"/>
    <cellStyle name="Note 10 3 2 5" xfId="4920"/>
    <cellStyle name="Note 10 3 3" xfId="1273"/>
    <cellStyle name="Note 10 3 4" xfId="2315"/>
    <cellStyle name="Note 10 3 5" xfId="3357"/>
    <cellStyle name="Note 10 3 6" xfId="4399"/>
    <cellStyle name="Note 10 4" xfId="291"/>
    <cellStyle name="Note 10 4 2" xfId="813"/>
    <cellStyle name="Note 10 4 2 2" xfId="1857"/>
    <cellStyle name="Note 10 4 2 3" xfId="2899"/>
    <cellStyle name="Note 10 4 2 4" xfId="3941"/>
    <cellStyle name="Note 10 4 2 5" xfId="4983"/>
    <cellStyle name="Note 10 4 3" xfId="1336"/>
    <cellStyle name="Note 10 4 4" xfId="2378"/>
    <cellStyle name="Note 10 4 5" xfId="3420"/>
    <cellStyle name="Note 10 4 6" xfId="4462"/>
    <cellStyle name="Note 10 5" xfId="307"/>
    <cellStyle name="Note 10 5 2" xfId="829"/>
    <cellStyle name="Note 10 5 2 2" xfId="1873"/>
    <cellStyle name="Note 10 5 2 3" xfId="2915"/>
    <cellStyle name="Note 10 5 2 4" xfId="3957"/>
    <cellStyle name="Note 10 5 2 5" xfId="4999"/>
    <cellStyle name="Note 10 5 3" xfId="1352"/>
    <cellStyle name="Note 10 5 4" xfId="2394"/>
    <cellStyle name="Note 10 5 5" xfId="3436"/>
    <cellStyle name="Note 10 5 6" xfId="4478"/>
    <cellStyle name="Note 10 6" xfId="423"/>
    <cellStyle name="Note 10 6 2" xfId="929"/>
    <cellStyle name="Note 10 6 2 2" xfId="1973"/>
    <cellStyle name="Note 10 6 2 3" xfId="3015"/>
    <cellStyle name="Note 10 6 2 4" xfId="4057"/>
    <cellStyle name="Note 10 6 2 5" xfId="5099"/>
    <cellStyle name="Note 10 6 3" xfId="1468"/>
    <cellStyle name="Note 10 6 4" xfId="2510"/>
    <cellStyle name="Note 10 6 5" xfId="3552"/>
    <cellStyle name="Note 10 6 6" xfId="4594"/>
    <cellStyle name="Note 10 7" xfId="368"/>
    <cellStyle name="Note 10 7 2" xfId="885"/>
    <cellStyle name="Note 10 7 2 2" xfId="1929"/>
    <cellStyle name="Note 10 7 2 3" xfId="2971"/>
    <cellStyle name="Note 10 7 2 4" xfId="4013"/>
    <cellStyle name="Note 10 7 2 5" xfId="5055"/>
    <cellStyle name="Note 10 7 3" xfId="1413"/>
    <cellStyle name="Note 10 7 4" xfId="2455"/>
    <cellStyle name="Note 10 7 5" xfId="3497"/>
    <cellStyle name="Note 10 7 6" xfId="4539"/>
    <cellStyle name="Note 10 8" xfId="523"/>
    <cellStyle name="Note 10 8 2" xfId="1013"/>
    <cellStyle name="Note 10 8 2 2" xfId="2057"/>
    <cellStyle name="Note 10 8 2 3" xfId="3099"/>
    <cellStyle name="Note 10 8 2 4" xfId="4141"/>
    <cellStyle name="Note 10 8 2 5" xfId="5183"/>
    <cellStyle name="Note 10 8 3" xfId="1567"/>
    <cellStyle name="Note 10 8 4" xfId="2609"/>
    <cellStyle name="Note 10 8 5" xfId="3651"/>
    <cellStyle name="Note 10 8 6" xfId="4693"/>
    <cellStyle name="Note 10 9" xfId="544"/>
    <cellStyle name="Note 10 9 2" xfId="1030"/>
    <cellStyle name="Note 10 9 2 2" xfId="2074"/>
    <cellStyle name="Note 10 9 2 3" xfId="3116"/>
    <cellStyle name="Note 10 9 2 4" xfId="4158"/>
    <cellStyle name="Note 10 9 2 5" xfId="5200"/>
    <cellStyle name="Note 10 9 3" xfId="1588"/>
    <cellStyle name="Note 10 9 4" xfId="2630"/>
    <cellStyle name="Note 10 9 5" xfId="3672"/>
    <cellStyle name="Note 10 9 6" xfId="4714"/>
    <cellStyle name="Note 11" xfId="160"/>
    <cellStyle name="Note 11 10" xfId="581"/>
    <cellStyle name="Note 11 10 2" xfId="1625"/>
    <cellStyle name="Note 11 10 3" xfId="2667"/>
    <cellStyle name="Note 11 10 4" xfId="3709"/>
    <cellStyle name="Note 11 10 5" xfId="4751"/>
    <cellStyle name="Note 11 11" xfId="1056"/>
    <cellStyle name="Note 11 11 2" xfId="2100"/>
    <cellStyle name="Note 11 11 3" xfId="3142"/>
    <cellStyle name="Note 11 11 4" xfId="4184"/>
    <cellStyle name="Note 11 11 5" xfId="5226"/>
    <cellStyle name="Note 11 12" xfId="1205"/>
    <cellStyle name="Note 11 13" xfId="2247"/>
    <cellStyle name="Note 11 14" xfId="3289"/>
    <cellStyle name="Note 11 15" xfId="4331"/>
    <cellStyle name="Note 11 2" xfId="154"/>
    <cellStyle name="Note 11 2 2" xfId="676"/>
    <cellStyle name="Note 11 2 2 2" xfId="1720"/>
    <cellStyle name="Note 11 2 2 3" xfId="2762"/>
    <cellStyle name="Note 11 2 2 4" xfId="3804"/>
    <cellStyle name="Note 11 2 2 5" xfId="4846"/>
    <cellStyle name="Note 11 2 3" xfId="1199"/>
    <cellStyle name="Note 11 2 4" xfId="2241"/>
    <cellStyle name="Note 11 2 5" xfId="3283"/>
    <cellStyle name="Note 11 2 6" xfId="4325"/>
    <cellStyle name="Note 11 3" xfId="212"/>
    <cellStyle name="Note 11 3 2" xfId="734"/>
    <cellStyle name="Note 11 3 2 2" xfId="1778"/>
    <cellStyle name="Note 11 3 2 3" xfId="2820"/>
    <cellStyle name="Note 11 3 2 4" xfId="3862"/>
    <cellStyle name="Note 11 3 2 5" xfId="4904"/>
    <cellStyle name="Note 11 3 3" xfId="1257"/>
    <cellStyle name="Note 11 3 4" xfId="2299"/>
    <cellStyle name="Note 11 3 5" xfId="3341"/>
    <cellStyle name="Note 11 3 6" xfId="4383"/>
    <cellStyle name="Note 11 4" xfId="129"/>
    <cellStyle name="Note 11 4 2" xfId="651"/>
    <cellStyle name="Note 11 4 2 2" xfId="1695"/>
    <cellStyle name="Note 11 4 2 3" xfId="2737"/>
    <cellStyle name="Note 11 4 2 4" xfId="3779"/>
    <cellStyle name="Note 11 4 2 5" xfId="4821"/>
    <cellStyle name="Note 11 4 3" xfId="1174"/>
    <cellStyle name="Note 11 4 4" xfId="2216"/>
    <cellStyle name="Note 11 4 5" xfId="3258"/>
    <cellStyle name="Note 11 4 6" xfId="4300"/>
    <cellStyle name="Note 11 5" xfId="376"/>
    <cellStyle name="Note 11 5 2" xfId="889"/>
    <cellStyle name="Note 11 5 2 2" xfId="1933"/>
    <cellStyle name="Note 11 5 2 3" xfId="2975"/>
    <cellStyle name="Note 11 5 2 4" xfId="4017"/>
    <cellStyle name="Note 11 5 2 5" xfId="5059"/>
    <cellStyle name="Note 11 5 3" xfId="1421"/>
    <cellStyle name="Note 11 5 4" xfId="2463"/>
    <cellStyle name="Note 11 5 5" xfId="3505"/>
    <cellStyle name="Note 11 5 6" xfId="4547"/>
    <cellStyle name="Note 11 6" xfId="458"/>
    <cellStyle name="Note 11 6 2" xfId="952"/>
    <cellStyle name="Note 11 6 2 2" xfId="1996"/>
    <cellStyle name="Note 11 6 2 3" xfId="3038"/>
    <cellStyle name="Note 11 6 2 4" xfId="4080"/>
    <cellStyle name="Note 11 6 2 5" xfId="5122"/>
    <cellStyle name="Note 11 6 3" xfId="1502"/>
    <cellStyle name="Note 11 6 4" xfId="2544"/>
    <cellStyle name="Note 11 6 5" xfId="3586"/>
    <cellStyle name="Note 11 6 6" xfId="4628"/>
    <cellStyle name="Note 11 7" xfId="447"/>
    <cellStyle name="Note 11 7 2" xfId="946"/>
    <cellStyle name="Note 11 7 2 2" xfId="1990"/>
    <cellStyle name="Note 11 7 2 3" xfId="3032"/>
    <cellStyle name="Note 11 7 2 4" xfId="4074"/>
    <cellStyle name="Note 11 7 2 5" xfId="5116"/>
    <cellStyle name="Note 11 7 3" xfId="1491"/>
    <cellStyle name="Note 11 7 4" xfId="2533"/>
    <cellStyle name="Note 11 7 5" xfId="3575"/>
    <cellStyle name="Note 11 7 6" xfId="4617"/>
    <cellStyle name="Note 11 8" xfId="499"/>
    <cellStyle name="Note 11 8 2" xfId="989"/>
    <cellStyle name="Note 11 8 2 2" xfId="2033"/>
    <cellStyle name="Note 11 8 2 3" xfId="3075"/>
    <cellStyle name="Note 11 8 2 4" xfId="4117"/>
    <cellStyle name="Note 11 8 2 5" xfId="5159"/>
    <cellStyle name="Note 11 8 3" xfId="1543"/>
    <cellStyle name="Note 11 8 4" xfId="2585"/>
    <cellStyle name="Note 11 8 5" xfId="3627"/>
    <cellStyle name="Note 11 8 6" xfId="4669"/>
    <cellStyle name="Note 11 9" xfId="682"/>
    <cellStyle name="Note 11 9 2" xfId="1726"/>
    <cellStyle name="Note 11 9 3" xfId="2768"/>
    <cellStyle name="Note 11 9 4" xfId="3810"/>
    <cellStyle name="Note 11 9 5" xfId="4852"/>
    <cellStyle name="Note 12" xfId="142"/>
    <cellStyle name="Note 12 2" xfId="664"/>
    <cellStyle name="Note 12 2 2" xfId="1708"/>
    <cellStyle name="Note 12 2 3" xfId="2750"/>
    <cellStyle name="Note 12 2 4" xfId="3792"/>
    <cellStyle name="Note 12 2 5" xfId="4834"/>
    <cellStyle name="Note 12 3" xfId="1187"/>
    <cellStyle name="Note 12 4" xfId="2229"/>
    <cellStyle name="Note 12 5" xfId="3271"/>
    <cellStyle name="Note 12 6" xfId="4313"/>
    <cellStyle name="Note 13" xfId="59"/>
    <cellStyle name="Note 2" xfId="82"/>
    <cellStyle name="Note 2 10" xfId="603"/>
    <cellStyle name="Note 2 10 2" xfId="1647"/>
    <cellStyle name="Note 2 10 3" xfId="2689"/>
    <cellStyle name="Note 2 10 4" xfId="3731"/>
    <cellStyle name="Note 2 10 5" xfId="4773"/>
    <cellStyle name="Note 2 11" xfId="481"/>
    <cellStyle name="Note 2 11 2" xfId="1525"/>
    <cellStyle name="Note 2 11 3" xfId="2567"/>
    <cellStyle name="Note 2 11 4" xfId="3609"/>
    <cellStyle name="Note 2 11 5" xfId="4651"/>
    <cellStyle name="Note 2 12" xfId="1072"/>
    <cellStyle name="Note 2 12 2" xfId="2116"/>
    <cellStyle name="Note 2 12 3" xfId="3158"/>
    <cellStyle name="Note 2 12 4" xfId="4200"/>
    <cellStyle name="Note 2 12 5" xfId="5242"/>
    <cellStyle name="Note 2 13" xfId="1126"/>
    <cellStyle name="Note 2 14" xfId="2168"/>
    <cellStyle name="Note 2 15" xfId="3210"/>
    <cellStyle name="Note 2 16" xfId="4252"/>
    <cellStyle name="Note 2 2" xfId="177"/>
    <cellStyle name="Note 2 2 2" xfId="698"/>
    <cellStyle name="Note 2 2 2 2" xfId="1742"/>
    <cellStyle name="Note 2 2 2 3" xfId="2784"/>
    <cellStyle name="Note 2 2 2 4" xfId="3826"/>
    <cellStyle name="Note 2 2 2 5" xfId="4868"/>
    <cellStyle name="Note 2 2 3" xfId="1221"/>
    <cellStyle name="Note 2 2 4" xfId="2263"/>
    <cellStyle name="Note 2 2 5" xfId="3305"/>
    <cellStyle name="Note 2 2 6" xfId="4347"/>
    <cellStyle name="Note 2 3" xfId="246"/>
    <cellStyle name="Note 2 3 2" xfId="768"/>
    <cellStyle name="Note 2 3 2 2" xfId="1812"/>
    <cellStyle name="Note 2 3 2 3" xfId="2854"/>
    <cellStyle name="Note 2 3 2 4" xfId="3896"/>
    <cellStyle name="Note 2 3 2 5" xfId="4938"/>
    <cellStyle name="Note 2 3 3" xfId="1291"/>
    <cellStyle name="Note 2 3 4" xfId="2333"/>
    <cellStyle name="Note 2 3 5" xfId="3375"/>
    <cellStyle name="Note 2 3 6" xfId="4417"/>
    <cellStyle name="Note 2 4" xfId="265"/>
    <cellStyle name="Note 2 4 2" xfId="787"/>
    <cellStyle name="Note 2 4 2 2" xfId="1831"/>
    <cellStyle name="Note 2 4 2 3" xfId="2873"/>
    <cellStyle name="Note 2 4 2 4" xfId="3915"/>
    <cellStyle name="Note 2 4 2 5" xfId="4957"/>
    <cellStyle name="Note 2 4 3" xfId="1310"/>
    <cellStyle name="Note 2 4 4" xfId="2352"/>
    <cellStyle name="Note 2 4 5" xfId="3394"/>
    <cellStyle name="Note 2 4 6" xfId="4436"/>
    <cellStyle name="Note 2 5" xfId="323"/>
    <cellStyle name="Note 2 5 2" xfId="845"/>
    <cellStyle name="Note 2 5 2 2" xfId="1889"/>
    <cellStyle name="Note 2 5 2 3" xfId="2931"/>
    <cellStyle name="Note 2 5 2 4" xfId="3973"/>
    <cellStyle name="Note 2 5 2 5" xfId="5015"/>
    <cellStyle name="Note 2 5 3" xfId="1368"/>
    <cellStyle name="Note 2 5 4" xfId="2410"/>
    <cellStyle name="Note 2 5 5" xfId="3452"/>
    <cellStyle name="Note 2 5 6" xfId="4494"/>
    <cellStyle name="Note 2 6" xfId="392"/>
    <cellStyle name="Note 2 6 2" xfId="904"/>
    <cellStyle name="Note 2 6 2 2" xfId="1948"/>
    <cellStyle name="Note 2 6 2 3" xfId="2990"/>
    <cellStyle name="Note 2 6 2 4" xfId="4032"/>
    <cellStyle name="Note 2 6 2 5" xfId="5074"/>
    <cellStyle name="Note 2 6 3" xfId="1437"/>
    <cellStyle name="Note 2 6 4" xfId="2479"/>
    <cellStyle name="Note 2 6 5" xfId="3521"/>
    <cellStyle name="Note 2 6 6" xfId="4563"/>
    <cellStyle name="Note 2 7" xfId="346"/>
    <cellStyle name="Note 2 7 2" xfId="864"/>
    <cellStyle name="Note 2 7 2 2" xfId="1908"/>
    <cellStyle name="Note 2 7 2 3" xfId="2950"/>
    <cellStyle name="Note 2 7 2 4" xfId="3992"/>
    <cellStyle name="Note 2 7 2 5" xfId="5034"/>
    <cellStyle name="Note 2 7 3" xfId="1391"/>
    <cellStyle name="Note 2 7 4" xfId="2433"/>
    <cellStyle name="Note 2 7 5" xfId="3475"/>
    <cellStyle name="Note 2 7 6" xfId="4517"/>
    <cellStyle name="Note 2 8" xfId="494"/>
    <cellStyle name="Note 2 8 2" xfId="984"/>
    <cellStyle name="Note 2 8 2 2" xfId="2028"/>
    <cellStyle name="Note 2 8 2 3" xfId="3070"/>
    <cellStyle name="Note 2 8 2 4" xfId="4112"/>
    <cellStyle name="Note 2 8 2 5" xfId="5154"/>
    <cellStyle name="Note 2 8 3" xfId="1538"/>
    <cellStyle name="Note 2 8 4" xfId="2580"/>
    <cellStyle name="Note 2 8 5" xfId="3622"/>
    <cellStyle name="Note 2 8 6" xfId="4664"/>
    <cellStyle name="Note 2 9" xfId="472"/>
    <cellStyle name="Note 2 9 2" xfId="963"/>
    <cellStyle name="Note 2 9 2 2" xfId="2007"/>
    <cellStyle name="Note 2 9 2 3" xfId="3049"/>
    <cellStyle name="Note 2 9 2 4" xfId="4091"/>
    <cellStyle name="Note 2 9 2 5" xfId="5133"/>
    <cellStyle name="Note 2 9 3" xfId="1516"/>
    <cellStyle name="Note 2 9 4" xfId="2558"/>
    <cellStyle name="Note 2 9 5" xfId="3600"/>
    <cellStyle name="Note 2 9 6" xfId="4642"/>
    <cellStyle name="Note 3" xfId="81"/>
    <cellStyle name="Note 3 10" xfId="602"/>
    <cellStyle name="Note 3 10 2" xfId="1646"/>
    <cellStyle name="Note 3 10 3" xfId="2688"/>
    <cellStyle name="Note 3 10 4" xfId="3730"/>
    <cellStyle name="Note 3 10 5" xfId="4772"/>
    <cellStyle name="Note 3 11" xfId="471"/>
    <cellStyle name="Note 3 11 2" xfId="1515"/>
    <cellStyle name="Note 3 11 3" xfId="2557"/>
    <cellStyle name="Note 3 11 4" xfId="3599"/>
    <cellStyle name="Note 3 11 5" xfId="4641"/>
    <cellStyle name="Note 3 12" xfId="1071"/>
    <cellStyle name="Note 3 12 2" xfId="2115"/>
    <cellStyle name="Note 3 12 3" xfId="3157"/>
    <cellStyle name="Note 3 12 4" xfId="4199"/>
    <cellStyle name="Note 3 12 5" xfId="5241"/>
    <cellStyle name="Note 3 13" xfId="1125"/>
    <cellStyle name="Note 3 14" xfId="2167"/>
    <cellStyle name="Note 3 15" xfId="3209"/>
    <cellStyle name="Note 3 16" xfId="4251"/>
    <cellStyle name="Note 3 2" xfId="176"/>
    <cellStyle name="Note 3 2 2" xfId="697"/>
    <cellStyle name="Note 3 2 2 2" xfId="1741"/>
    <cellStyle name="Note 3 2 2 3" xfId="2783"/>
    <cellStyle name="Note 3 2 2 4" xfId="3825"/>
    <cellStyle name="Note 3 2 2 5" xfId="4867"/>
    <cellStyle name="Note 3 2 3" xfId="1220"/>
    <cellStyle name="Note 3 2 4" xfId="2262"/>
    <cellStyle name="Note 3 2 5" xfId="3304"/>
    <cellStyle name="Note 3 2 6" xfId="4346"/>
    <cellStyle name="Note 3 3" xfId="241"/>
    <cellStyle name="Note 3 3 2" xfId="763"/>
    <cellStyle name="Note 3 3 2 2" xfId="1807"/>
    <cellStyle name="Note 3 3 2 3" xfId="2849"/>
    <cellStyle name="Note 3 3 2 4" xfId="3891"/>
    <cellStyle name="Note 3 3 2 5" xfId="4933"/>
    <cellStyle name="Note 3 3 3" xfId="1286"/>
    <cellStyle name="Note 3 3 4" xfId="2328"/>
    <cellStyle name="Note 3 3 5" xfId="3370"/>
    <cellStyle name="Note 3 3 6" xfId="4412"/>
    <cellStyle name="Note 3 4" xfId="264"/>
    <cellStyle name="Note 3 4 2" xfId="786"/>
    <cellStyle name="Note 3 4 2 2" xfId="1830"/>
    <cellStyle name="Note 3 4 2 3" xfId="2872"/>
    <cellStyle name="Note 3 4 2 4" xfId="3914"/>
    <cellStyle name="Note 3 4 2 5" xfId="4956"/>
    <cellStyle name="Note 3 4 3" xfId="1309"/>
    <cellStyle name="Note 3 4 4" xfId="2351"/>
    <cellStyle name="Note 3 4 5" xfId="3393"/>
    <cellStyle name="Note 3 4 6" xfId="4435"/>
    <cellStyle name="Note 3 5" xfId="320"/>
    <cellStyle name="Note 3 5 2" xfId="842"/>
    <cellStyle name="Note 3 5 2 2" xfId="1886"/>
    <cellStyle name="Note 3 5 2 3" xfId="2928"/>
    <cellStyle name="Note 3 5 2 4" xfId="3970"/>
    <cellStyle name="Note 3 5 2 5" xfId="5012"/>
    <cellStyle name="Note 3 5 3" xfId="1365"/>
    <cellStyle name="Note 3 5 4" xfId="2407"/>
    <cellStyle name="Note 3 5 5" xfId="3449"/>
    <cellStyle name="Note 3 5 6" xfId="4491"/>
    <cellStyle name="Note 3 6" xfId="391"/>
    <cellStyle name="Note 3 6 2" xfId="903"/>
    <cellStyle name="Note 3 6 2 2" xfId="1947"/>
    <cellStyle name="Note 3 6 2 3" xfId="2989"/>
    <cellStyle name="Note 3 6 2 4" xfId="4031"/>
    <cellStyle name="Note 3 6 2 5" xfId="5073"/>
    <cellStyle name="Note 3 6 3" xfId="1436"/>
    <cellStyle name="Note 3 6 4" xfId="2478"/>
    <cellStyle name="Note 3 6 5" xfId="3520"/>
    <cellStyle name="Note 3 6 6" xfId="4562"/>
    <cellStyle name="Note 3 7" xfId="433"/>
    <cellStyle name="Note 3 7 2" xfId="938"/>
    <cellStyle name="Note 3 7 2 2" xfId="1982"/>
    <cellStyle name="Note 3 7 2 3" xfId="3024"/>
    <cellStyle name="Note 3 7 2 4" xfId="4066"/>
    <cellStyle name="Note 3 7 2 5" xfId="5108"/>
    <cellStyle name="Note 3 7 3" xfId="1478"/>
    <cellStyle name="Note 3 7 4" xfId="2520"/>
    <cellStyle name="Note 3 7 5" xfId="3562"/>
    <cellStyle name="Note 3 7 6" xfId="4604"/>
    <cellStyle name="Note 3 8" xfId="493"/>
    <cellStyle name="Note 3 8 2" xfId="983"/>
    <cellStyle name="Note 3 8 2 2" xfId="2027"/>
    <cellStyle name="Note 3 8 2 3" xfId="3069"/>
    <cellStyle name="Note 3 8 2 4" xfId="4111"/>
    <cellStyle name="Note 3 8 2 5" xfId="5153"/>
    <cellStyle name="Note 3 8 3" xfId="1537"/>
    <cellStyle name="Note 3 8 4" xfId="2579"/>
    <cellStyle name="Note 3 8 5" xfId="3621"/>
    <cellStyle name="Note 3 8 6" xfId="4663"/>
    <cellStyle name="Note 3 9" xfId="564"/>
    <cellStyle name="Note 3 9 2" xfId="1044"/>
    <cellStyle name="Note 3 9 2 2" xfId="2088"/>
    <cellStyle name="Note 3 9 2 3" xfId="3130"/>
    <cellStyle name="Note 3 9 2 4" xfId="4172"/>
    <cellStyle name="Note 3 9 2 5" xfId="5214"/>
    <cellStyle name="Note 3 9 3" xfId="1608"/>
    <cellStyle name="Note 3 9 4" xfId="2650"/>
    <cellStyle name="Note 3 9 5" xfId="3692"/>
    <cellStyle name="Note 3 9 6" xfId="4734"/>
    <cellStyle name="Note 4" xfId="77"/>
    <cellStyle name="Note 4 10" xfId="598"/>
    <cellStyle name="Note 4 10 2" xfId="1642"/>
    <cellStyle name="Note 4 10 3" xfId="2684"/>
    <cellStyle name="Note 4 10 4" xfId="3726"/>
    <cellStyle name="Note 4 10 5" xfId="4768"/>
    <cellStyle name="Note 4 11" xfId="450"/>
    <cellStyle name="Note 4 11 2" xfId="1494"/>
    <cellStyle name="Note 4 11 3" xfId="2536"/>
    <cellStyle name="Note 4 11 4" xfId="3578"/>
    <cellStyle name="Note 4 11 5" xfId="4620"/>
    <cellStyle name="Note 4 12" xfId="1067"/>
    <cellStyle name="Note 4 12 2" xfId="2111"/>
    <cellStyle name="Note 4 12 3" xfId="3153"/>
    <cellStyle name="Note 4 12 4" xfId="4195"/>
    <cellStyle name="Note 4 12 5" xfId="5237"/>
    <cellStyle name="Note 4 13" xfId="1121"/>
    <cellStyle name="Note 4 14" xfId="2163"/>
    <cellStyle name="Note 4 15" xfId="3205"/>
    <cellStyle name="Note 4 16" xfId="4247"/>
    <cellStyle name="Note 4 2" xfId="172"/>
    <cellStyle name="Note 4 2 2" xfId="693"/>
    <cellStyle name="Note 4 2 2 2" xfId="1737"/>
    <cellStyle name="Note 4 2 2 3" xfId="2779"/>
    <cellStyle name="Note 4 2 2 4" xfId="3821"/>
    <cellStyle name="Note 4 2 2 5" xfId="4863"/>
    <cellStyle name="Note 4 2 3" xfId="1216"/>
    <cellStyle name="Note 4 2 4" xfId="2258"/>
    <cellStyle name="Note 4 2 5" xfId="3300"/>
    <cellStyle name="Note 4 2 6" xfId="4342"/>
    <cellStyle name="Note 4 3" xfId="222"/>
    <cellStyle name="Note 4 3 2" xfId="744"/>
    <cellStyle name="Note 4 3 2 2" xfId="1788"/>
    <cellStyle name="Note 4 3 2 3" xfId="2830"/>
    <cellStyle name="Note 4 3 2 4" xfId="3872"/>
    <cellStyle name="Note 4 3 2 5" xfId="4914"/>
    <cellStyle name="Note 4 3 3" xfId="1267"/>
    <cellStyle name="Note 4 3 4" xfId="2309"/>
    <cellStyle name="Note 4 3 5" xfId="3351"/>
    <cellStyle name="Note 4 3 6" xfId="4393"/>
    <cellStyle name="Note 4 4" xfId="260"/>
    <cellStyle name="Note 4 4 2" xfId="782"/>
    <cellStyle name="Note 4 4 2 2" xfId="1826"/>
    <cellStyle name="Note 4 4 2 3" xfId="2868"/>
    <cellStyle name="Note 4 4 2 4" xfId="3910"/>
    <cellStyle name="Note 4 4 2 5" xfId="4952"/>
    <cellStyle name="Note 4 4 3" xfId="1305"/>
    <cellStyle name="Note 4 4 4" xfId="2347"/>
    <cellStyle name="Note 4 4 5" xfId="3389"/>
    <cellStyle name="Note 4 4 6" xfId="4431"/>
    <cellStyle name="Note 4 5" xfId="302"/>
    <cellStyle name="Note 4 5 2" xfId="824"/>
    <cellStyle name="Note 4 5 2 2" xfId="1868"/>
    <cellStyle name="Note 4 5 2 3" xfId="2910"/>
    <cellStyle name="Note 4 5 2 4" xfId="3952"/>
    <cellStyle name="Note 4 5 2 5" xfId="4994"/>
    <cellStyle name="Note 4 5 3" xfId="1347"/>
    <cellStyle name="Note 4 5 4" xfId="2389"/>
    <cellStyle name="Note 4 5 5" xfId="3431"/>
    <cellStyle name="Note 4 5 6" xfId="4473"/>
    <cellStyle name="Note 4 6" xfId="387"/>
    <cellStyle name="Note 4 6 2" xfId="899"/>
    <cellStyle name="Note 4 6 2 2" xfId="1943"/>
    <cellStyle name="Note 4 6 2 3" xfId="2985"/>
    <cellStyle name="Note 4 6 2 4" xfId="4027"/>
    <cellStyle name="Note 4 6 2 5" xfId="5069"/>
    <cellStyle name="Note 4 6 3" xfId="1432"/>
    <cellStyle name="Note 4 6 4" xfId="2474"/>
    <cellStyle name="Note 4 6 5" xfId="3516"/>
    <cellStyle name="Note 4 6 6" xfId="4558"/>
    <cellStyle name="Note 4 7" xfId="342"/>
    <cellStyle name="Note 4 7 2" xfId="860"/>
    <cellStyle name="Note 4 7 2 2" xfId="1904"/>
    <cellStyle name="Note 4 7 2 3" xfId="2946"/>
    <cellStyle name="Note 4 7 2 4" xfId="3988"/>
    <cellStyle name="Note 4 7 2 5" xfId="5030"/>
    <cellStyle name="Note 4 7 3" xfId="1387"/>
    <cellStyle name="Note 4 7 4" xfId="2429"/>
    <cellStyle name="Note 4 7 5" xfId="3471"/>
    <cellStyle name="Note 4 7 6" xfId="4513"/>
    <cellStyle name="Note 4 8" xfId="489"/>
    <cellStyle name="Note 4 8 2" xfId="979"/>
    <cellStyle name="Note 4 8 2 2" xfId="2023"/>
    <cellStyle name="Note 4 8 2 3" xfId="3065"/>
    <cellStyle name="Note 4 8 2 4" xfId="4107"/>
    <cellStyle name="Note 4 8 2 5" xfId="5149"/>
    <cellStyle name="Note 4 8 3" xfId="1533"/>
    <cellStyle name="Note 4 8 4" xfId="2575"/>
    <cellStyle name="Note 4 8 5" xfId="3617"/>
    <cellStyle name="Note 4 8 6" xfId="4659"/>
    <cellStyle name="Note 4 9" xfId="538"/>
    <cellStyle name="Note 4 9 2" xfId="1026"/>
    <cellStyle name="Note 4 9 2 2" xfId="2070"/>
    <cellStyle name="Note 4 9 2 3" xfId="3112"/>
    <cellStyle name="Note 4 9 2 4" xfId="4154"/>
    <cellStyle name="Note 4 9 2 5" xfId="5196"/>
    <cellStyle name="Note 4 9 3" xfId="1582"/>
    <cellStyle name="Note 4 9 4" xfId="2624"/>
    <cellStyle name="Note 4 9 5" xfId="3666"/>
    <cellStyle name="Note 4 9 6" xfId="4708"/>
    <cellStyle name="Note 5" xfId="79"/>
    <cellStyle name="Note 5 10" xfId="600"/>
    <cellStyle name="Note 5 10 2" xfId="1644"/>
    <cellStyle name="Note 5 10 3" xfId="2686"/>
    <cellStyle name="Note 5 10 4" xfId="3728"/>
    <cellStyle name="Note 5 10 5" xfId="4770"/>
    <cellStyle name="Note 5 11" xfId="454"/>
    <cellStyle name="Note 5 11 2" xfId="1498"/>
    <cellStyle name="Note 5 11 3" xfId="2540"/>
    <cellStyle name="Note 5 11 4" xfId="3582"/>
    <cellStyle name="Note 5 11 5" xfId="4624"/>
    <cellStyle name="Note 5 12" xfId="1069"/>
    <cellStyle name="Note 5 12 2" xfId="2113"/>
    <cellStyle name="Note 5 12 3" xfId="3155"/>
    <cellStyle name="Note 5 12 4" xfId="4197"/>
    <cellStyle name="Note 5 12 5" xfId="5239"/>
    <cellStyle name="Note 5 13" xfId="1123"/>
    <cellStyle name="Note 5 14" xfId="2165"/>
    <cellStyle name="Note 5 15" xfId="3207"/>
    <cellStyle name="Note 5 16" xfId="4249"/>
    <cellStyle name="Note 5 2" xfId="174"/>
    <cellStyle name="Note 5 2 2" xfId="695"/>
    <cellStyle name="Note 5 2 2 2" xfId="1739"/>
    <cellStyle name="Note 5 2 2 3" xfId="2781"/>
    <cellStyle name="Note 5 2 2 4" xfId="3823"/>
    <cellStyle name="Note 5 2 2 5" xfId="4865"/>
    <cellStyle name="Note 5 2 3" xfId="1218"/>
    <cellStyle name="Note 5 2 4" xfId="2260"/>
    <cellStyle name="Note 5 2 5" xfId="3302"/>
    <cellStyle name="Note 5 2 6" xfId="4344"/>
    <cellStyle name="Note 5 3" xfId="235"/>
    <cellStyle name="Note 5 3 2" xfId="757"/>
    <cellStyle name="Note 5 3 2 2" xfId="1801"/>
    <cellStyle name="Note 5 3 2 3" xfId="2843"/>
    <cellStyle name="Note 5 3 2 4" xfId="3885"/>
    <cellStyle name="Note 5 3 2 5" xfId="4927"/>
    <cellStyle name="Note 5 3 3" xfId="1280"/>
    <cellStyle name="Note 5 3 4" xfId="2322"/>
    <cellStyle name="Note 5 3 5" xfId="3364"/>
    <cellStyle name="Note 5 3 6" xfId="4406"/>
    <cellStyle name="Note 5 4" xfId="262"/>
    <cellStyle name="Note 5 4 2" xfId="784"/>
    <cellStyle name="Note 5 4 2 2" xfId="1828"/>
    <cellStyle name="Note 5 4 2 3" xfId="2870"/>
    <cellStyle name="Note 5 4 2 4" xfId="3912"/>
    <cellStyle name="Note 5 4 2 5" xfId="4954"/>
    <cellStyle name="Note 5 4 3" xfId="1307"/>
    <cellStyle name="Note 5 4 4" xfId="2349"/>
    <cellStyle name="Note 5 4 5" xfId="3391"/>
    <cellStyle name="Note 5 4 6" xfId="4433"/>
    <cellStyle name="Note 5 5" xfId="314"/>
    <cellStyle name="Note 5 5 2" xfId="836"/>
    <cellStyle name="Note 5 5 2 2" xfId="1880"/>
    <cellStyle name="Note 5 5 2 3" xfId="2922"/>
    <cellStyle name="Note 5 5 2 4" xfId="3964"/>
    <cellStyle name="Note 5 5 2 5" xfId="5006"/>
    <cellStyle name="Note 5 5 3" xfId="1359"/>
    <cellStyle name="Note 5 5 4" xfId="2401"/>
    <cellStyle name="Note 5 5 5" xfId="3443"/>
    <cellStyle name="Note 5 5 6" xfId="4485"/>
    <cellStyle name="Note 5 6" xfId="389"/>
    <cellStyle name="Note 5 6 2" xfId="901"/>
    <cellStyle name="Note 5 6 2 2" xfId="1945"/>
    <cellStyle name="Note 5 6 2 3" xfId="2987"/>
    <cellStyle name="Note 5 6 2 4" xfId="4029"/>
    <cellStyle name="Note 5 6 2 5" xfId="5071"/>
    <cellStyle name="Note 5 6 3" xfId="1434"/>
    <cellStyle name="Note 5 6 4" xfId="2476"/>
    <cellStyle name="Note 5 6 5" xfId="3518"/>
    <cellStyle name="Note 5 6 6" xfId="4560"/>
    <cellStyle name="Note 5 7" xfId="344"/>
    <cellStyle name="Note 5 7 2" xfId="862"/>
    <cellStyle name="Note 5 7 2 2" xfId="1906"/>
    <cellStyle name="Note 5 7 2 3" xfId="2948"/>
    <cellStyle name="Note 5 7 2 4" xfId="3990"/>
    <cellStyle name="Note 5 7 2 5" xfId="5032"/>
    <cellStyle name="Note 5 7 3" xfId="1389"/>
    <cellStyle name="Note 5 7 4" xfId="2431"/>
    <cellStyle name="Note 5 7 5" xfId="3473"/>
    <cellStyle name="Note 5 7 6" xfId="4515"/>
    <cellStyle name="Note 5 8" xfId="491"/>
    <cellStyle name="Note 5 8 2" xfId="981"/>
    <cellStyle name="Note 5 8 2 2" xfId="2025"/>
    <cellStyle name="Note 5 8 2 3" xfId="3067"/>
    <cellStyle name="Note 5 8 2 4" xfId="4109"/>
    <cellStyle name="Note 5 8 2 5" xfId="5151"/>
    <cellStyle name="Note 5 8 3" xfId="1535"/>
    <cellStyle name="Note 5 8 4" xfId="2577"/>
    <cellStyle name="Note 5 8 5" xfId="3619"/>
    <cellStyle name="Note 5 8 6" xfId="4661"/>
    <cellStyle name="Note 5 9" xfId="558"/>
    <cellStyle name="Note 5 9 2" xfId="1040"/>
    <cellStyle name="Note 5 9 2 2" xfId="2084"/>
    <cellStyle name="Note 5 9 2 3" xfId="3126"/>
    <cellStyle name="Note 5 9 2 4" xfId="4168"/>
    <cellStyle name="Note 5 9 2 5" xfId="5210"/>
    <cellStyle name="Note 5 9 3" xfId="1602"/>
    <cellStyle name="Note 5 9 4" xfId="2644"/>
    <cellStyle name="Note 5 9 5" xfId="3686"/>
    <cellStyle name="Note 5 9 6" xfId="4728"/>
    <cellStyle name="Note 6" xfId="96"/>
    <cellStyle name="Note 6 10" xfId="617"/>
    <cellStyle name="Note 6 10 2" xfId="1661"/>
    <cellStyle name="Note 6 10 3" xfId="2703"/>
    <cellStyle name="Note 6 10 4" xfId="3745"/>
    <cellStyle name="Note 6 10 5" xfId="4787"/>
    <cellStyle name="Note 6 11" xfId="365"/>
    <cellStyle name="Note 6 11 2" xfId="1410"/>
    <cellStyle name="Note 6 11 3" xfId="2452"/>
    <cellStyle name="Note 6 11 4" xfId="3494"/>
    <cellStyle name="Note 6 11 5" xfId="4536"/>
    <cellStyle name="Note 6 12" xfId="1086"/>
    <cellStyle name="Note 6 12 2" xfId="2130"/>
    <cellStyle name="Note 6 12 3" xfId="3172"/>
    <cellStyle name="Note 6 12 4" xfId="4214"/>
    <cellStyle name="Note 6 12 5" xfId="5256"/>
    <cellStyle name="Note 6 13" xfId="1140"/>
    <cellStyle name="Note 6 14" xfId="2182"/>
    <cellStyle name="Note 6 15" xfId="3224"/>
    <cellStyle name="Note 6 16" xfId="4266"/>
    <cellStyle name="Note 6 2" xfId="190"/>
    <cellStyle name="Note 6 2 2" xfId="712"/>
    <cellStyle name="Note 6 2 2 2" xfId="1756"/>
    <cellStyle name="Note 6 2 2 3" xfId="2798"/>
    <cellStyle name="Note 6 2 2 4" xfId="3840"/>
    <cellStyle name="Note 6 2 2 5" xfId="4882"/>
    <cellStyle name="Note 6 2 3" xfId="1235"/>
    <cellStyle name="Note 6 2 4" xfId="2277"/>
    <cellStyle name="Note 6 2 5" xfId="3319"/>
    <cellStyle name="Note 6 2 6" xfId="4361"/>
    <cellStyle name="Note 6 3" xfId="214"/>
    <cellStyle name="Note 6 3 2" xfId="736"/>
    <cellStyle name="Note 6 3 2 2" xfId="1780"/>
    <cellStyle name="Note 6 3 2 3" xfId="2822"/>
    <cellStyle name="Note 6 3 2 4" xfId="3864"/>
    <cellStyle name="Note 6 3 2 5" xfId="4906"/>
    <cellStyle name="Note 6 3 3" xfId="1259"/>
    <cellStyle name="Note 6 3 4" xfId="2301"/>
    <cellStyle name="Note 6 3 5" xfId="3343"/>
    <cellStyle name="Note 6 3 6" xfId="4385"/>
    <cellStyle name="Note 6 4" xfId="276"/>
    <cellStyle name="Note 6 4 2" xfId="798"/>
    <cellStyle name="Note 6 4 2 2" xfId="1842"/>
    <cellStyle name="Note 6 4 2 3" xfId="2884"/>
    <cellStyle name="Note 6 4 2 4" xfId="3926"/>
    <cellStyle name="Note 6 4 2 5" xfId="4968"/>
    <cellStyle name="Note 6 4 3" xfId="1321"/>
    <cellStyle name="Note 6 4 4" xfId="2363"/>
    <cellStyle name="Note 6 4 5" xfId="3405"/>
    <cellStyle name="Note 6 4 6" xfId="4447"/>
    <cellStyle name="Note 6 5" xfId="215"/>
    <cellStyle name="Note 6 5 2" xfId="737"/>
    <cellStyle name="Note 6 5 2 2" xfId="1781"/>
    <cellStyle name="Note 6 5 2 3" xfId="2823"/>
    <cellStyle name="Note 6 5 2 4" xfId="3865"/>
    <cellStyle name="Note 6 5 2 5" xfId="4907"/>
    <cellStyle name="Note 6 5 3" xfId="1260"/>
    <cellStyle name="Note 6 5 4" xfId="2302"/>
    <cellStyle name="Note 6 5 5" xfId="3344"/>
    <cellStyle name="Note 6 5 6" xfId="4386"/>
    <cellStyle name="Note 6 6" xfId="406"/>
    <cellStyle name="Note 6 6 2" xfId="915"/>
    <cellStyle name="Note 6 6 2 2" xfId="1959"/>
    <cellStyle name="Note 6 6 2 3" xfId="3001"/>
    <cellStyle name="Note 6 6 2 4" xfId="4043"/>
    <cellStyle name="Note 6 6 2 5" xfId="5085"/>
    <cellStyle name="Note 6 6 3" xfId="1451"/>
    <cellStyle name="Note 6 6 4" xfId="2493"/>
    <cellStyle name="Note 6 6 5" xfId="3535"/>
    <cellStyle name="Note 6 6 6" xfId="4577"/>
    <cellStyle name="Note 6 7" xfId="350"/>
    <cellStyle name="Note 6 7 2" xfId="868"/>
    <cellStyle name="Note 6 7 2 2" xfId="1912"/>
    <cellStyle name="Note 6 7 2 3" xfId="2954"/>
    <cellStyle name="Note 6 7 2 4" xfId="3996"/>
    <cellStyle name="Note 6 7 2 5" xfId="5038"/>
    <cellStyle name="Note 6 7 3" xfId="1395"/>
    <cellStyle name="Note 6 7 4" xfId="2437"/>
    <cellStyle name="Note 6 7 5" xfId="3479"/>
    <cellStyle name="Note 6 7 6" xfId="4521"/>
    <cellStyle name="Note 6 8" xfId="507"/>
    <cellStyle name="Note 6 8 2" xfId="997"/>
    <cellStyle name="Note 6 8 2 2" xfId="2041"/>
    <cellStyle name="Note 6 8 2 3" xfId="3083"/>
    <cellStyle name="Note 6 8 2 4" xfId="4125"/>
    <cellStyle name="Note 6 8 2 5" xfId="5167"/>
    <cellStyle name="Note 6 8 3" xfId="1551"/>
    <cellStyle name="Note 6 8 4" xfId="2593"/>
    <cellStyle name="Note 6 8 5" xfId="3635"/>
    <cellStyle name="Note 6 8 6" xfId="4677"/>
    <cellStyle name="Note 6 9" xfId="542"/>
    <cellStyle name="Note 6 9 2" xfId="1029"/>
    <cellStyle name="Note 6 9 2 2" xfId="2073"/>
    <cellStyle name="Note 6 9 2 3" xfId="3115"/>
    <cellStyle name="Note 6 9 2 4" xfId="4157"/>
    <cellStyle name="Note 6 9 2 5" xfId="5199"/>
    <cellStyle name="Note 6 9 3" xfId="1586"/>
    <cellStyle name="Note 6 9 4" xfId="2628"/>
    <cellStyle name="Note 6 9 5" xfId="3670"/>
    <cellStyle name="Note 6 9 6" xfId="4712"/>
    <cellStyle name="Note 7" xfId="101"/>
    <cellStyle name="Note 7 10" xfId="622"/>
    <cellStyle name="Note 7 10 2" xfId="1666"/>
    <cellStyle name="Note 7 10 3" xfId="2708"/>
    <cellStyle name="Note 7 10 4" xfId="3750"/>
    <cellStyle name="Note 7 10 5" xfId="4792"/>
    <cellStyle name="Note 7 11" xfId="442"/>
    <cellStyle name="Note 7 11 2" xfId="1486"/>
    <cellStyle name="Note 7 11 3" xfId="2528"/>
    <cellStyle name="Note 7 11 4" xfId="3570"/>
    <cellStyle name="Note 7 11 5" xfId="4612"/>
    <cellStyle name="Note 7 12" xfId="1091"/>
    <cellStyle name="Note 7 12 2" xfId="2135"/>
    <cellStyle name="Note 7 12 3" xfId="3177"/>
    <cellStyle name="Note 7 12 4" xfId="4219"/>
    <cellStyle name="Note 7 12 5" xfId="5261"/>
    <cellStyle name="Note 7 13" xfId="1145"/>
    <cellStyle name="Note 7 14" xfId="2187"/>
    <cellStyle name="Note 7 15" xfId="3229"/>
    <cellStyle name="Note 7 16" xfId="4271"/>
    <cellStyle name="Note 7 2" xfId="195"/>
    <cellStyle name="Note 7 2 2" xfId="717"/>
    <cellStyle name="Note 7 2 2 2" xfId="1761"/>
    <cellStyle name="Note 7 2 2 3" xfId="2803"/>
    <cellStyle name="Note 7 2 2 4" xfId="3845"/>
    <cellStyle name="Note 7 2 2 5" xfId="4887"/>
    <cellStyle name="Note 7 2 3" xfId="1240"/>
    <cellStyle name="Note 7 2 4" xfId="2282"/>
    <cellStyle name="Note 7 2 5" xfId="3324"/>
    <cellStyle name="Note 7 2 6" xfId="4366"/>
    <cellStyle name="Note 7 3" xfId="236"/>
    <cellStyle name="Note 7 3 2" xfId="758"/>
    <cellStyle name="Note 7 3 2 2" xfId="1802"/>
    <cellStyle name="Note 7 3 2 3" xfId="2844"/>
    <cellStyle name="Note 7 3 2 4" xfId="3886"/>
    <cellStyle name="Note 7 3 2 5" xfId="4928"/>
    <cellStyle name="Note 7 3 3" xfId="1281"/>
    <cellStyle name="Note 7 3 4" xfId="2323"/>
    <cellStyle name="Note 7 3 5" xfId="3365"/>
    <cellStyle name="Note 7 3 6" xfId="4407"/>
    <cellStyle name="Note 7 4" xfId="281"/>
    <cellStyle name="Note 7 4 2" xfId="803"/>
    <cellStyle name="Note 7 4 2 2" xfId="1847"/>
    <cellStyle name="Note 7 4 2 3" xfId="2889"/>
    <cellStyle name="Note 7 4 2 4" xfId="3931"/>
    <cellStyle name="Note 7 4 2 5" xfId="4973"/>
    <cellStyle name="Note 7 4 3" xfId="1326"/>
    <cellStyle name="Note 7 4 4" xfId="2368"/>
    <cellStyle name="Note 7 4 5" xfId="3410"/>
    <cellStyle name="Note 7 4 6" xfId="4452"/>
    <cellStyle name="Note 7 5" xfId="315"/>
    <cellStyle name="Note 7 5 2" xfId="837"/>
    <cellStyle name="Note 7 5 2 2" xfId="1881"/>
    <cellStyle name="Note 7 5 2 3" xfId="2923"/>
    <cellStyle name="Note 7 5 2 4" xfId="3965"/>
    <cellStyle name="Note 7 5 2 5" xfId="5007"/>
    <cellStyle name="Note 7 5 3" xfId="1360"/>
    <cellStyle name="Note 7 5 4" xfId="2402"/>
    <cellStyle name="Note 7 5 5" xfId="3444"/>
    <cellStyle name="Note 7 5 6" xfId="4486"/>
    <cellStyle name="Note 7 6" xfId="411"/>
    <cellStyle name="Note 7 6 2" xfId="920"/>
    <cellStyle name="Note 7 6 2 2" xfId="1964"/>
    <cellStyle name="Note 7 6 2 3" xfId="3006"/>
    <cellStyle name="Note 7 6 2 4" xfId="4048"/>
    <cellStyle name="Note 7 6 2 5" xfId="5090"/>
    <cellStyle name="Note 7 6 3" xfId="1456"/>
    <cellStyle name="Note 7 6 4" xfId="2498"/>
    <cellStyle name="Note 7 6 5" xfId="3540"/>
    <cellStyle name="Note 7 6 6" xfId="4582"/>
    <cellStyle name="Note 7 7" xfId="354"/>
    <cellStyle name="Note 7 7 2" xfId="872"/>
    <cellStyle name="Note 7 7 2 2" xfId="1916"/>
    <cellStyle name="Note 7 7 2 3" xfId="2958"/>
    <cellStyle name="Note 7 7 2 4" xfId="4000"/>
    <cellStyle name="Note 7 7 2 5" xfId="5042"/>
    <cellStyle name="Note 7 7 3" xfId="1399"/>
    <cellStyle name="Note 7 7 4" xfId="2441"/>
    <cellStyle name="Note 7 7 5" xfId="3483"/>
    <cellStyle name="Note 7 7 6" xfId="4525"/>
    <cellStyle name="Note 7 8" xfId="512"/>
    <cellStyle name="Note 7 8 2" xfId="1002"/>
    <cellStyle name="Note 7 8 2 2" xfId="2046"/>
    <cellStyle name="Note 7 8 2 3" xfId="3088"/>
    <cellStyle name="Note 7 8 2 4" xfId="4130"/>
    <cellStyle name="Note 7 8 2 5" xfId="5172"/>
    <cellStyle name="Note 7 8 3" xfId="1556"/>
    <cellStyle name="Note 7 8 4" xfId="2598"/>
    <cellStyle name="Note 7 8 5" xfId="3640"/>
    <cellStyle name="Note 7 8 6" xfId="4682"/>
    <cellStyle name="Note 7 9" xfId="557"/>
    <cellStyle name="Note 7 9 2" xfId="1039"/>
    <cellStyle name="Note 7 9 2 2" xfId="2083"/>
    <cellStyle name="Note 7 9 2 3" xfId="3125"/>
    <cellStyle name="Note 7 9 2 4" xfId="4167"/>
    <cellStyle name="Note 7 9 2 5" xfId="5209"/>
    <cellStyle name="Note 7 9 3" xfId="1601"/>
    <cellStyle name="Note 7 9 4" xfId="2643"/>
    <cellStyle name="Note 7 9 5" xfId="3685"/>
    <cellStyle name="Note 7 9 6" xfId="4727"/>
    <cellStyle name="Note 8" xfId="103"/>
    <cellStyle name="Note 8 10" xfId="624"/>
    <cellStyle name="Note 8 10 2" xfId="1668"/>
    <cellStyle name="Note 8 10 3" xfId="2710"/>
    <cellStyle name="Note 8 10 4" xfId="3752"/>
    <cellStyle name="Note 8 10 5" xfId="4794"/>
    <cellStyle name="Note 8 11" xfId="371"/>
    <cellStyle name="Note 8 11 2" xfId="1416"/>
    <cellStyle name="Note 8 11 3" xfId="2458"/>
    <cellStyle name="Note 8 11 4" xfId="3500"/>
    <cellStyle name="Note 8 11 5" xfId="4542"/>
    <cellStyle name="Note 8 12" xfId="1093"/>
    <cellStyle name="Note 8 12 2" xfId="2137"/>
    <cellStyle name="Note 8 12 3" xfId="3179"/>
    <cellStyle name="Note 8 12 4" xfId="4221"/>
    <cellStyle name="Note 8 12 5" xfId="5263"/>
    <cellStyle name="Note 8 13" xfId="1147"/>
    <cellStyle name="Note 8 14" xfId="2189"/>
    <cellStyle name="Note 8 15" xfId="3231"/>
    <cellStyle name="Note 8 16" xfId="4273"/>
    <cellStyle name="Note 8 2" xfId="197"/>
    <cellStyle name="Note 8 2 2" xfId="719"/>
    <cellStyle name="Note 8 2 2 2" xfId="1763"/>
    <cellStyle name="Note 8 2 2 3" xfId="2805"/>
    <cellStyle name="Note 8 2 2 4" xfId="3847"/>
    <cellStyle name="Note 8 2 2 5" xfId="4889"/>
    <cellStyle name="Note 8 2 3" xfId="1242"/>
    <cellStyle name="Note 8 2 4" xfId="2284"/>
    <cellStyle name="Note 8 2 5" xfId="3326"/>
    <cellStyle name="Note 8 2 6" xfId="4368"/>
    <cellStyle name="Note 8 3" xfId="242"/>
    <cellStyle name="Note 8 3 2" xfId="764"/>
    <cellStyle name="Note 8 3 2 2" xfId="1808"/>
    <cellStyle name="Note 8 3 2 3" xfId="2850"/>
    <cellStyle name="Note 8 3 2 4" xfId="3892"/>
    <cellStyle name="Note 8 3 2 5" xfId="4934"/>
    <cellStyle name="Note 8 3 3" xfId="1287"/>
    <cellStyle name="Note 8 3 4" xfId="2329"/>
    <cellStyle name="Note 8 3 5" xfId="3371"/>
    <cellStyle name="Note 8 3 6" xfId="4413"/>
    <cellStyle name="Note 8 4" xfId="283"/>
    <cellStyle name="Note 8 4 2" xfId="805"/>
    <cellStyle name="Note 8 4 2 2" xfId="1849"/>
    <cellStyle name="Note 8 4 2 3" xfId="2891"/>
    <cellStyle name="Note 8 4 2 4" xfId="3933"/>
    <cellStyle name="Note 8 4 2 5" xfId="4975"/>
    <cellStyle name="Note 8 4 3" xfId="1328"/>
    <cellStyle name="Note 8 4 4" xfId="2370"/>
    <cellStyle name="Note 8 4 5" xfId="3412"/>
    <cellStyle name="Note 8 4 6" xfId="4454"/>
    <cellStyle name="Note 8 5" xfId="321"/>
    <cellStyle name="Note 8 5 2" xfId="843"/>
    <cellStyle name="Note 8 5 2 2" xfId="1887"/>
    <cellStyle name="Note 8 5 2 3" xfId="2929"/>
    <cellStyle name="Note 8 5 2 4" xfId="3971"/>
    <cellStyle name="Note 8 5 2 5" xfId="5013"/>
    <cellStyle name="Note 8 5 3" xfId="1366"/>
    <cellStyle name="Note 8 5 4" xfId="2408"/>
    <cellStyle name="Note 8 5 5" xfId="3450"/>
    <cellStyle name="Note 8 5 6" xfId="4492"/>
    <cellStyle name="Note 8 6" xfId="413"/>
    <cellStyle name="Note 8 6 2" xfId="922"/>
    <cellStyle name="Note 8 6 2 2" xfId="1966"/>
    <cellStyle name="Note 8 6 2 3" xfId="3008"/>
    <cellStyle name="Note 8 6 2 4" xfId="4050"/>
    <cellStyle name="Note 8 6 2 5" xfId="5092"/>
    <cellStyle name="Note 8 6 3" xfId="1458"/>
    <cellStyle name="Note 8 6 4" xfId="2500"/>
    <cellStyle name="Note 8 6 5" xfId="3542"/>
    <cellStyle name="Note 8 6 6" xfId="4584"/>
    <cellStyle name="Note 8 7" xfId="356"/>
    <cellStyle name="Note 8 7 2" xfId="874"/>
    <cellStyle name="Note 8 7 2 2" xfId="1918"/>
    <cellStyle name="Note 8 7 2 3" xfId="2960"/>
    <cellStyle name="Note 8 7 2 4" xfId="4002"/>
    <cellStyle name="Note 8 7 2 5" xfId="5044"/>
    <cellStyle name="Note 8 7 3" xfId="1401"/>
    <cellStyle name="Note 8 7 4" xfId="2443"/>
    <cellStyle name="Note 8 7 5" xfId="3485"/>
    <cellStyle name="Note 8 7 6" xfId="4527"/>
    <cellStyle name="Note 8 8" xfId="514"/>
    <cellStyle name="Note 8 8 2" xfId="1004"/>
    <cellStyle name="Note 8 8 2 2" xfId="2048"/>
    <cellStyle name="Note 8 8 2 3" xfId="3090"/>
    <cellStyle name="Note 8 8 2 4" xfId="4132"/>
    <cellStyle name="Note 8 8 2 5" xfId="5174"/>
    <cellStyle name="Note 8 8 3" xfId="1558"/>
    <cellStyle name="Note 8 8 4" xfId="2600"/>
    <cellStyle name="Note 8 8 5" xfId="3642"/>
    <cellStyle name="Note 8 8 6" xfId="4684"/>
    <cellStyle name="Note 8 9" xfId="571"/>
    <cellStyle name="Note 8 9 2" xfId="1047"/>
    <cellStyle name="Note 8 9 2 2" xfId="2091"/>
    <cellStyle name="Note 8 9 2 3" xfId="3133"/>
    <cellStyle name="Note 8 9 2 4" xfId="4175"/>
    <cellStyle name="Note 8 9 2 5" xfId="5217"/>
    <cellStyle name="Note 8 9 3" xfId="1615"/>
    <cellStyle name="Note 8 9 4" xfId="2657"/>
    <cellStyle name="Note 8 9 5" xfId="3699"/>
    <cellStyle name="Note 8 9 6" xfId="4741"/>
    <cellStyle name="Note 9" xfId="115"/>
    <cellStyle name="Note 9 10" xfId="636"/>
    <cellStyle name="Note 9 10 2" xfId="1680"/>
    <cellStyle name="Note 9 10 3" xfId="2722"/>
    <cellStyle name="Note 9 10 4" xfId="3764"/>
    <cellStyle name="Note 9 10 5" xfId="4806"/>
    <cellStyle name="Note 9 11" xfId="438"/>
    <cellStyle name="Note 9 11 2" xfId="1482"/>
    <cellStyle name="Note 9 11 3" xfId="2524"/>
    <cellStyle name="Note 9 11 4" xfId="3566"/>
    <cellStyle name="Note 9 11 5" xfId="4608"/>
    <cellStyle name="Note 9 12" xfId="1099"/>
    <cellStyle name="Note 9 12 2" xfId="2143"/>
    <cellStyle name="Note 9 12 3" xfId="3185"/>
    <cellStyle name="Note 9 12 4" xfId="4227"/>
    <cellStyle name="Note 9 12 5" xfId="5269"/>
    <cellStyle name="Note 9 13" xfId="1159"/>
    <cellStyle name="Note 9 14" xfId="2201"/>
    <cellStyle name="Note 9 15" xfId="3243"/>
    <cellStyle name="Note 9 16" xfId="4285"/>
    <cellStyle name="Note 9 2" xfId="203"/>
    <cellStyle name="Note 9 2 2" xfId="725"/>
    <cellStyle name="Note 9 2 2 2" xfId="1769"/>
    <cellStyle name="Note 9 2 2 3" xfId="2811"/>
    <cellStyle name="Note 9 2 2 4" xfId="3853"/>
    <cellStyle name="Note 9 2 2 5" xfId="4895"/>
    <cellStyle name="Note 9 2 3" xfId="1248"/>
    <cellStyle name="Note 9 2 4" xfId="2290"/>
    <cellStyle name="Note 9 2 5" xfId="3332"/>
    <cellStyle name="Note 9 2 6" xfId="4374"/>
    <cellStyle name="Note 9 3" xfId="111"/>
    <cellStyle name="Note 9 3 2" xfId="632"/>
    <cellStyle name="Note 9 3 2 2" xfId="1676"/>
    <cellStyle name="Note 9 3 2 3" xfId="2718"/>
    <cellStyle name="Note 9 3 2 4" xfId="3760"/>
    <cellStyle name="Note 9 3 2 5" xfId="4802"/>
    <cellStyle name="Note 9 3 3" xfId="1155"/>
    <cellStyle name="Note 9 3 4" xfId="2197"/>
    <cellStyle name="Note 9 3 5" xfId="3239"/>
    <cellStyle name="Note 9 3 6" xfId="4281"/>
    <cellStyle name="Note 9 4" xfId="289"/>
    <cellStyle name="Note 9 4 2" xfId="811"/>
    <cellStyle name="Note 9 4 2 2" xfId="1855"/>
    <cellStyle name="Note 9 4 2 3" xfId="2897"/>
    <cellStyle name="Note 9 4 2 4" xfId="3939"/>
    <cellStyle name="Note 9 4 2 5" xfId="4981"/>
    <cellStyle name="Note 9 4 3" xfId="1334"/>
    <cellStyle name="Note 9 4 4" xfId="2376"/>
    <cellStyle name="Note 9 4 5" xfId="3418"/>
    <cellStyle name="Note 9 4 6" xfId="4460"/>
    <cellStyle name="Note 9 5" xfId="132"/>
    <cellStyle name="Note 9 5 2" xfId="654"/>
    <cellStyle name="Note 9 5 2 2" xfId="1698"/>
    <cellStyle name="Note 9 5 2 3" xfId="2740"/>
    <cellStyle name="Note 9 5 2 4" xfId="3782"/>
    <cellStyle name="Note 9 5 2 5" xfId="4824"/>
    <cellStyle name="Note 9 5 3" xfId="1177"/>
    <cellStyle name="Note 9 5 4" xfId="2219"/>
    <cellStyle name="Note 9 5 5" xfId="3261"/>
    <cellStyle name="Note 9 5 6" xfId="4303"/>
    <cellStyle name="Note 9 6" xfId="419"/>
    <cellStyle name="Note 9 6 2" xfId="928"/>
    <cellStyle name="Note 9 6 2 2" xfId="1972"/>
    <cellStyle name="Note 9 6 2 3" xfId="3014"/>
    <cellStyle name="Note 9 6 2 4" xfId="4056"/>
    <cellStyle name="Note 9 6 2 5" xfId="5098"/>
    <cellStyle name="Note 9 6 3" xfId="1464"/>
    <cellStyle name="Note 9 6 4" xfId="2506"/>
    <cellStyle name="Note 9 6 5" xfId="3548"/>
    <cellStyle name="Note 9 6 6" xfId="4590"/>
    <cellStyle name="Note 9 7" xfId="329"/>
    <cellStyle name="Note 9 7 2" xfId="851"/>
    <cellStyle name="Note 9 7 2 2" xfId="1895"/>
    <cellStyle name="Note 9 7 2 3" xfId="2937"/>
    <cellStyle name="Note 9 7 2 4" xfId="3979"/>
    <cellStyle name="Note 9 7 2 5" xfId="5021"/>
    <cellStyle name="Note 9 7 3" xfId="1374"/>
    <cellStyle name="Note 9 7 4" xfId="2416"/>
    <cellStyle name="Note 9 7 5" xfId="3458"/>
    <cellStyle name="Note 9 7 6" xfId="4500"/>
    <cellStyle name="Note 9 8" xfId="520"/>
    <cellStyle name="Note 9 8 2" xfId="1010"/>
    <cellStyle name="Note 9 8 2 2" xfId="2054"/>
    <cellStyle name="Note 9 8 2 3" xfId="3096"/>
    <cellStyle name="Note 9 8 2 4" xfId="4138"/>
    <cellStyle name="Note 9 8 2 5" xfId="5180"/>
    <cellStyle name="Note 9 8 3" xfId="1564"/>
    <cellStyle name="Note 9 8 4" xfId="2606"/>
    <cellStyle name="Note 9 8 5" xfId="3648"/>
    <cellStyle name="Note 9 8 6" xfId="4690"/>
    <cellStyle name="Note 9 9" xfId="434"/>
    <cellStyle name="Note 9 9 2" xfId="939"/>
    <cellStyle name="Note 9 9 2 2" xfId="1983"/>
    <cellStyle name="Note 9 9 2 3" xfId="3025"/>
    <cellStyle name="Note 9 9 2 4" xfId="4067"/>
    <cellStyle name="Note 9 9 2 5" xfId="5109"/>
    <cellStyle name="Note 9 9 3" xfId="1479"/>
    <cellStyle name="Note 9 9 4" xfId="2521"/>
    <cellStyle name="Note 9 9 5" xfId="3563"/>
    <cellStyle name="Note 9 9 6" xfId="4605"/>
    <cellStyle name="Output 10" xfId="145"/>
    <cellStyle name="Output 10 10" xfId="667"/>
    <cellStyle name="Output 10 10 2" xfId="1711"/>
    <cellStyle name="Output 10 10 3" xfId="2753"/>
    <cellStyle name="Output 10 10 4" xfId="3795"/>
    <cellStyle name="Output 10 10 5" xfId="4837"/>
    <cellStyle name="Output 10 11" xfId="589"/>
    <cellStyle name="Output 10 11 2" xfId="1633"/>
    <cellStyle name="Output 10 11 3" xfId="2675"/>
    <cellStyle name="Output 10 11 4" xfId="3717"/>
    <cellStyle name="Output 10 11 5" xfId="4759"/>
    <cellStyle name="Output 10 12" xfId="1110"/>
    <cellStyle name="Output 10 12 2" xfId="2154"/>
    <cellStyle name="Output 10 12 3" xfId="3196"/>
    <cellStyle name="Output 10 12 4" xfId="4238"/>
    <cellStyle name="Output 10 12 5" xfId="5280"/>
    <cellStyle name="Output 10 13" xfId="1190"/>
    <cellStyle name="Output 10 14" xfId="2232"/>
    <cellStyle name="Output 10 15" xfId="3274"/>
    <cellStyle name="Output 10 16" xfId="4316"/>
    <cellStyle name="Output 10 2" xfId="211"/>
    <cellStyle name="Output 10 2 2" xfId="733"/>
    <cellStyle name="Output 10 2 2 2" xfId="1777"/>
    <cellStyle name="Output 10 2 2 3" xfId="2819"/>
    <cellStyle name="Output 10 2 2 4" xfId="3861"/>
    <cellStyle name="Output 10 2 2 5" xfId="4903"/>
    <cellStyle name="Output 10 2 3" xfId="1256"/>
    <cellStyle name="Output 10 2 4" xfId="2298"/>
    <cellStyle name="Output 10 2 5" xfId="3340"/>
    <cellStyle name="Output 10 2 6" xfId="4382"/>
    <cellStyle name="Output 10 3" xfId="243"/>
    <cellStyle name="Output 10 3 2" xfId="765"/>
    <cellStyle name="Output 10 3 2 2" xfId="1809"/>
    <cellStyle name="Output 10 3 2 3" xfId="2851"/>
    <cellStyle name="Output 10 3 2 4" xfId="3893"/>
    <cellStyle name="Output 10 3 2 5" xfId="4935"/>
    <cellStyle name="Output 10 3 3" xfId="1288"/>
    <cellStyle name="Output 10 3 4" xfId="2330"/>
    <cellStyle name="Output 10 3 5" xfId="3372"/>
    <cellStyle name="Output 10 3 6" xfId="4414"/>
    <cellStyle name="Output 10 4" xfId="298"/>
    <cellStyle name="Output 10 4 2" xfId="820"/>
    <cellStyle name="Output 10 4 2 2" xfId="1864"/>
    <cellStyle name="Output 10 4 2 3" xfId="2906"/>
    <cellStyle name="Output 10 4 2 4" xfId="3948"/>
    <cellStyle name="Output 10 4 2 5" xfId="4990"/>
    <cellStyle name="Output 10 4 3" xfId="1343"/>
    <cellStyle name="Output 10 4 4" xfId="2385"/>
    <cellStyle name="Output 10 4 5" xfId="3427"/>
    <cellStyle name="Output 10 4 6" xfId="4469"/>
    <cellStyle name="Output 10 5" xfId="322"/>
    <cellStyle name="Output 10 5 2" xfId="844"/>
    <cellStyle name="Output 10 5 2 2" xfId="1888"/>
    <cellStyle name="Output 10 5 2 3" xfId="2930"/>
    <cellStyle name="Output 10 5 2 4" xfId="3972"/>
    <cellStyle name="Output 10 5 2 5" xfId="5014"/>
    <cellStyle name="Output 10 5 3" xfId="1367"/>
    <cellStyle name="Output 10 5 4" xfId="2409"/>
    <cellStyle name="Output 10 5 5" xfId="3451"/>
    <cellStyle name="Output 10 5 6" xfId="4493"/>
    <cellStyle name="Output 10 6" xfId="430"/>
    <cellStyle name="Output 10 6 2" xfId="936"/>
    <cellStyle name="Output 10 6 2 2" xfId="1980"/>
    <cellStyle name="Output 10 6 2 3" xfId="3022"/>
    <cellStyle name="Output 10 6 2 4" xfId="4064"/>
    <cellStyle name="Output 10 6 2 5" xfId="5106"/>
    <cellStyle name="Output 10 6 3" xfId="1475"/>
    <cellStyle name="Output 10 6 4" xfId="2517"/>
    <cellStyle name="Output 10 6 5" xfId="3559"/>
    <cellStyle name="Output 10 6 6" xfId="4601"/>
    <cellStyle name="Output 10 7" xfId="480"/>
    <cellStyle name="Output 10 7 2" xfId="971"/>
    <cellStyle name="Output 10 7 2 2" xfId="2015"/>
    <cellStyle name="Output 10 7 2 3" xfId="3057"/>
    <cellStyle name="Output 10 7 2 4" xfId="4099"/>
    <cellStyle name="Output 10 7 2 5" xfId="5141"/>
    <cellStyle name="Output 10 7 3" xfId="1524"/>
    <cellStyle name="Output 10 7 4" xfId="2566"/>
    <cellStyle name="Output 10 7 5" xfId="3608"/>
    <cellStyle name="Output 10 7 6" xfId="4650"/>
    <cellStyle name="Output 10 8" xfId="530"/>
    <cellStyle name="Output 10 8 2" xfId="1020"/>
    <cellStyle name="Output 10 8 2 2" xfId="2064"/>
    <cellStyle name="Output 10 8 2 3" xfId="3106"/>
    <cellStyle name="Output 10 8 2 4" xfId="4148"/>
    <cellStyle name="Output 10 8 2 5" xfId="5190"/>
    <cellStyle name="Output 10 8 3" xfId="1574"/>
    <cellStyle name="Output 10 8 4" xfId="2616"/>
    <cellStyle name="Output 10 8 5" xfId="3658"/>
    <cellStyle name="Output 10 8 6" xfId="4700"/>
    <cellStyle name="Output 10 9" xfId="575"/>
    <cellStyle name="Output 10 9 2" xfId="1050"/>
    <cellStyle name="Output 10 9 2 2" xfId="2094"/>
    <cellStyle name="Output 10 9 2 3" xfId="3136"/>
    <cellStyle name="Output 10 9 2 4" xfId="4178"/>
    <cellStyle name="Output 10 9 2 5" xfId="5220"/>
    <cellStyle name="Output 10 9 3" xfId="1619"/>
    <cellStyle name="Output 10 9 4" xfId="2661"/>
    <cellStyle name="Output 10 9 5" xfId="3703"/>
    <cellStyle name="Output 10 9 6" xfId="4745"/>
    <cellStyle name="Output 11" xfId="161"/>
    <cellStyle name="Output 11 10" xfId="580"/>
    <cellStyle name="Output 11 10 2" xfId="1624"/>
    <cellStyle name="Output 11 10 3" xfId="2666"/>
    <cellStyle name="Output 11 10 4" xfId="3708"/>
    <cellStyle name="Output 11 10 5" xfId="4750"/>
    <cellStyle name="Output 11 11" xfId="1057"/>
    <cellStyle name="Output 11 11 2" xfId="2101"/>
    <cellStyle name="Output 11 11 3" xfId="3143"/>
    <cellStyle name="Output 11 11 4" xfId="4185"/>
    <cellStyle name="Output 11 11 5" xfId="5227"/>
    <cellStyle name="Output 11 12" xfId="1206"/>
    <cellStyle name="Output 11 13" xfId="2248"/>
    <cellStyle name="Output 11 14" xfId="3290"/>
    <cellStyle name="Output 11 15" xfId="4332"/>
    <cellStyle name="Output 11 2" xfId="151"/>
    <cellStyle name="Output 11 2 2" xfId="673"/>
    <cellStyle name="Output 11 2 2 2" xfId="1717"/>
    <cellStyle name="Output 11 2 2 3" xfId="2759"/>
    <cellStyle name="Output 11 2 2 4" xfId="3801"/>
    <cellStyle name="Output 11 2 2 5" xfId="4843"/>
    <cellStyle name="Output 11 2 3" xfId="1196"/>
    <cellStyle name="Output 11 2 4" xfId="2238"/>
    <cellStyle name="Output 11 2 5" xfId="3280"/>
    <cellStyle name="Output 11 2 6" xfId="4322"/>
    <cellStyle name="Output 11 3" xfId="250"/>
    <cellStyle name="Output 11 3 2" xfId="772"/>
    <cellStyle name="Output 11 3 2 2" xfId="1816"/>
    <cellStyle name="Output 11 3 2 3" xfId="2858"/>
    <cellStyle name="Output 11 3 2 4" xfId="3900"/>
    <cellStyle name="Output 11 3 2 5" xfId="4942"/>
    <cellStyle name="Output 11 3 3" xfId="1295"/>
    <cellStyle name="Output 11 3 4" xfId="2337"/>
    <cellStyle name="Output 11 3 5" xfId="3379"/>
    <cellStyle name="Output 11 3 6" xfId="4421"/>
    <cellStyle name="Output 11 4" xfId="119"/>
    <cellStyle name="Output 11 4 2" xfId="641"/>
    <cellStyle name="Output 11 4 2 2" xfId="1685"/>
    <cellStyle name="Output 11 4 2 3" xfId="2727"/>
    <cellStyle name="Output 11 4 2 4" xfId="3769"/>
    <cellStyle name="Output 11 4 2 5" xfId="4811"/>
    <cellStyle name="Output 11 4 3" xfId="1164"/>
    <cellStyle name="Output 11 4 4" xfId="2206"/>
    <cellStyle name="Output 11 4 5" xfId="3248"/>
    <cellStyle name="Output 11 4 6" xfId="4290"/>
    <cellStyle name="Output 11 5" xfId="377"/>
    <cellStyle name="Output 11 5 2" xfId="890"/>
    <cellStyle name="Output 11 5 2 2" xfId="1934"/>
    <cellStyle name="Output 11 5 2 3" xfId="2976"/>
    <cellStyle name="Output 11 5 2 4" xfId="4018"/>
    <cellStyle name="Output 11 5 2 5" xfId="5060"/>
    <cellStyle name="Output 11 5 3" xfId="1422"/>
    <cellStyle name="Output 11 5 4" xfId="2464"/>
    <cellStyle name="Output 11 5 5" xfId="3506"/>
    <cellStyle name="Output 11 5 6" xfId="4548"/>
    <cellStyle name="Output 11 6" xfId="455"/>
    <cellStyle name="Output 11 6 2" xfId="950"/>
    <cellStyle name="Output 11 6 2 2" xfId="1994"/>
    <cellStyle name="Output 11 6 2 3" xfId="3036"/>
    <cellStyle name="Output 11 6 2 4" xfId="4078"/>
    <cellStyle name="Output 11 6 2 5" xfId="5120"/>
    <cellStyle name="Output 11 6 3" xfId="1499"/>
    <cellStyle name="Output 11 6 4" xfId="2541"/>
    <cellStyle name="Output 11 6 5" xfId="3583"/>
    <cellStyle name="Output 11 6 6" xfId="4625"/>
    <cellStyle name="Output 11 7" xfId="459"/>
    <cellStyle name="Output 11 7 2" xfId="953"/>
    <cellStyle name="Output 11 7 2 2" xfId="1997"/>
    <cellStyle name="Output 11 7 2 3" xfId="3039"/>
    <cellStyle name="Output 11 7 2 4" xfId="4081"/>
    <cellStyle name="Output 11 7 2 5" xfId="5123"/>
    <cellStyle name="Output 11 7 3" xfId="1503"/>
    <cellStyle name="Output 11 7 4" xfId="2545"/>
    <cellStyle name="Output 11 7 5" xfId="3587"/>
    <cellStyle name="Output 11 7 6" xfId="4629"/>
    <cellStyle name="Output 11 8" xfId="535"/>
    <cellStyle name="Output 11 8 2" xfId="1023"/>
    <cellStyle name="Output 11 8 2 2" xfId="2067"/>
    <cellStyle name="Output 11 8 2 3" xfId="3109"/>
    <cellStyle name="Output 11 8 2 4" xfId="4151"/>
    <cellStyle name="Output 11 8 2 5" xfId="5193"/>
    <cellStyle name="Output 11 8 3" xfId="1579"/>
    <cellStyle name="Output 11 8 4" xfId="2621"/>
    <cellStyle name="Output 11 8 5" xfId="3663"/>
    <cellStyle name="Output 11 8 6" xfId="4705"/>
    <cellStyle name="Output 11 9" xfId="683"/>
    <cellStyle name="Output 11 9 2" xfId="1727"/>
    <cellStyle name="Output 11 9 3" xfId="2769"/>
    <cellStyle name="Output 11 9 4" xfId="3811"/>
    <cellStyle name="Output 11 9 5" xfId="4853"/>
    <cellStyle name="Output 12" xfId="143"/>
    <cellStyle name="Output 12 2" xfId="665"/>
    <cellStyle name="Output 12 2 2" xfId="1709"/>
    <cellStyle name="Output 12 2 3" xfId="2751"/>
    <cellStyle name="Output 12 2 4" xfId="3793"/>
    <cellStyle name="Output 12 2 5" xfId="4835"/>
    <cellStyle name="Output 12 3" xfId="1188"/>
    <cellStyle name="Output 12 4" xfId="2230"/>
    <cellStyle name="Output 12 5" xfId="3272"/>
    <cellStyle name="Output 12 6" xfId="4314"/>
    <cellStyle name="Output 13" xfId="60"/>
    <cellStyle name="Output 2" xfId="83"/>
    <cellStyle name="Output 2 10" xfId="604"/>
    <cellStyle name="Output 2 10 2" xfId="1648"/>
    <cellStyle name="Output 2 10 3" xfId="2690"/>
    <cellStyle name="Output 2 10 4" xfId="3732"/>
    <cellStyle name="Output 2 10 5" xfId="4774"/>
    <cellStyle name="Output 2 11" xfId="563"/>
    <cellStyle name="Output 2 11 2" xfId="1607"/>
    <cellStyle name="Output 2 11 3" xfId="2649"/>
    <cellStyle name="Output 2 11 4" xfId="3691"/>
    <cellStyle name="Output 2 11 5" xfId="4733"/>
    <cellStyle name="Output 2 12" xfId="1073"/>
    <cellStyle name="Output 2 12 2" xfId="2117"/>
    <cellStyle name="Output 2 12 3" xfId="3159"/>
    <cellStyle name="Output 2 12 4" xfId="4201"/>
    <cellStyle name="Output 2 12 5" xfId="5243"/>
    <cellStyle name="Output 2 13" xfId="1127"/>
    <cellStyle name="Output 2 14" xfId="2169"/>
    <cellStyle name="Output 2 15" xfId="3211"/>
    <cellStyle name="Output 2 16" xfId="4253"/>
    <cellStyle name="Output 2 2" xfId="178"/>
    <cellStyle name="Output 2 2 2" xfId="699"/>
    <cellStyle name="Output 2 2 2 2" xfId="1743"/>
    <cellStyle name="Output 2 2 2 3" xfId="2785"/>
    <cellStyle name="Output 2 2 2 4" xfId="3827"/>
    <cellStyle name="Output 2 2 2 5" xfId="4869"/>
    <cellStyle name="Output 2 2 3" xfId="1222"/>
    <cellStyle name="Output 2 2 4" xfId="2264"/>
    <cellStyle name="Output 2 2 5" xfId="3306"/>
    <cellStyle name="Output 2 2 6" xfId="4348"/>
    <cellStyle name="Output 2 3" xfId="121"/>
    <cellStyle name="Output 2 3 2" xfId="643"/>
    <cellStyle name="Output 2 3 2 2" xfId="1687"/>
    <cellStyle name="Output 2 3 2 3" xfId="2729"/>
    <cellStyle name="Output 2 3 2 4" xfId="3771"/>
    <cellStyle name="Output 2 3 2 5" xfId="4813"/>
    <cellStyle name="Output 2 3 3" xfId="1166"/>
    <cellStyle name="Output 2 3 4" xfId="2208"/>
    <cellStyle name="Output 2 3 5" xfId="3250"/>
    <cellStyle name="Output 2 3 6" xfId="4292"/>
    <cellStyle name="Output 2 4" xfId="266"/>
    <cellStyle name="Output 2 4 2" xfId="788"/>
    <cellStyle name="Output 2 4 2 2" xfId="1832"/>
    <cellStyle name="Output 2 4 2 3" xfId="2874"/>
    <cellStyle name="Output 2 4 2 4" xfId="3916"/>
    <cellStyle name="Output 2 4 2 5" xfId="4958"/>
    <cellStyle name="Output 2 4 3" xfId="1311"/>
    <cellStyle name="Output 2 4 4" xfId="2353"/>
    <cellStyle name="Output 2 4 5" xfId="3395"/>
    <cellStyle name="Output 2 4 6" xfId="4437"/>
    <cellStyle name="Output 2 5" xfId="123"/>
    <cellStyle name="Output 2 5 2" xfId="645"/>
    <cellStyle name="Output 2 5 2 2" xfId="1689"/>
    <cellStyle name="Output 2 5 2 3" xfId="2731"/>
    <cellStyle name="Output 2 5 2 4" xfId="3773"/>
    <cellStyle name="Output 2 5 2 5" xfId="4815"/>
    <cellStyle name="Output 2 5 3" xfId="1168"/>
    <cellStyle name="Output 2 5 4" xfId="2210"/>
    <cellStyle name="Output 2 5 5" xfId="3252"/>
    <cellStyle name="Output 2 5 6" xfId="4294"/>
    <cellStyle name="Output 2 6" xfId="393"/>
    <cellStyle name="Output 2 6 2" xfId="905"/>
    <cellStyle name="Output 2 6 2 2" xfId="1949"/>
    <cellStyle name="Output 2 6 2 3" xfId="2991"/>
    <cellStyle name="Output 2 6 2 4" xfId="4033"/>
    <cellStyle name="Output 2 6 2 5" xfId="5075"/>
    <cellStyle name="Output 2 6 3" xfId="1438"/>
    <cellStyle name="Output 2 6 4" xfId="2480"/>
    <cellStyle name="Output 2 6 5" xfId="3522"/>
    <cellStyle name="Output 2 6 6" xfId="4564"/>
    <cellStyle name="Output 2 7" xfId="475"/>
    <cellStyle name="Output 2 7 2" xfId="966"/>
    <cellStyle name="Output 2 7 2 2" xfId="2010"/>
    <cellStyle name="Output 2 7 2 3" xfId="3052"/>
    <cellStyle name="Output 2 7 2 4" xfId="4094"/>
    <cellStyle name="Output 2 7 2 5" xfId="5136"/>
    <cellStyle name="Output 2 7 3" xfId="1519"/>
    <cellStyle name="Output 2 7 4" xfId="2561"/>
    <cellStyle name="Output 2 7 5" xfId="3603"/>
    <cellStyle name="Output 2 7 6" xfId="4645"/>
    <cellStyle name="Output 2 8" xfId="495"/>
    <cellStyle name="Output 2 8 2" xfId="985"/>
    <cellStyle name="Output 2 8 2 2" xfId="2029"/>
    <cellStyle name="Output 2 8 2 3" xfId="3071"/>
    <cellStyle name="Output 2 8 2 4" xfId="4113"/>
    <cellStyle name="Output 2 8 2 5" xfId="5155"/>
    <cellStyle name="Output 2 8 3" xfId="1539"/>
    <cellStyle name="Output 2 8 4" xfId="2581"/>
    <cellStyle name="Output 2 8 5" xfId="3623"/>
    <cellStyle name="Output 2 8 6" xfId="4665"/>
    <cellStyle name="Output 2 9" xfId="436"/>
    <cellStyle name="Output 2 9 2" xfId="940"/>
    <cellStyle name="Output 2 9 2 2" xfId="1984"/>
    <cellStyle name="Output 2 9 2 3" xfId="3026"/>
    <cellStyle name="Output 2 9 2 4" xfId="4068"/>
    <cellStyle name="Output 2 9 2 5" xfId="5110"/>
    <cellStyle name="Output 2 9 3" xfId="1481"/>
    <cellStyle name="Output 2 9 4" xfId="2523"/>
    <cellStyle name="Output 2 9 5" xfId="3565"/>
    <cellStyle name="Output 2 9 6" xfId="4607"/>
    <cellStyle name="Output 3" xfId="70"/>
    <cellStyle name="Output 3 10" xfId="591"/>
    <cellStyle name="Output 3 10 2" xfId="1635"/>
    <cellStyle name="Output 3 10 3" xfId="2677"/>
    <cellStyle name="Output 3 10 4" xfId="3719"/>
    <cellStyle name="Output 3 10 5" xfId="4761"/>
    <cellStyle name="Output 3 11" xfId="578"/>
    <cellStyle name="Output 3 11 2" xfId="1622"/>
    <cellStyle name="Output 3 11 3" xfId="2664"/>
    <cellStyle name="Output 3 11 4" xfId="3706"/>
    <cellStyle name="Output 3 11 5" xfId="4748"/>
    <cellStyle name="Output 3 12" xfId="1060"/>
    <cellStyle name="Output 3 12 2" xfId="2104"/>
    <cellStyle name="Output 3 12 3" xfId="3146"/>
    <cellStyle name="Output 3 12 4" xfId="4188"/>
    <cellStyle name="Output 3 12 5" xfId="5230"/>
    <cellStyle name="Output 3 13" xfId="1114"/>
    <cellStyle name="Output 3 14" xfId="2156"/>
    <cellStyle name="Output 3 15" xfId="3198"/>
    <cellStyle name="Output 3 16" xfId="4240"/>
    <cellStyle name="Output 3 2" xfId="165"/>
    <cellStyle name="Output 3 2 2" xfId="686"/>
    <cellStyle name="Output 3 2 2 2" xfId="1730"/>
    <cellStyle name="Output 3 2 2 3" xfId="2772"/>
    <cellStyle name="Output 3 2 2 4" xfId="3814"/>
    <cellStyle name="Output 3 2 2 5" xfId="4856"/>
    <cellStyle name="Output 3 2 3" xfId="1209"/>
    <cellStyle name="Output 3 2 4" xfId="2251"/>
    <cellStyle name="Output 3 2 5" xfId="3293"/>
    <cellStyle name="Output 3 2 6" xfId="4335"/>
    <cellStyle name="Output 3 3" xfId="141"/>
    <cellStyle name="Output 3 3 2" xfId="663"/>
    <cellStyle name="Output 3 3 2 2" xfId="1707"/>
    <cellStyle name="Output 3 3 2 3" xfId="2749"/>
    <cellStyle name="Output 3 3 2 4" xfId="3791"/>
    <cellStyle name="Output 3 3 2 5" xfId="4833"/>
    <cellStyle name="Output 3 3 3" xfId="1186"/>
    <cellStyle name="Output 3 3 4" xfId="2228"/>
    <cellStyle name="Output 3 3 5" xfId="3270"/>
    <cellStyle name="Output 3 3 6" xfId="4312"/>
    <cellStyle name="Output 3 4" xfId="147"/>
    <cellStyle name="Output 3 4 2" xfId="669"/>
    <cellStyle name="Output 3 4 2 2" xfId="1713"/>
    <cellStyle name="Output 3 4 2 3" xfId="2755"/>
    <cellStyle name="Output 3 4 2 4" xfId="3797"/>
    <cellStyle name="Output 3 4 2 5" xfId="4839"/>
    <cellStyle name="Output 3 4 3" xfId="1192"/>
    <cellStyle name="Output 3 4 4" xfId="2234"/>
    <cellStyle name="Output 3 4 5" xfId="3276"/>
    <cellStyle name="Output 3 4 6" xfId="4318"/>
    <cellStyle name="Output 3 5" xfId="109"/>
    <cellStyle name="Output 3 5 2" xfId="630"/>
    <cellStyle name="Output 3 5 2 2" xfId="1674"/>
    <cellStyle name="Output 3 5 2 3" xfId="2716"/>
    <cellStyle name="Output 3 5 2 4" xfId="3758"/>
    <cellStyle name="Output 3 5 2 5" xfId="4800"/>
    <cellStyle name="Output 3 5 3" xfId="1153"/>
    <cellStyle name="Output 3 5 4" xfId="2195"/>
    <cellStyle name="Output 3 5 5" xfId="3237"/>
    <cellStyle name="Output 3 5 6" xfId="4279"/>
    <cellStyle name="Output 3 6" xfId="380"/>
    <cellStyle name="Output 3 6 2" xfId="892"/>
    <cellStyle name="Output 3 6 2 2" xfId="1936"/>
    <cellStyle name="Output 3 6 2 3" xfId="2978"/>
    <cellStyle name="Output 3 6 2 4" xfId="4020"/>
    <cellStyle name="Output 3 6 2 5" xfId="5062"/>
    <cellStyle name="Output 3 6 3" xfId="1425"/>
    <cellStyle name="Output 3 6 4" xfId="2467"/>
    <cellStyle name="Output 3 6 5" xfId="3509"/>
    <cellStyle name="Output 3 6 6" xfId="4551"/>
    <cellStyle name="Output 3 7" xfId="441"/>
    <cellStyle name="Output 3 7 2" xfId="942"/>
    <cellStyle name="Output 3 7 2 2" xfId="1986"/>
    <cellStyle name="Output 3 7 2 3" xfId="3028"/>
    <cellStyle name="Output 3 7 2 4" xfId="4070"/>
    <cellStyle name="Output 3 7 2 5" xfId="5112"/>
    <cellStyle name="Output 3 7 3" xfId="1485"/>
    <cellStyle name="Output 3 7 4" xfId="2527"/>
    <cellStyle name="Output 3 7 5" xfId="3569"/>
    <cellStyle name="Output 3 7 6" xfId="4611"/>
    <cellStyle name="Output 3 8" xfId="482"/>
    <cellStyle name="Output 3 8 2" xfId="972"/>
    <cellStyle name="Output 3 8 2 2" xfId="2016"/>
    <cellStyle name="Output 3 8 2 3" xfId="3058"/>
    <cellStyle name="Output 3 8 2 4" xfId="4100"/>
    <cellStyle name="Output 3 8 2 5" xfId="5142"/>
    <cellStyle name="Output 3 8 3" xfId="1526"/>
    <cellStyle name="Output 3 8 4" xfId="2568"/>
    <cellStyle name="Output 3 8 5" xfId="3610"/>
    <cellStyle name="Output 3 8 6" xfId="4652"/>
    <cellStyle name="Output 3 9" xfId="462"/>
    <cellStyle name="Output 3 9 2" xfId="956"/>
    <cellStyle name="Output 3 9 2 2" xfId="2000"/>
    <cellStyle name="Output 3 9 2 3" xfId="3042"/>
    <cellStyle name="Output 3 9 2 4" xfId="4084"/>
    <cellStyle name="Output 3 9 2 5" xfId="5126"/>
    <cellStyle name="Output 3 9 3" xfId="1506"/>
    <cellStyle name="Output 3 9 4" xfId="2548"/>
    <cellStyle name="Output 3 9 5" xfId="3590"/>
    <cellStyle name="Output 3 9 6" xfId="4632"/>
    <cellStyle name="Output 4" xfId="95"/>
    <cellStyle name="Output 4 10" xfId="616"/>
    <cellStyle name="Output 4 10 2" xfId="1660"/>
    <cellStyle name="Output 4 10 3" xfId="2702"/>
    <cellStyle name="Output 4 10 4" xfId="3744"/>
    <cellStyle name="Output 4 10 5" xfId="4786"/>
    <cellStyle name="Output 4 11" xfId="545"/>
    <cellStyle name="Output 4 11 2" xfId="1589"/>
    <cellStyle name="Output 4 11 3" xfId="2631"/>
    <cellStyle name="Output 4 11 4" xfId="3673"/>
    <cellStyle name="Output 4 11 5" xfId="4715"/>
    <cellStyle name="Output 4 12" xfId="1085"/>
    <cellStyle name="Output 4 12 2" xfId="2129"/>
    <cellStyle name="Output 4 12 3" xfId="3171"/>
    <cellStyle name="Output 4 12 4" xfId="4213"/>
    <cellStyle name="Output 4 12 5" xfId="5255"/>
    <cellStyle name="Output 4 13" xfId="1139"/>
    <cellStyle name="Output 4 14" xfId="2181"/>
    <cellStyle name="Output 4 15" xfId="3223"/>
    <cellStyle name="Output 4 16" xfId="4265"/>
    <cellStyle name="Output 4 2" xfId="189"/>
    <cellStyle name="Output 4 2 2" xfId="711"/>
    <cellStyle name="Output 4 2 2 2" xfId="1755"/>
    <cellStyle name="Output 4 2 2 3" xfId="2797"/>
    <cellStyle name="Output 4 2 2 4" xfId="3839"/>
    <cellStyle name="Output 4 2 2 5" xfId="4881"/>
    <cellStyle name="Output 4 2 3" xfId="1234"/>
    <cellStyle name="Output 4 2 4" xfId="2276"/>
    <cellStyle name="Output 4 2 5" xfId="3318"/>
    <cellStyle name="Output 4 2 6" xfId="4360"/>
    <cellStyle name="Output 4 3" xfId="253"/>
    <cellStyle name="Output 4 3 2" xfId="775"/>
    <cellStyle name="Output 4 3 2 2" xfId="1819"/>
    <cellStyle name="Output 4 3 2 3" xfId="2861"/>
    <cellStyle name="Output 4 3 2 4" xfId="3903"/>
    <cellStyle name="Output 4 3 2 5" xfId="4945"/>
    <cellStyle name="Output 4 3 3" xfId="1298"/>
    <cellStyle name="Output 4 3 4" xfId="2340"/>
    <cellStyle name="Output 4 3 5" xfId="3382"/>
    <cellStyle name="Output 4 3 6" xfId="4424"/>
    <cellStyle name="Output 4 4" xfId="275"/>
    <cellStyle name="Output 4 4 2" xfId="797"/>
    <cellStyle name="Output 4 4 2 2" xfId="1841"/>
    <cellStyle name="Output 4 4 2 3" xfId="2883"/>
    <cellStyle name="Output 4 4 2 4" xfId="3925"/>
    <cellStyle name="Output 4 4 2 5" xfId="4967"/>
    <cellStyle name="Output 4 4 3" xfId="1320"/>
    <cellStyle name="Output 4 4 4" xfId="2362"/>
    <cellStyle name="Output 4 4 5" xfId="3404"/>
    <cellStyle name="Output 4 4 6" xfId="4446"/>
    <cellStyle name="Output 4 5" xfId="328"/>
    <cellStyle name="Output 4 5 2" xfId="850"/>
    <cellStyle name="Output 4 5 2 2" xfId="1894"/>
    <cellStyle name="Output 4 5 2 3" xfId="2936"/>
    <cellStyle name="Output 4 5 2 4" xfId="3978"/>
    <cellStyle name="Output 4 5 2 5" xfId="5020"/>
    <cellStyle name="Output 4 5 3" xfId="1373"/>
    <cellStyle name="Output 4 5 4" xfId="2415"/>
    <cellStyle name="Output 4 5 5" xfId="3457"/>
    <cellStyle name="Output 4 5 6" xfId="4499"/>
    <cellStyle name="Output 4 6" xfId="405"/>
    <cellStyle name="Output 4 6 2" xfId="914"/>
    <cellStyle name="Output 4 6 2 2" xfId="1958"/>
    <cellStyle name="Output 4 6 2 3" xfId="3000"/>
    <cellStyle name="Output 4 6 2 4" xfId="4042"/>
    <cellStyle name="Output 4 6 2 5" xfId="5084"/>
    <cellStyle name="Output 4 6 3" xfId="1450"/>
    <cellStyle name="Output 4 6 4" xfId="2492"/>
    <cellStyle name="Output 4 6 5" xfId="3534"/>
    <cellStyle name="Output 4 6 6" xfId="4576"/>
    <cellStyle name="Output 4 7" xfId="349"/>
    <cellStyle name="Output 4 7 2" xfId="867"/>
    <cellStyle name="Output 4 7 2 2" xfId="1911"/>
    <cellStyle name="Output 4 7 2 3" xfId="2953"/>
    <cellStyle name="Output 4 7 2 4" xfId="3995"/>
    <cellStyle name="Output 4 7 2 5" xfId="5037"/>
    <cellStyle name="Output 4 7 3" xfId="1394"/>
    <cellStyle name="Output 4 7 4" xfId="2436"/>
    <cellStyle name="Output 4 7 5" xfId="3478"/>
    <cellStyle name="Output 4 7 6" xfId="4520"/>
    <cellStyle name="Output 4 8" xfId="506"/>
    <cellStyle name="Output 4 8 2" xfId="996"/>
    <cellStyle name="Output 4 8 2 2" xfId="2040"/>
    <cellStyle name="Output 4 8 2 3" xfId="3082"/>
    <cellStyle name="Output 4 8 2 4" xfId="4124"/>
    <cellStyle name="Output 4 8 2 5" xfId="5166"/>
    <cellStyle name="Output 4 8 3" xfId="1550"/>
    <cellStyle name="Output 4 8 4" xfId="2592"/>
    <cellStyle name="Output 4 8 5" xfId="3634"/>
    <cellStyle name="Output 4 8 6" xfId="4676"/>
    <cellStyle name="Output 4 9" xfId="336"/>
    <cellStyle name="Output 4 9 2" xfId="854"/>
    <cellStyle name="Output 4 9 2 2" xfId="1898"/>
    <cellStyle name="Output 4 9 2 3" xfId="2940"/>
    <cellStyle name="Output 4 9 2 4" xfId="3982"/>
    <cellStyle name="Output 4 9 2 5" xfId="5024"/>
    <cellStyle name="Output 4 9 3" xfId="1381"/>
    <cellStyle name="Output 4 9 4" xfId="2423"/>
    <cellStyle name="Output 4 9 5" xfId="3465"/>
    <cellStyle name="Output 4 9 6" xfId="4507"/>
    <cellStyle name="Output 5" xfId="76"/>
    <cellStyle name="Output 5 10" xfId="597"/>
    <cellStyle name="Output 5 10 2" xfId="1641"/>
    <cellStyle name="Output 5 10 3" xfId="2683"/>
    <cellStyle name="Output 5 10 4" xfId="3725"/>
    <cellStyle name="Output 5 10 5" xfId="4767"/>
    <cellStyle name="Output 5 11" xfId="562"/>
    <cellStyle name="Output 5 11 2" xfId="1606"/>
    <cellStyle name="Output 5 11 3" xfId="2648"/>
    <cellStyle name="Output 5 11 4" xfId="3690"/>
    <cellStyle name="Output 5 11 5" xfId="4732"/>
    <cellStyle name="Output 5 12" xfId="1066"/>
    <cellStyle name="Output 5 12 2" xfId="2110"/>
    <cellStyle name="Output 5 12 3" xfId="3152"/>
    <cellStyle name="Output 5 12 4" xfId="4194"/>
    <cellStyle name="Output 5 12 5" xfId="5236"/>
    <cellStyle name="Output 5 13" xfId="1120"/>
    <cellStyle name="Output 5 14" xfId="2162"/>
    <cellStyle name="Output 5 15" xfId="3204"/>
    <cellStyle name="Output 5 16" xfId="4246"/>
    <cellStyle name="Output 5 2" xfId="171"/>
    <cellStyle name="Output 5 2 2" xfId="692"/>
    <cellStyle name="Output 5 2 2 2" xfId="1736"/>
    <cellStyle name="Output 5 2 2 3" xfId="2778"/>
    <cellStyle name="Output 5 2 2 4" xfId="3820"/>
    <cellStyle name="Output 5 2 2 5" xfId="4862"/>
    <cellStyle name="Output 5 2 3" xfId="1215"/>
    <cellStyle name="Output 5 2 4" xfId="2257"/>
    <cellStyle name="Output 5 2 5" xfId="3299"/>
    <cellStyle name="Output 5 2 6" xfId="4341"/>
    <cellStyle name="Output 5 3" xfId="225"/>
    <cellStyle name="Output 5 3 2" xfId="747"/>
    <cellStyle name="Output 5 3 2 2" xfId="1791"/>
    <cellStyle name="Output 5 3 2 3" xfId="2833"/>
    <cellStyle name="Output 5 3 2 4" xfId="3875"/>
    <cellStyle name="Output 5 3 2 5" xfId="4917"/>
    <cellStyle name="Output 5 3 3" xfId="1270"/>
    <cellStyle name="Output 5 3 4" xfId="2312"/>
    <cellStyle name="Output 5 3 5" xfId="3354"/>
    <cellStyle name="Output 5 3 6" xfId="4396"/>
    <cellStyle name="Output 5 4" xfId="259"/>
    <cellStyle name="Output 5 4 2" xfId="781"/>
    <cellStyle name="Output 5 4 2 2" xfId="1825"/>
    <cellStyle name="Output 5 4 2 3" xfId="2867"/>
    <cellStyle name="Output 5 4 2 4" xfId="3909"/>
    <cellStyle name="Output 5 4 2 5" xfId="4951"/>
    <cellStyle name="Output 5 4 3" xfId="1304"/>
    <cellStyle name="Output 5 4 4" xfId="2346"/>
    <cellStyle name="Output 5 4 5" xfId="3388"/>
    <cellStyle name="Output 5 4 6" xfId="4430"/>
    <cellStyle name="Output 5 5" xfId="304"/>
    <cellStyle name="Output 5 5 2" xfId="826"/>
    <cellStyle name="Output 5 5 2 2" xfId="1870"/>
    <cellStyle name="Output 5 5 2 3" xfId="2912"/>
    <cellStyle name="Output 5 5 2 4" xfId="3954"/>
    <cellStyle name="Output 5 5 2 5" xfId="4996"/>
    <cellStyle name="Output 5 5 3" xfId="1349"/>
    <cellStyle name="Output 5 5 4" xfId="2391"/>
    <cellStyle name="Output 5 5 5" xfId="3433"/>
    <cellStyle name="Output 5 5 6" xfId="4475"/>
    <cellStyle name="Output 5 6" xfId="386"/>
    <cellStyle name="Output 5 6 2" xfId="898"/>
    <cellStyle name="Output 5 6 2 2" xfId="1942"/>
    <cellStyle name="Output 5 6 2 3" xfId="2984"/>
    <cellStyle name="Output 5 6 2 4" xfId="4026"/>
    <cellStyle name="Output 5 6 2 5" xfId="5068"/>
    <cellStyle name="Output 5 6 3" xfId="1431"/>
    <cellStyle name="Output 5 6 4" xfId="2473"/>
    <cellStyle name="Output 5 6 5" xfId="3515"/>
    <cellStyle name="Output 5 6 6" xfId="4557"/>
    <cellStyle name="Output 5 7" xfId="341"/>
    <cellStyle name="Output 5 7 2" xfId="859"/>
    <cellStyle name="Output 5 7 2 2" xfId="1903"/>
    <cellStyle name="Output 5 7 2 3" xfId="2945"/>
    <cellStyle name="Output 5 7 2 4" xfId="3987"/>
    <cellStyle name="Output 5 7 2 5" xfId="5029"/>
    <cellStyle name="Output 5 7 3" xfId="1386"/>
    <cellStyle name="Output 5 7 4" xfId="2428"/>
    <cellStyle name="Output 5 7 5" xfId="3470"/>
    <cellStyle name="Output 5 7 6" xfId="4512"/>
    <cellStyle name="Output 5 8" xfId="488"/>
    <cellStyle name="Output 5 8 2" xfId="978"/>
    <cellStyle name="Output 5 8 2 2" xfId="2022"/>
    <cellStyle name="Output 5 8 2 3" xfId="3064"/>
    <cellStyle name="Output 5 8 2 4" xfId="4106"/>
    <cellStyle name="Output 5 8 2 5" xfId="5148"/>
    <cellStyle name="Output 5 8 3" xfId="1532"/>
    <cellStyle name="Output 5 8 4" xfId="2574"/>
    <cellStyle name="Output 5 8 5" xfId="3616"/>
    <cellStyle name="Output 5 8 6" xfId="4658"/>
    <cellStyle name="Output 5 9" xfId="537"/>
    <cellStyle name="Output 5 9 2" xfId="1025"/>
    <cellStyle name="Output 5 9 2 2" xfId="2069"/>
    <cellStyle name="Output 5 9 2 3" xfId="3111"/>
    <cellStyle name="Output 5 9 2 4" xfId="4153"/>
    <cellStyle name="Output 5 9 2 5" xfId="5195"/>
    <cellStyle name="Output 5 9 3" xfId="1581"/>
    <cellStyle name="Output 5 9 4" xfId="2623"/>
    <cellStyle name="Output 5 9 5" xfId="3665"/>
    <cellStyle name="Output 5 9 6" xfId="4707"/>
    <cellStyle name="Output 6" xfId="97"/>
    <cellStyle name="Output 6 10" xfId="618"/>
    <cellStyle name="Output 6 10 2" xfId="1662"/>
    <cellStyle name="Output 6 10 3" xfId="2704"/>
    <cellStyle name="Output 6 10 4" xfId="3746"/>
    <cellStyle name="Output 6 10 5" xfId="4788"/>
    <cellStyle name="Output 6 11" xfId="457"/>
    <cellStyle name="Output 6 11 2" xfId="1501"/>
    <cellStyle name="Output 6 11 3" xfId="2543"/>
    <cellStyle name="Output 6 11 4" xfId="3585"/>
    <cellStyle name="Output 6 11 5" xfId="4627"/>
    <cellStyle name="Output 6 12" xfId="1087"/>
    <cellStyle name="Output 6 12 2" xfId="2131"/>
    <cellStyle name="Output 6 12 3" xfId="3173"/>
    <cellStyle name="Output 6 12 4" xfId="4215"/>
    <cellStyle name="Output 6 12 5" xfId="5257"/>
    <cellStyle name="Output 6 13" xfId="1141"/>
    <cellStyle name="Output 6 14" xfId="2183"/>
    <cellStyle name="Output 6 15" xfId="3225"/>
    <cellStyle name="Output 6 16" xfId="4267"/>
    <cellStyle name="Output 6 2" xfId="191"/>
    <cellStyle name="Output 6 2 2" xfId="713"/>
    <cellStyle name="Output 6 2 2 2" xfId="1757"/>
    <cellStyle name="Output 6 2 2 3" xfId="2799"/>
    <cellStyle name="Output 6 2 2 4" xfId="3841"/>
    <cellStyle name="Output 6 2 2 5" xfId="4883"/>
    <cellStyle name="Output 6 2 3" xfId="1236"/>
    <cellStyle name="Output 6 2 4" xfId="2278"/>
    <cellStyle name="Output 6 2 5" xfId="3320"/>
    <cellStyle name="Output 6 2 6" xfId="4362"/>
    <cellStyle name="Output 6 3" xfId="227"/>
    <cellStyle name="Output 6 3 2" xfId="749"/>
    <cellStyle name="Output 6 3 2 2" xfId="1793"/>
    <cellStyle name="Output 6 3 2 3" xfId="2835"/>
    <cellStyle name="Output 6 3 2 4" xfId="3877"/>
    <cellStyle name="Output 6 3 2 5" xfId="4919"/>
    <cellStyle name="Output 6 3 3" xfId="1272"/>
    <cellStyle name="Output 6 3 4" xfId="2314"/>
    <cellStyle name="Output 6 3 5" xfId="3356"/>
    <cellStyle name="Output 6 3 6" xfId="4398"/>
    <cellStyle name="Output 6 4" xfId="277"/>
    <cellStyle name="Output 6 4 2" xfId="799"/>
    <cellStyle name="Output 6 4 2 2" xfId="1843"/>
    <cellStyle name="Output 6 4 2 3" xfId="2885"/>
    <cellStyle name="Output 6 4 2 4" xfId="3927"/>
    <cellStyle name="Output 6 4 2 5" xfId="4969"/>
    <cellStyle name="Output 6 4 3" xfId="1322"/>
    <cellStyle name="Output 6 4 4" xfId="2364"/>
    <cellStyle name="Output 6 4 5" xfId="3406"/>
    <cellStyle name="Output 6 4 6" xfId="4448"/>
    <cellStyle name="Output 6 5" xfId="306"/>
    <cellStyle name="Output 6 5 2" xfId="828"/>
    <cellStyle name="Output 6 5 2 2" xfId="1872"/>
    <cellStyle name="Output 6 5 2 3" xfId="2914"/>
    <cellStyle name="Output 6 5 2 4" xfId="3956"/>
    <cellStyle name="Output 6 5 2 5" xfId="4998"/>
    <cellStyle name="Output 6 5 3" xfId="1351"/>
    <cellStyle name="Output 6 5 4" xfId="2393"/>
    <cellStyle name="Output 6 5 5" xfId="3435"/>
    <cellStyle name="Output 6 5 6" xfId="4477"/>
    <cellStyle name="Output 6 6" xfId="407"/>
    <cellStyle name="Output 6 6 2" xfId="916"/>
    <cellStyle name="Output 6 6 2 2" xfId="1960"/>
    <cellStyle name="Output 6 6 2 3" xfId="3002"/>
    <cellStyle name="Output 6 6 2 4" xfId="4044"/>
    <cellStyle name="Output 6 6 2 5" xfId="5086"/>
    <cellStyle name="Output 6 6 3" xfId="1452"/>
    <cellStyle name="Output 6 6 4" xfId="2494"/>
    <cellStyle name="Output 6 6 5" xfId="3536"/>
    <cellStyle name="Output 6 6 6" xfId="4578"/>
    <cellStyle name="Output 6 7" xfId="351"/>
    <cellStyle name="Output 6 7 2" xfId="869"/>
    <cellStyle name="Output 6 7 2 2" xfId="1913"/>
    <cellStyle name="Output 6 7 2 3" xfId="2955"/>
    <cellStyle name="Output 6 7 2 4" xfId="3997"/>
    <cellStyle name="Output 6 7 2 5" xfId="5039"/>
    <cellStyle name="Output 6 7 3" xfId="1396"/>
    <cellStyle name="Output 6 7 4" xfId="2438"/>
    <cellStyle name="Output 6 7 5" xfId="3480"/>
    <cellStyle name="Output 6 7 6" xfId="4522"/>
    <cellStyle name="Output 6 8" xfId="508"/>
    <cellStyle name="Output 6 8 2" xfId="998"/>
    <cellStyle name="Output 6 8 2 2" xfId="2042"/>
    <cellStyle name="Output 6 8 2 3" xfId="3084"/>
    <cellStyle name="Output 6 8 2 4" xfId="4126"/>
    <cellStyle name="Output 6 8 2 5" xfId="5168"/>
    <cellStyle name="Output 6 8 3" xfId="1552"/>
    <cellStyle name="Output 6 8 4" xfId="2594"/>
    <cellStyle name="Output 6 8 5" xfId="3636"/>
    <cellStyle name="Output 6 8 6" xfId="4678"/>
    <cellStyle name="Output 6 9" xfId="532"/>
    <cellStyle name="Output 6 9 2" xfId="1021"/>
    <cellStyle name="Output 6 9 2 2" xfId="2065"/>
    <cellStyle name="Output 6 9 2 3" xfId="3107"/>
    <cellStyle name="Output 6 9 2 4" xfId="4149"/>
    <cellStyle name="Output 6 9 2 5" xfId="5191"/>
    <cellStyle name="Output 6 9 3" xfId="1576"/>
    <cellStyle name="Output 6 9 4" xfId="2618"/>
    <cellStyle name="Output 6 9 5" xfId="3660"/>
    <cellStyle name="Output 6 9 6" xfId="4702"/>
    <cellStyle name="Output 7" xfId="100"/>
    <cellStyle name="Output 7 10" xfId="621"/>
    <cellStyle name="Output 7 10 2" xfId="1665"/>
    <cellStyle name="Output 7 10 3" xfId="2707"/>
    <cellStyle name="Output 7 10 4" xfId="3749"/>
    <cellStyle name="Output 7 10 5" xfId="4791"/>
    <cellStyle name="Output 7 11" xfId="573"/>
    <cellStyle name="Output 7 11 2" xfId="1617"/>
    <cellStyle name="Output 7 11 3" xfId="2659"/>
    <cellStyle name="Output 7 11 4" xfId="3701"/>
    <cellStyle name="Output 7 11 5" xfId="4743"/>
    <cellStyle name="Output 7 12" xfId="1090"/>
    <cellStyle name="Output 7 12 2" xfId="2134"/>
    <cellStyle name="Output 7 12 3" xfId="3176"/>
    <cellStyle name="Output 7 12 4" xfId="4218"/>
    <cellStyle name="Output 7 12 5" xfId="5260"/>
    <cellStyle name="Output 7 13" xfId="1144"/>
    <cellStyle name="Output 7 14" xfId="2186"/>
    <cellStyle name="Output 7 15" xfId="3228"/>
    <cellStyle name="Output 7 16" xfId="4270"/>
    <cellStyle name="Output 7 2" xfId="194"/>
    <cellStyle name="Output 7 2 2" xfId="716"/>
    <cellStyle name="Output 7 2 2 2" xfId="1760"/>
    <cellStyle name="Output 7 2 2 3" xfId="2802"/>
    <cellStyle name="Output 7 2 2 4" xfId="3844"/>
    <cellStyle name="Output 7 2 2 5" xfId="4886"/>
    <cellStyle name="Output 7 2 3" xfId="1239"/>
    <cellStyle name="Output 7 2 4" xfId="2281"/>
    <cellStyle name="Output 7 2 5" xfId="3323"/>
    <cellStyle name="Output 7 2 6" xfId="4365"/>
    <cellStyle name="Output 7 3" xfId="221"/>
    <cellStyle name="Output 7 3 2" xfId="743"/>
    <cellStyle name="Output 7 3 2 2" xfId="1787"/>
    <cellStyle name="Output 7 3 2 3" xfId="2829"/>
    <cellStyle name="Output 7 3 2 4" xfId="3871"/>
    <cellStyle name="Output 7 3 2 5" xfId="4913"/>
    <cellStyle name="Output 7 3 3" xfId="1266"/>
    <cellStyle name="Output 7 3 4" xfId="2308"/>
    <cellStyle name="Output 7 3 5" xfId="3350"/>
    <cellStyle name="Output 7 3 6" xfId="4392"/>
    <cellStyle name="Output 7 4" xfId="280"/>
    <cellStyle name="Output 7 4 2" xfId="802"/>
    <cellStyle name="Output 7 4 2 2" xfId="1846"/>
    <cellStyle name="Output 7 4 2 3" xfId="2888"/>
    <cellStyle name="Output 7 4 2 4" xfId="3930"/>
    <cellStyle name="Output 7 4 2 5" xfId="4972"/>
    <cellStyle name="Output 7 4 3" xfId="1325"/>
    <cellStyle name="Output 7 4 4" xfId="2367"/>
    <cellStyle name="Output 7 4 5" xfId="3409"/>
    <cellStyle name="Output 7 4 6" xfId="4451"/>
    <cellStyle name="Output 7 5" xfId="301"/>
    <cellStyle name="Output 7 5 2" xfId="823"/>
    <cellStyle name="Output 7 5 2 2" xfId="1867"/>
    <cellStyle name="Output 7 5 2 3" xfId="2909"/>
    <cellStyle name="Output 7 5 2 4" xfId="3951"/>
    <cellStyle name="Output 7 5 2 5" xfId="4993"/>
    <cellStyle name="Output 7 5 3" xfId="1346"/>
    <cellStyle name="Output 7 5 4" xfId="2388"/>
    <cellStyle name="Output 7 5 5" xfId="3430"/>
    <cellStyle name="Output 7 5 6" xfId="4472"/>
    <cellStyle name="Output 7 6" xfId="410"/>
    <cellStyle name="Output 7 6 2" xfId="919"/>
    <cellStyle name="Output 7 6 2 2" xfId="1963"/>
    <cellStyle name="Output 7 6 2 3" xfId="3005"/>
    <cellStyle name="Output 7 6 2 4" xfId="4047"/>
    <cellStyle name="Output 7 6 2 5" xfId="5089"/>
    <cellStyle name="Output 7 6 3" xfId="1455"/>
    <cellStyle name="Output 7 6 4" xfId="2497"/>
    <cellStyle name="Output 7 6 5" xfId="3539"/>
    <cellStyle name="Output 7 6 6" xfId="4581"/>
    <cellStyle name="Output 7 7" xfId="353"/>
    <cellStyle name="Output 7 7 2" xfId="871"/>
    <cellStyle name="Output 7 7 2 2" xfId="1915"/>
    <cellStyle name="Output 7 7 2 3" xfId="2957"/>
    <cellStyle name="Output 7 7 2 4" xfId="3999"/>
    <cellStyle name="Output 7 7 2 5" xfId="5041"/>
    <cellStyle name="Output 7 7 3" xfId="1398"/>
    <cellStyle name="Output 7 7 4" xfId="2440"/>
    <cellStyle name="Output 7 7 5" xfId="3482"/>
    <cellStyle name="Output 7 7 6" xfId="4524"/>
    <cellStyle name="Output 7 8" xfId="511"/>
    <cellStyle name="Output 7 8 2" xfId="1001"/>
    <cellStyle name="Output 7 8 2 2" xfId="2045"/>
    <cellStyle name="Output 7 8 2 3" xfId="3087"/>
    <cellStyle name="Output 7 8 2 4" xfId="4129"/>
    <cellStyle name="Output 7 8 2 5" xfId="5171"/>
    <cellStyle name="Output 7 8 3" xfId="1555"/>
    <cellStyle name="Output 7 8 4" xfId="2597"/>
    <cellStyle name="Output 7 8 5" xfId="3639"/>
    <cellStyle name="Output 7 8 6" xfId="4681"/>
    <cellStyle name="Output 7 9" xfId="554"/>
    <cellStyle name="Output 7 9 2" xfId="1036"/>
    <cellStyle name="Output 7 9 2 2" xfId="2080"/>
    <cellStyle name="Output 7 9 2 3" xfId="3122"/>
    <cellStyle name="Output 7 9 2 4" xfId="4164"/>
    <cellStyle name="Output 7 9 2 5" xfId="5206"/>
    <cellStyle name="Output 7 9 3" xfId="1598"/>
    <cellStyle name="Output 7 9 4" xfId="2640"/>
    <cellStyle name="Output 7 9 5" xfId="3682"/>
    <cellStyle name="Output 7 9 6" xfId="4724"/>
    <cellStyle name="Output 8" xfId="104"/>
    <cellStyle name="Output 8 10" xfId="625"/>
    <cellStyle name="Output 8 10 2" xfId="1669"/>
    <cellStyle name="Output 8 10 3" xfId="2711"/>
    <cellStyle name="Output 8 10 4" xfId="3753"/>
    <cellStyle name="Output 8 10 5" xfId="4795"/>
    <cellStyle name="Output 8 11" xfId="539"/>
    <cellStyle name="Output 8 11 2" xfId="1583"/>
    <cellStyle name="Output 8 11 3" xfId="2625"/>
    <cellStyle name="Output 8 11 4" xfId="3667"/>
    <cellStyle name="Output 8 11 5" xfId="4709"/>
    <cellStyle name="Output 8 12" xfId="1094"/>
    <cellStyle name="Output 8 12 2" xfId="2138"/>
    <cellStyle name="Output 8 12 3" xfId="3180"/>
    <cellStyle name="Output 8 12 4" xfId="4222"/>
    <cellStyle name="Output 8 12 5" xfId="5264"/>
    <cellStyle name="Output 8 13" xfId="1148"/>
    <cellStyle name="Output 8 14" xfId="2190"/>
    <cellStyle name="Output 8 15" xfId="3232"/>
    <cellStyle name="Output 8 16" xfId="4274"/>
    <cellStyle name="Output 8 2" xfId="198"/>
    <cellStyle name="Output 8 2 2" xfId="720"/>
    <cellStyle name="Output 8 2 2 2" xfId="1764"/>
    <cellStyle name="Output 8 2 2 3" xfId="2806"/>
    <cellStyle name="Output 8 2 2 4" xfId="3848"/>
    <cellStyle name="Output 8 2 2 5" xfId="4890"/>
    <cellStyle name="Output 8 2 3" xfId="1243"/>
    <cellStyle name="Output 8 2 4" xfId="2285"/>
    <cellStyle name="Output 8 2 5" xfId="3327"/>
    <cellStyle name="Output 8 2 6" xfId="4369"/>
    <cellStyle name="Output 8 3" xfId="251"/>
    <cellStyle name="Output 8 3 2" xfId="773"/>
    <cellStyle name="Output 8 3 2 2" xfId="1817"/>
    <cellStyle name="Output 8 3 2 3" xfId="2859"/>
    <cellStyle name="Output 8 3 2 4" xfId="3901"/>
    <cellStyle name="Output 8 3 2 5" xfId="4943"/>
    <cellStyle name="Output 8 3 3" xfId="1296"/>
    <cellStyle name="Output 8 3 4" xfId="2338"/>
    <cellStyle name="Output 8 3 5" xfId="3380"/>
    <cellStyle name="Output 8 3 6" xfId="4422"/>
    <cellStyle name="Output 8 4" xfId="284"/>
    <cellStyle name="Output 8 4 2" xfId="806"/>
    <cellStyle name="Output 8 4 2 2" xfId="1850"/>
    <cellStyle name="Output 8 4 2 3" xfId="2892"/>
    <cellStyle name="Output 8 4 2 4" xfId="3934"/>
    <cellStyle name="Output 8 4 2 5" xfId="4976"/>
    <cellStyle name="Output 8 4 3" xfId="1329"/>
    <cellStyle name="Output 8 4 4" xfId="2371"/>
    <cellStyle name="Output 8 4 5" xfId="3413"/>
    <cellStyle name="Output 8 4 6" xfId="4455"/>
    <cellStyle name="Output 8 5" xfId="326"/>
    <cellStyle name="Output 8 5 2" xfId="848"/>
    <cellStyle name="Output 8 5 2 2" xfId="1892"/>
    <cellStyle name="Output 8 5 2 3" xfId="2934"/>
    <cellStyle name="Output 8 5 2 4" xfId="3976"/>
    <cellStyle name="Output 8 5 2 5" xfId="5018"/>
    <cellStyle name="Output 8 5 3" xfId="1371"/>
    <cellStyle name="Output 8 5 4" xfId="2413"/>
    <cellStyle name="Output 8 5 5" xfId="3455"/>
    <cellStyle name="Output 8 5 6" xfId="4497"/>
    <cellStyle name="Output 8 6" xfId="414"/>
    <cellStyle name="Output 8 6 2" xfId="923"/>
    <cellStyle name="Output 8 6 2 2" xfId="1967"/>
    <cellStyle name="Output 8 6 2 3" xfId="3009"/>
    <cellStyle name="Output 8 6 2 4" xfId="4051"/>
    <cellStyle name="Output 8 6 2 5" xfId="5093"/>
    <cellStyle name="Output 8 6 3" xfId="1459"/>
    <cellStyle name="Output 8 6 4" xfId="2501"/>
    <cellStyle name="Output 8 6 5" xfId="3543"/>
    <cellStyle name="Output 8 6 6" xfId="4585"/>
    <cellStyle name="Output 8 7" xfId="357"/>
    <cellStyle name="Output 8 7 2" xfId="875"/>
    <cellStyle name="Output 8 7 2 2" xfId="1919"/>
    <cellStyle name="Output 8 7 2 3" xfId="2961"/>
    <cellStyle name="Output 8 7 2 4" xfId="4003"/>
    <cellStyle name="Output 8 7 2 5" xfId="5045"/>
    <cellStyle name="Output 8 7 3" xfId="1402"/>
    <cellStyle name="Output 8 7 4" xfId="2444"/>
    <cellStyle name="Output 8 7 5" xfId="3486"/>
    <cellStyle name="Output 8 7 6" xfId="4528"/>
    <cellStyle name="Output 8 8" xfId="515"/>
    <cellStyle name="Output 8 8 2" xfId="1005"/>
    <cellStyle name="Output 8 8 2 2" xfId="2049"/>
    <cellStyle name="Output 8 8 2 3" xfId="3091"/>
    <cellStyle name="Output 8 8 2 4" xfId="4133"/>
    <cellStyle name="Output 8 8 2 5" xfId="5175"/>
    <cellStyle name="Output 8 8 3" xfId="1559"/>
    <cellStyle name="Output 8 8 4" xfId="2601"/>
    <cellStyle name="Output 8 8 5" xfId="3643"/>
    <cellStyle name="Output 8 8 6" xfId="4685"/>
    <cellStyle name="Output 8 9" xfId="477"/>
    <cellStyle name="Output 8 9 2" xfId="968"/>
    <cellStyle name="Output 8 9 2 2" xfId="2012"/>
    <cellStyle name="Output 8 9 2 3" xfId="3054"/>
    <cellStyle name="Output 8 9 2 4" xfId="4096"/>
    <cellStyle name="Output 8 9 2 5" xfId="5138"/>
    <cellStyle name="Output 8 9 3" xfId="1521"/>
    <cellStyle name="Output 8 9 4" xfId="2563"/>
    <cellStyle name="Output 8 9 5" xfId="3605"/>
    <cellStyle name="Output 8 9 6" xfId="4647"/>
    <cellStyle name="Output 9" xfId="131"/>
    <cellStyle name="Output 9 10" xfId="653"/>
    <cellStyle name="Output 9 10 2" xfId="1697"/>
    <cellStyle name="Output 9 10 3" xfId="2739"/>
    <cellStyle name="Output 9 10 4" xfId="3781"/>
    <cellStyle name="Output 9 10 5" xfId="4823"/>
    <cellStyle name="Output 9 11" xfId="335"/>
    <cellStyle name="Output 9 11 2" xfId="1380"/>
    <cellStyle name="Output 9 11 3" xfId="2422"/>
    <cellStyle name="Output 9 11 4" xfId="3464"/>
    <cellStyle name="Output 9 11 5" xfId="4506"/>
    <cellStyle name="Output 9 12" xfId="1107"/>
    <cellStyle name="Output 9 12 2" xfId="2151"/>
    <cellStyle name="Output 9 12 3" xfId="3193"/>
    <cellStyle name="Output 9 12 4" xfId="4235"/>
    <cellStyle name="Output 9 12 5" xfId="5277"/>
    <cellStyle name="Output 9 13" xfId="1176"/>
    <cellStyle name="Output 9 14" xfId="2218"/>
    <cellStyle name="Output 9 15" xfId="3260"/>
    <cellStyle name="Output 9 16" xfId="4302"/>
    <cellStyle name="Output 9 2" xfId="208"/>
    <cellStyle name="Output 9 2 2" xfId="730"/>
    <cellStyle name="Output 9 2 2 2" xfId="1774"/>
    <cellStyle name="Output 9 2 2 3" xfId="2816"/>
    <cellStyle name="Output 9 2 2 4" xfId="3858"/>
    <cellStyle name="Output 9 2 2 5" xfId="4900"/>
    <cellStyle name="Output 9 2 3" xfId="1253"/>
    <cellStyle name="Output 9 2 4" xfId="2295"/>
    <cellStyle name="Output 9 2 5" xfId="3337"/>
    <cellStyle name="Output 9 2 6" xfId="4379"/>
    <cellStyle name="Output 9 3" xfId="232"/>
    <cellStyle name="Output 9 3 2" xfId="754"/>
    <cellStyle name="Output 9 3 2 2" xfId="1798"/>
    <cellStyle name="Output 9 3 2 3" xfId="2840"/>
    <cellStyle name="Output 9 3 2 4" xfId="3882"/>
    <cellStyle name="Output 9 3 2 5" xfId="4924"/>
    <cellStyle name="Output 9 3 3" xfId="1277"/>
    <cellStyle name="Output 9 3 4" xfId="2319"/>
    <cellStyle name="Output 9 3 5" xfId="3361"/>
    <cellStyle name="Output 9 3 6" xfId="4403"/>
    <cellStyle name="Output 9 4" xfId="295"/>
    <cellStyle name="Output 9 4 2" xfId="817"/>
    <cellStyle name="Output 9 4 2 2" xfId="1861"/>
    <cellStyle name="Output 9 4 2 3" xfId="2903"/>
    <cellStyle name="Output 9 4 2 4" xfId="3945"/>
    <cellStyle name="Output 9 4 2 5" xfId="4987"/>
    <cellStyle name="Output 9 4 3" xfId="1340"/>
    <cellStyle name="Output 9 4 4" xfId="2382"/>
    <cellStyle name="Output 9 4 5" xfId="3424"/>
    <cellStyle name="Output 9 4 6" xfId="4466"/>
    <cellStyle name="Output 9 5" xfId="311"/>
    <cellStyle name="Output 9 5 2" xfId="833"/>
    <cellStyle name="Output 9 5 2 2" xfId="1877"/>
    <cellStyle name="Output 9 5 2 3" xfId="2919"/>
    <cellStyle name="Output 9 5 2 4" xfId="3961"/>
    <cellStyle name="Output 9 5 2 5" xfId="5003"/>
    <cellStyle name="Output 9 5 3" xfId="1356"/>
    <cellStyle name="Output 9 5 4" xfId="2398"/>
    <cellStyle name="Output 9 5 5" xfId="3440"/>
    <cellStyle name="Output 9 5 6" xfId="4482"/>
    <cellStyle name="Output 9 6" xfId="427"/>
    <cellStyle name="Output 9 6 2" xfId="933"/>
    <cellStyle name="Output 9 6 2 2" xfId="1977"/>
    <cellStyle name="Output 9 6 2 3" xfId="3019"/>
    <cellStyle name="Output 9 6 2 4" xfId="4061"/>
    <cellStyle name="Output 9 6 2 5" xfId="5103"/>
    <cellStyle name="Output 9 6 3" xfId="1472"/>
    <cellStyle name="Output 9 6 4" xfId="2514"/>
    <cellStyle name="Output 9 6 5" xfId="3556"/>
    <cellStyle name="Output 9 6 6" xfId="4598"/>
    <cellStyle name="Output 9 7" xfId="362"/>
    <cellStyle name="Output 9 7 2" xfId="880"/>
    <cellStyle name="Output 9 7 2 2" xfId="1924"/>
    <cellStyle name="Output 9 7 2 3" xfId="2966"/>
    <cellStyle name="Output 9 7 2 4" xfId="4008"/>
    <cellStyle name="Output 9 7 2 5" xfId="5050"/>
    <cellStyle name="Output 9 7 3" xfId="1407"/>
    <cellStyle name="Output 9 7 4" xfId="2449"/>
    <cellStyle name="Output 9 7 5" xfId="3491"/>
    <cellStyle name="Output 9 7 6" xfId="4533"/>
    <cellStyle name="Output 9 8" xfId="527"/>
    <cellStyle name="Output 9 8 2" xfId="1017"/>
    <cellStyle name="Output 9 8 2 2" xfId="2061"/>
    <cellStyle name="Output 9 8 2 3" xfId="3103"/>
    <cellStyle name="Output 9 8 2 4" xfId="4145"/>
    <cellStyle name="Output 9 8 2 5" xfId="5187"/>
    <cellStyle name="Output 9 8 3" xfId="1571"/>
    <cellStyle name="Output 9 8 4" xfId="2613"/>
    <cellStyle name="Output 9 8 5" xfId="3655"/>
    <cellStyle name="Output 9 8 6" xfId="4697"/>
    <cellStyle name="Output 9 9" xfId="556"/>
    <cellStyle name="Output 9 9 2" xfId="1038"/>
    <cellStyle name="Output 9 9 2 2" xfId="2082"/>
    <cellStyle name="Output 9 9 2 3" xfId="3124"/>
    <cellStyle name="Output 9 9 2 4" xfId="4166"/>
    <cellStyle name="Output 9 9 2 5" xfId="5208"/>
    <cellStyle name="Output 9 9 3" xfId="1600"/>
    <cellStyle name="Output 9 9 4" xfId="2642"/>
    <cellStyle name="Output 9 9 5" xfId="3684"/>
    <cellStyle name="Output 9 9 6" xfId="4726"/>
    <cellStyle name="Percent 2" xfId="89"/>
    <cellStyle name="Percent 2 10" xfId="3217"/>
    <cellStyle name="Percent 2 11" xfId="4259"/>
    <cellStyle name="Percent 2 2" xfId="118"/>
    <cellStyle name="Percent 2 2 2" xfId="422"/>
    <cellStyle name="Percent 2 2 2 2" xfId="1467"/>
    <cellStyle name="Percent 2 2 2 3" xfId="2509"/>
    <cellStyle name="Percent 2 2 2 4" xfId="3551"/>
    <cellStyle name="Percent 2 2 2 5" xfId="4593"/>
    <cellStyle name="Percent 2 2 3" xfId="640"/>
    <cellStyle name="Percent 2 2 3 2" xfId="1684"/>
    <cellStyle name="Percent 2 2 3 3" xfId="2726"/>
    <cellStyle name="Percent 2 2 3 4" xfId="3768"/>
    <cellStyle name="Percent 2 2 3 5" xfId="4810"/>
    <cellStyle name="Percent 2 2 4" xfId="1102"/>
    <cellStyle name="Percent 2 2 4 2" xfId="2146"/>
    <cellStyle name="Percent 2 2 4 3" xfId="3188"/>
    <cellStyle name="Percent 2 2 4 4" xfId="4230"/>
    <cellStyle name="Percent 2 2 4 5" xfId="5272"/>
    <cellStyle name="Percent 2 2 5" xfId="1163"/>
    <cellStyle name="Percent 2 2 6" xfId="2205"/>
    <cellStyle name="Percent 2 2 7" xfId="3247"/>
    <cellStyle name="Percent 2 2 8" xfId="4289"/>
    <cellStyle name="Percent 2 3" xfId="183"/>
    <cellStyle name="Percent 2 3 2" xfId="399"/>
    <cellStyle name="Percent 2 3 2 2" xfId="1444"/>
    <cellStyle name="Percent 2 3 2 3" xfId="2486"/>
    <cellStyle name="Percent 2 3 2 4" xfId="3528"/>
    <cellStyle name="Percent 2 3 2 5" xfId="4570"/>
    <cellStyle name="Percent 2 3 3" xfId="705"/>
    <cellStyle name="Percent 2 3 3 2" xfId="1749"/>
    <cellStyle name="Percent 2 3 3 3" xfId="2791"/>
    <cellStyle name="Percent 2 3 3 4" xfId="3833"/>
    <cellStyle name="Percent 2 3 3 5" xfId="4875"/>
    <cellStyle name="Percent 2 3 4" xfId="1079"/>
    <cellStyle name="Percent 2 3 4 2" xfId="2123"/>
    <cellStyle name="Percent 2 3 4 3" xfId="3165"/>
    <cellStyle name="Percent 2 3 4 4" xfId="4207"/>
    <cellStyle name="Percent 2 3 4 5" xfId="5249"/>
    <cellStyle name="Percent 2 3 5" xfId="1228"/>
    <cellStyle name="Percent 2 3 6" xfId="2270"/>
    <cellStyle name="Percent 2 3 7" xfId="3312"/>
    <cellStyle name="Percent 2 3 8" xfId="4354"/>
    <cellStyle name="Percent 2 4" xfId="373"/>
    <cellStyle name="Percent 2 4 2" xfId="1418"/>
    <cellStyle name="Percent 2 4 3" xfId="2460"/>
    <cellStyle name="Percent 2 4 4" xfId="3502"/>
    <cellStyle name="Percent 2 4 5" xfId="4544"/>
    <cellStyle name="Percent 2 5" xfId="610"/>
    <cellStyle name="Percent 2 5 2" xfId="1654"/>
    <cellStyle name="Percent 2 5 3" xfId="2696"/>
    <cellStyle name="Percent 2 5 4" xfId="3738"/>
    <cellStyle name="Percent 2 5 5" xfId="4780"/>
    <cellStyle name="Percent 2 6" xfId="1053"/>
    <cellStyle name="Percent 2 6 2" xfId="2097"/>
    <cellStyle name="Percent 2 6 3" xfId="3139"/>
    <cellStyle name="Percent 2 6 4" xfId="4181"/>
    <cellStyle name="Percent 2 6 5" xfId="5223"/>
    <cellStyle name="Percent 2 7" xfId="1112"/>
    <cellStyle name="Percent 2 8" xfId="1133"/>
    <cellStyle name="Percent 2 9" xfId="2175"/>
    <cellStyle name="Percent 3" xfId="163"/>
    <cellStyle name="Percent 4" xfId="5281"/>
    <cellStyle name="Title 2" xfId="61"/>
    <cellStyle name="Total 10" xfId="140"/>
    <cellStyle name="Total 10 10" xfId="662"/>
    <cellStyle name="Total 10 10 2" xfId="1706"/>
    <cellStyle name="Total 10 10 3" xfId="2748"/>
    <cellStyle name="Total 10 10 4" xfId="3790"/>
    <cellStyle name="Total 10 10 5" xfId="4832"/>
    <cellStyle name="Total 10 11" xfId="551"/>
    <cellStyle name="Total 10 11 2" xfId="1595"/>
    <cellStyle name="Total 10 11 3" xfId="2637"/>
    <cellStyle name="Total 10 11 4" xfId="3679"/>
    <cellStyle name="Total 10 11 5" xfId="4721"/>
    <cellStyle name="Total 10 12" xfId="1109"/>
    <cellStyle name="Total 10 12 2" xfId="2153"/>
    <cellStyle name="Total 10 12 3" xfId="3195"/>
    <cellStyle name="Total 10 12 4" xfId="4237"/>
    <cellStyle name="Total 10 12 5" xfId="5279"/>
    <cellStyle name="Total 10 13" xfId="1185"/>
    <cellStyle name="Total 10 14" xfId="2227"/>
    <cellStyle name="Total 10 15" xfId="3269"/>
    <cellStyle name="Total 10 16" xfId="4311"/>
    <cellStyle name="Total 10 2" xfId="210"/>
    <cellStyle name="Total 10 2 2" xfId="732"/>
    <cellStyle name="Total 10 2 2 2" xfId="1776"/>
    <cellStyle name="Total 10 2 2 3" xfId="2818"/>
    <cellStyle name="Total 10 2 2 4" xfId="3860"/>
    <cellStyle name="Total 10 2 2 5" xfId="4902"/>
    <cellStyle name="Total 10 2 3" xfId="1255"/>
    <cellStyle name="Total 10 2 4" xfId="2297"/>
    <cellStyle name="Total 10 2 5" xfId="3339"/>
    <cellStyle name="Total 10 2 6" xfId="4381"/>
    <cellStyle name="Total 10 3" xfId="237"/>
    <cellStyle name="Total 10 3 2" xfId="759"/>
    <cellStyle name="Total 10 3 2 2" xfId="1803"/>
    <cellStyle name="Total 10 3 2 3" xfId="2845"/>
    <cellStyle name="Total 10 3 2 4" xfId="3887"/>
    <cellStyle name="Total 10 3 2 5" xfId="4929"/>
    <cellStyle name="Total 10 3 3" xfId="1282"/>
    <cellStyle name="Total 10 3 4" xfId="2324"/>
    <cellStyle name="Total 10 3 5" xfId="3366"/>
    <cellStyle name="Total 10 3 6" xfId="4408"/>
    <cellStyle name="Total 10 4" xfId="297"/>
    <cellStyle name="Total 10 4 2" xfId="819"/>
    <cellStyle name="Total 10 4 2 2" xfId="1863"/>
    <cellStyle name="Total 10 4 2 3" xfId="2905"/>
    <cellStyle name="Total 10 4 2 4" xfId="3947"/>
    <cellStyle name="Total 10 4 2 5" xfId="4989"/>
    <cellStyle name="Total 10 4 3" xfId="1342"/>
    <cellStyle name="Total 10 4 4" xfId="2384"/>
    <cellStyle name="Total 10 4 5" xfId="3426"/>
    <cellStyle name="Total 10 4 6" xfId="4468"/>
    <cellStyle name="Total 10 5" xfId="316"/>
    <cellStyle name="Total 10 5 2" xfId="838"/>
    <cellStyle name="Total 10 5 2 2" xfId="1882"/>
    <cellStyle name="Total 10 5 2 3" xfId="2924"/>
    <cellStyle name="Total 10 5 2 4" xfId="3966"/>
    <cellStyle name="Total 10 5 2 5" xfId="5008"/>
    <cellStyle name="Total 10 5 3" xfId="1361"/>
    <cellStyle name="Total 10 5 4" xfId="2403"/>
    <cellStyle name="Total 10 5 5" xfId="3445"/>
    <cellStyle name="Total 10 5 6" xfId="4487"/>
    <cellStyle name="Total 10 6" xfId="429"/>
    <cellStyle name="Total 10 6 2" xfId="935"/>
    <cellStyle name="Total 10 6 2 2" xfId="1979"/>
    <cellStyle name="Total 10 6 2 3" xfId="3021"/>
    <cellStyle name="Total 10 6 2 4" xfId="4063"/>
    <cellStyle name="Total 10 6 2 5" xfId="5105"/>
    <cellStyle name="Total 10 6 3" xfId="1474"/>
    <cellStyle name="Total 10 6 4" xfId="2516"/>
    <cellStyle name="Total 10 6 5" xfId="3558"/>
    <cellStyle name="Total 10 6 6" xfId="4600"/>
    <cellStyle name="Total 10 7" xfId="479"/>
    <cellStyle name="Total 10 7 2" xfId="970"/>
    <cellStyle name="Total 10 7 2 2" xfId="2014"/>
    <cellStyle name="Total 10 7 2 3" xfId="3056"/>
    <cellStyle name="Total 10 7 2 4" xfId="4098"/>
    <cellStyle name="Total 10 7 2 5" xfId="5140"/>
    <cellStyle name="Total 10 7 3" xfId="1523"/>
    <cellStyle name="Total 10 7 4" xfId="2565"/>
    <cellStyle name="Total 10 7 5" xfId="3607"/>
    <cellStyle name="Total 10 7 6" xfId="4649"/>
    <cellStyle name="Total 10 8" xfId="529"/>
    <cellStyle name="Total 10 8 2" xfId="1019"/>
    <cellStyle name="Total 10 8 2 2" xfId="2063"/>
    <cellStyle name="Total 10 8 2 3" xfId="3105"/>
    <cellStyle name="Total 10 8 2 4" xfId="4147"/>
    <cellStyle name="Total 10 8 2 5" xfId="5189"/>
    <cellStyle name="Total 10 8 3" xfId="1573"/>
    <cellStyle name="Total 10 8 4" xfId="2615"/>
    <cellStyle name="Total 10 8 5" xfId="3657"/>
    <cellStyle name="Total 10 8 6" xfId="4699"/>
    <cellStyle name="Total 10 9" xfId="561"/>
    <cellStyle name="Total 10 9 2" xfId="1043"/>
    <cellStyle name="Total 10 9 2 2" xfId="2087"/>
    <cellStyle name="Total 10 9 2 3" xfId="3129"/>
    <cellStyle name="Total 10 9 2 4" xfId="4171"/>
    <cellStyle name="Total 10 9 2 5" xfId="5213"/>
    <cellStyle name="Total 10 9 3" xfId="1605"/>
    <cellStyle name="Total 10 9 4" xfId="2647"/>
    <cellStyle name="Total 10 9 5" xfId="3689"/>
    <cellStyle name="Total 10 9 6" xfId="4731"/>
    <cellStyle name="Total 11" xfId="162"/>
    <cellStyle name="Total 11 10" xfId="579"/>
    <cellStyle name="Total 11 10 2" xfId="1623"/>
    <cellStyle name="Total 11 10 3" xfId="2665"/>
    <cellStyle name="Total 11 10 4" xfId="3707"/>
    <cellStyle name="Total 11 10 5" xfId="4749"/>
    <cellStyle name="Total 11 11" xfId="1058"/>
    <cellStyle name="Total 11 11 2" xfId="2102"/>
    <cellStyle name="Total 11 11 3" xfId="3144"/>
    <cellStyle name="Total 11 11 4" xfId="4186"/>
    <cellStyle name="Total 11 11 5" xfId="5228"/>
    <cellStyle name="Total 11 12" xfId="1207"/>
    <cellStyle name="Total 11 13" xfId="2249"/>
    <cellStyle name="Total 11 14" xfId="3291"/>
    <cellStyle name="Total 11 15" xfId="4333"/>
    <cellStyle name="Total 11 2" xfId="220"/>
    <cellStyle name="Total 11 2 2" xfId="742"/>
    <cellStyle name="Total 11 2 2 2" xfId="1786"/>
    <cellStyle name="Total 11 2 2 3" xfId="2828"/>
    <cellStyle name="Total 11 2 2 4" xfId="3870"/>
    <cellStyle name="Total 11 2 2 5" xfId="4912"/>
    <cellStyle name="Total 11 2 3" xfId="1265"/>
    <cellStyle name="Total 11 2 4" xfId="2307"/>
    <cellStyle name="Total 11 2 5" xfId="3349"/>
    <cellStyle name="Total 11 2 6" xfId="4391"/>
    <cellStyle name="Total 11 3" xfId="223"/>
    <cellStyle name="Total 11 3 2" xfId="745"/>
    <cellStyle name="Total 11 3 2 2" xfId="1789"/>
    <cellStyle name="Total 11 3 2 3" xfId="2831"/>
    <cellStyle name="Total 11 3 2 4" xfId="3873"/>
    <cellStyle name="Total 11 3 2 5" xfId="4915"/>
    <cellStyle name="Total 11 3 3" xfId="1268"/>
    <cellStyle name="Total 11 3 4" xfId="2310"/>
    <cellStyle name="Total 11 3 5" xfId="3352"/>
    <cellStyle name="Total 11 3 6" xfId="4394"/>
    <cellStyle name="Total 11 4" xfId="300"/>
    <cellStyle name="Total 11 4 2" xfId="822"/>
    <cellStyle name="Total 11 4 2 2" xfId="1866"/>
    <cellStyle name="Total 11 4 2 3" xfId="2908"/>
    <cellStyle name="Total 11 4 2 4" xfId="3950"/>
    <cellStyle name="Total 11 4 2 5" xfId="4992"/>
    <cellStyle name="Total 11 4 3" xfId="1345"/>
    <cellStyle name="Total 11 4 4" xfId="2387"/>
    <cellStyle name="Total 11 4 5" xfId="3429"/>
    <cellStyle name="Total 11 4 6" xfId="4471"/>
    <cellStyle name="Total 11 5" xfId="378"/>
    <cellStyle name="Total 11 5 2" xfId="891"/>
    <cellStyle name="Total 11 5 2 2" xfId="1935"/>
    <cellStyle name="Total 11 5 2 3" xfId="2977"/>
    <cellStyle name="Total 11 5 2 4" xfId="4019"/>
    <cellStyle name="Total 11 5 2 5" xfId="5061"/>
    <cellStyle name="Total 11 5 3" xfId="1423"/>
    <cellStyle name="Total 11 5 4" xfId="2465"/>
    <cellStyle name="Total 11 5 5" xfId="3507"/>
    <cellStyle name="Total 11 5 6" xfId="4549"/>
    <cellStyle name="Total 11 6" xfId="446"/>
    <cellStyle name="Total 11 6 2" xfId="945"/>
    <cellStyle name="Total 11 6 2 2" xfId="1989"/>
    <cellStyle name="Total 11 6 2 3" xfId="3031"/>
    <cellStyle name="Total 11 6 2 4" xfId="4073"/>
    <cellStyle name="Total 11 6 2 5" xfId="5115"/>
    <cellStyle name="Total 11 6 3" xfId="1490"/>
    <cellStyle name="Total 11 6 4" xfId="2532"/>
    <cellStyle name="Total 11 6 5" xfId="3574"/>
    <cellStyle name="Total 11 6 6" xfId="4616"/>
    <cellStyle name="Total 11 7" xfId="465"/>
    <cellStyle name="Total 11 7 2" xfId="958"/>
    <cellStyle name="Total 11 7 2 2" xfId="2002"/>
    <cellStyle name="Total 11 7 2 3" xfId="3044"/>
    <cellStyle name="Total 11 7 2 4" xfId="4086"/>
    <cellStyle name="Total 11 7 2 5" xfId="5128"/>
    <cellStyle name="Total 11 7 3" xfId="1509"/>
    <cellStyle name="Total 11 7 4" xfId="2551"/>
    <cellStyle name="Total 11 7 5" xfId="3593"/>
    <cellStyle name="Total 11 7 6" xfId="4635"/>
    <cellStyle name="Total 11 8" xfId="570"/>
    <cellStyle name="Total 11 8 2" xfId="1046"/>
    <cellStyle name="Total 11 8 2 2" xfId="2090"/>
    <cellStyle name="Total 11 8 2 3" xfId="3132"/>
    <cellStyle name="Total 11 8 2 4" xfId="4174"/>
    <cellStyle name="Total 11 8 2 5" xfId="5216"/>
    <cellStyle name="Total 11 8 3" xfId="1614"/>
    <cellStyle name="Total 11 8 4" xfId="2656"/>
    <cellStyle name="Total 11 8 5" xfId="3698"/>
    <cellStyle name="Total 11 8 6" xfId="4740"/>
    <cellStyle name="Total 11 9" xfId="684"/>
    <cellStyle name="Total 11 9 2" xfId="1728"/>
    <cellStyle name="Total 11 9 3" xfId="2770"/>
    <cellStyle name="Total 11 9 4" xfId="3812"/>
    <cellStyle name="Total 11 9 5" xfId="4854"/>
    <cellStyle name="Total 12" xfId="150"/>
    <cellStyle name="Total 12 2" xfId="672"/>
    <cellStyle name="Total 12 2 2" xfId="1716"/>
    <cellStyle name="Total 12 2 3" xfId="2758"/>
    <cellStyle name="Total 12 2 4" xfId="3800"/>
    <cellStyle name="Total 12 2 5" xfId="4842"/>
    <cellStyle name="Total 12 3" xfId="1195"/>
    <cellStyle name="Total 12 4" xfId="2237"/>
    <cellStyle name="Total 12 5" xfId="3279"/>
    <cellStyle name="Total 12 6" xfId="4321"/>
    <cellStyle name="Total 13" xfId="62"/>
    <cellStyle name="Total 2" xfId="84"/>
    <cellStyle name="Total 2 10" xfId="605"/>
    <cellStyle name="Total 2 10 2" xfId="1649"/>
    <cellStyle name="Total 2 10 3" xfId="2691"/>
    <cellStyle name="Total 2 10 4" xfId="3733"/>
    <cellStyle name="Total 2 10 5" xfId="4775"/>
    <cellStyle name="Total 2 11" xfId="586"/>
    <cellStyle name="Total 2 11 2" xfId="1630"/>
    <cellStyle name="Total 2 11 3" xfId="2672"/>
    <cellStyle name="Total 2 11 4" xfId="3714"/>
    <cellStyle name="Total 2 11 5" xfId="4756"/>
    <cellStyle name="Total 2 12" xfId="1074"/>
    <cellStyle name="Total 2 12 2" xfId="2118"/>
    <cellStyle name="Total 2 12 3" xfId="3160"/>
    <cellStyle name="Total 2 12 4" xfId="4202"/>
    <cellStyle name="Total 2 12 5" xfId="5244"/>
    <cellStyle name="Total 2 13" xfId="1128"/>
    <cellStyle name="Total 2 14" xfId="2170"/>
    <cellStyle name="Total 2 15" xfId="3212"/>
    <cellStyle name="Total 2 16" xfId="4254"/>
    <cellStyle name="Total 2 2" xfId="179"/>
    <cellStyle name="Total 2 2 2" xfId="700"/>
    <cellStyle name="Total 2 2 2 2" xfId="1744"/>
    <cellStyle name="Total 2 2 2 3" xfId="2786"/>
    <cellStyle name="Total 2 2 2 4" xfId="3828"/>
    <cellStyle name="Total 2 2 2 5" xfId="4870"/>
    <cellStyle name="Total 2 2 3" xfId="1223"/>
    <cellStyle name="Total 2 2 4" xfId="2265"/>
    <cellStyle name="Total 2 2 5" xfId="3307"/>
    <cellStyle name="Total 2 2 6" xfId="4349"/>
    <cellStyle name="Total 2 3" xfId="112"/>
    <cellStyle name="Total 2 3 2" xfId="633"/>
    <cellStyle name="Total 2 3 2 2" xfId="1677"/>
    <cellStyle name="Total 2 3 2 3" xfId="2719"/>
    <cellStyle name="Total 2 3 2 4" xfId="3761"/>
    <cellStyle name="Total 2 3 2 5" xfId="4803"/>
    <cellStyle name="Total 2 3 3" xfId="1156"/>
    <cellStyle name="Total 2 3 4" xfId="2198"/>
    <cellStyle name="Total 2 3 5" xfId="3240"/>
    <cellStyle name="Total 2 3 6" xfId="4282"/>
    <cellStyle name="Total 2 4" xfId="267"/>
    <cellStyle name="Total 2 4 2" xfId="789"/>
    <cellStyle name="Total 2 4 2 2" xfId="1833"/>
    <cellStyle name="Total 2 4 2 3" xfId="2875"/>
    <cellStyle name="Total 2 4 2 4" xfId="3917"/>
    <cellStyle name="Total 2 4 2 5" xfId="4959"/>
    <cellStyle name="Total 2 4 3" xfId="1312"/>
    <cellStyle name="Total 2 4 4" xfId="2354"/>
    <cellStyle name="Total 2 4 5" xfId="3396"/>
    <cellStyle name="Total 2 4 6" xfId="4438"/>
    <cellStyle name="Total 2 5" xfId="157"/>
    <cellStyle name="Total 2 5 2" xfId="679"/>
    <cellStyle name="Total 2 5 2 2" xfId="1723"/>
    <cellStyle name="Total 2 5 2 3" xfId="2765"/>
    <cellStyle name="Total 2 5 2 4" xfId="3807"/>
    <cellStyle name="Total 2 5 2 5" xfId="4849"/>
    <cellStyle name="Total 2 5 3" xfId="1202"/>
    <cellStyle name="Total 2 5 4" xfId="2244"/>
    <cellStyle name="Total 2 5 5" xfId="3286"/>
    <cellStyle name="Total 2 5 6" xfId="4328"/>
    <cellStyle name="Total 2 6" xfId="394"/>
    <cellStyle name="Total 2 6 2" xfId="906"/>
    <cellStyle name="Total 2 6 2 2" xfId="1950"/>
    <cellStyle name="Total 2 6 2 3" xfId="2992"/>
    <cellStyle name="Total 2 6 2 4" xfId="4034"/>
    <cellStyle name="Total 2 6 2 5" xfId="5076"/>
    <cellStyle name="Total 2 6 3" xfId="1439"/>
    <cellStyle name="Total 2 6 4" xfId="2481"/>
    <cellStyle name="Total 2 6 5" xfId="3523"/>
    <cellStyle name="Total 2 6 6" xfId="4565"/>
    <cellStyle name="Total 2 7" xfId="469"/>
    <cellStyle name="Total 2 7 2" xfId="961"/>
    <cellStyle name="Total 2 7 2 2" xfId="2005"/>
    <cellStyle name="Total 2 7 2 3" xfId="3047"/>
    <cellStyle name="Total 2 7 2 4" xfId="4089"/>
    <cellStyle name="Total 2 7 2 5" xfId="5131"/>
    <cellStyle name="Total 2 7 3" xfId="1513"/>
    <cellStyle name="Total 2 7 4" xfId="2555"/>
    <cellStyle name="Total 2 7 5" xfId="3597"/>
    <cellStyle name="Total 2 7 6" xfId="4639"/>
    <cellStyle name="Total 2 8" xfId="496"/>
    <cellStyle name="Total 2 8 2" xfId="986"/>
    <cellStyle name="Total 2 8 2 2" xfId="2030"/>
    <cellStyle name="Total 2 8 2 3" xfId="3072"/>
    <cellStyle name="Total 2 8 2 4" xfId="4114"/>
    <cellStyle name="Total 2 8 2 5" xfId="5156"/>
    <cellStyle name="Total 2 8 3" xfId="1540"/>
    <cellStyle name="Total 2 8 4" xfId="2582"/>
    <cellStyle name="Total 2 8 5" xfId="3624"/>
    <cellStyle name="Total 2 8 6" xfId="4666"/>
    <cellStyle name="Total 2 9" xfId="478"/>
    <cellStyle name="Total 2 9 2" xfId="969"/>
    <cellStyle name="Total 2 9 2 2" xfId="2013"/>
    <cellStyle name="Total 2 9 2 3" xfId="3055"/>
    <cellStyle name="Total 2 9 2 4" xfId="4097"/>
    <cellStyle name="Total 2 9 2 5" xfId="5139"/>
    <cellStyle name="Total 2 9 3" xfId="1522"/>
    <cellStyle name="Total 2 9 4" xfId="2564"/>
    <cellStyle name="Total 2 9 5" xfId="3606"/>
    <cellStyle name="Total 2 9 6" xfId="4648"/>
    <cellStyle name="Total 3" xfId="86"/>
    <cellStyle name="Total 3 10" xfId="607"/>
    <cellStyle name="Total 3 10 2" xfId="1651"/>
    <cellStyle name="Total 3 10 3" xfId="2693"/>
    <cellStyle name="Total 3 10 4" xfId="3735"/>
    <cellStyle name="Total 3 10 5" xfId="4777"/>
    <cellStyle name="Total 3 11" xfId="584"/>
    <cellStyle name="Total 3 11 2" xfId="1628"/>
    <cellStyle name="Total 3 11 3" xfId="2670"/>
    <cellStyle name="Total 3 11 4" xfId="3712"/>
    <cellStyle name="Total 3 11 5" xfId="4754"/>
    <cellStyle name="Total 3 12" xfId="1076"/>
    <cellStyle name="Total 3 12 2" xfId="2120"/>
    <cellStyle name="Total 3 12 3" xfId="3162"/>
    <cellStyle name="Total 3 12 4" xfId="4204"/>
    <cellStyle name="Total 3 12 5" xfId="5246"/>
    <cellStyle name="Total 3 13" xfId="1130"/>
    <cellStyle name="Total 3 14" xfId="2172"/>
    <cellStyle name="Total 3 15" xfId="3214"/>
    <cellStyle name="Total 3 16" xfId="4256"/>
    <cellStyle name="Total 3 2" xfId="181"/>
    <cellStyle name="Total 3 2 2" xfId="702"/>
    <cellStyle name="Total 3 2 2 2" xfId="1746"/>
    <cellStyle name="Total 3 2 2 3" xfId="2788"/>
    <cellStyle name="Total 3 2 2 4" xfId="3830"/>
    <cellStyle name="Total 3 2 2 5" xfId="4872"/>
    <cellStyle name="Total 3 2 3" xfId="1225"/>
    <cellStyle name="Total 3 2 4" xfId="2267"/>
    <cellStyle name="Total 3 2 5" xfId="3309"/>
    <cellStyle name="Total 3 2 6" xfId="4351"/>
    <cellStyle name="Total 3 3" xfId="134"/>
    <cellStyle name="Total 3 3 2" xfId="656"/>
    <cellStyle name="Total 3 3 2 2" xfId="1700"/>
    <cellStyle name="Total 3 3 2 3" xfId="2742"/>
    <cellStyle name="Total 3 3 2 4" xfId="3784"/>
    <cellStyle name="Total 3 3 2 5" xfId="4826"/>
    <cellStyle name="Total 3 3 3" xfId="1179"/>
    <cellStyle name="Total 3 3 4" xfId="2221"/>
    <cellStyle name="Total 3 3 5" xfId="3263"/>
    <cellStyle name="Total 3 3 6" xfId="4305"/>
    <cellStyle name="Total 3 4" xfId="269"/>
    <cellStyle name="Total 3 4 2" xfId="791"/>
    <cellStyle name="Total 3 4 2 2" xfId="1835"/>
    <cellStyle name="Total 3 4 2 3" xfId="2877"/>
    <cellStyle name="Total 3 4 2 4" xfId="3919"/>
    <cellStyle name="Total 3 4 2 5" xfId="4961"/>
    <cellStyle name="Total 3 4 3" xfId="1314"/>
    <cellStyle name="Total 3 4 4" xfId="2356"/>
    <cellStyle name="Total 3 4 5" xfId="3398"/>
    <cellStyle name="Total 3 4 6" xfId="4440"/>
    <cellStyle name="Total 3 5" xfId="133"/>
    <cellStyle name="Total 3 5 2" xfId="655"/>
    <cellStyle name="Total 3 5 2 2" xfId="1699"/>
    <cellStyle name="Total 3 5 2 3" xfId="2741"/>
    <cellStyle name="Total 3 5 2 4" xfId="3783"/>
    <cellStyle name="Total 3 5 2 5" xfId="4825"/>
    <cellStyle name="Total 3 5 3" xfId="1178"/>
    <cellStyle name="Total 3 5 4" xfId="2220"/>
    <cellStyle name="Total 3 5 5" xfId="3262"/>
    <cellStyle name="Total 3 5 6" xfId="4304"/>
    <cellStyle name="Total 3 6" xfId="396"/>
    <cellStyle name="Total 3 6 2" xfId="908"/>
    <cellStyle name="Total 3 6 2 2" xfId="1952"/>
    <cellStyle name="Total 3 6 2 3" xfId="2994"/>
    <cellStyle name="Total 3 6 2 4" xfId="4036"/>
    <cellStyle name="Total 3 6 2 5" xfId="5078"/>
    <cellStyle name="Total 3 6 3" xfId="1441"/>
    <cellStyle name="Total 3 6 4" xfId="2483"/>
    <cellStyle name="Total 3 6 5" xfId="3525"/>
    <cellStyle name="Total 3 6 6" xfId="4567"/>
    <cellStyle name="Total 3 7" xfId="461"/>
    <cellStyle name="Total 3 7 2" xfId="955"/>
    <cellStyle name="Total 3 7 2 2" xfId="1999"/>
    <cellStyle name="Total 3 7 2 3" xfId="3041"/>
    <cellStyle name="Total 3 7 2 4" xfId="4083"/>
    <cellStyle name="Total 3 7 2 5" xfId="5125"/>
    <cellStyle name="Total 3 7 3" xfId="1505"/>
    <cellStyle name="Total 3 7 4" xfId="2547"/>
    <cellStyle name="Total 3 7 5" xfId="3589"/>
    <cellStyle name="Total 3 7 6" xfId="4631"/>
    <cellStyle name="Total 3 8" xfId="498"/>
    <cellStyle name="Total 3 8 2" xfId="988"/>
    <cellStyle name="Total 3 8 2 2" xfId="2032"/>
    <cellStyle name="Total 3 8 2 3" xfId="3074"/>
    <cellStyle name="Total 3 8 2 4" xfId="4116"/>
    <cellStyle name="Total 3 8 2 5" xfId="5158"/>
    <cellStyle name="Total 3 8 3" xfId="1542"/>
    <cellStyle name="Total 3 8 4" xfId="2584"/>
    <cellStyle name="Total 3 8 5" xfId="3626"/>
    <cellStyle name="Total 3 8 6" xfId="4668"/>
    <cellStyle name="Total 3 9" xfId="463"/>
    <cellStyle name="Total 3 9 2" xfId="957"/>
    <cellStyle name="Total 3 9 2 2" xfId="2001"/>
    <cellStyle name="Total 3 9 2 3" xfId="3043"/>
    <cellStyle name="Total 3 9 2 4" xfId="4085"/>
    <cellStyle name="Total 3 9 2 5" xfId="5127"/>
    <cellStyle name="Total 3 9 3" xfId="1507"/>
    <cellStyle name="Total 3 9 4" xfId="2549"/>
    <cellStyle name="Total 3 9 5" xfId="3591"/>
    <cellStyle name="Total 3 9 6" xfId="4633"/>
    <cellStyle name="Total 4" xfId="93"/>
    <cellStyle name="Total 4 10" xfId="614"/>
    <cellStyle name="Total 4 10 2" xfId="1658"/>
    <cellStyle name="Total 4 10 3" xfId="2700"/>
    <cellStyle name="Total 4 10 4" xfId="3742"/>
    <cellStyle name="Total 4 10 5" xfId="4784"/>
    <cellStyle name="Total 4 11" xfId="585"/>
    <cellStyle name="Total 4 11 2" xfId="1629"/>
    <cellStyle name="Total 4 11 3" xfId="2671"/>
    <cellStyle name="Total 4 11 4" xfId="3713"/>
    <cellStyle name="Total 4 11 5" xfId="4755"/>
    <cellStyle name="Total 4 12" xfId="1083"/>
    <cellStyle name="Total 4 12 2" xfId="2127"/>
    <cellStyle name="Total 4 12 3" xfId="3169"/>
    <cellStyle name="Total 4 12 4" xfId="4211"/>
    <cellStyle name="Total 4 12 5" xfId="5253"/>
    <cellStyle name="Total 4 13" xfId="1137"/>
    <cellStyle name="Total 4 14" xfId="2179"/>
    <cellStyle name="Total 4 15" xfId="3221"/>
    <cellStyle name="Total 4 16" xfId="4263"/>
    <cellStyle name="Total 4 2" xfId="187"/>
    <cellStyle name="Total 4 2 2" xfId="709"/>
    <cellStyle name="Total 4 2 2 2" xfId="1753"/>
    <cellStyle name="Total 4 2 2 3" xfId="2795"/>
    <cellStyle name="Total 4 2 2 4" xfId="3837"/>
    <cellStyle name="Total 4 2 2 5" xfId="4879"/>
    <cellStyle name="Total 4 2 3" xfId="1232"/>
    <cellStyle name="Total 4 2 4" xfId="2274"/>
    <cellStyle name="Total 4 2 5" xfId="3316"/>
    <cellStyle name="Total 4 2 6" xfId="4358"/>
    <cellStyle name="Total 4 3" xfId="114"/>
    <cellStyle name="Total 4 3 2" xfId="635"/>
    <cellStyle name="Total 4 3 2 2" xfId="1679"/>
    <cellStyle name="Total 4 3 2 3" xfId="2721"/>
    <cellStyle name="Total 4 3 2 4" xfId="3763"/>
    <cellStyle name="Total 4 3 2 5" xfId="4805"/>
    <cellStyle name="Total 4 3 3" xfId="1158"/>
    <cellStyle name="Total 4 3 4" xfId="2200"/>
    <cellStyle name="Total 4 3 5" xfId="3242"/>
    <cellStyle name="Total 4 3 6" xfId="4284"/>
    <cellStyle name="Total 4 4" xfId="273"/>
    <cellStyle name="Total 4 4 2" xfId="795"/>
    <cellStyle name="Total 4 4 2 2" xfId="1839"/>
    <cellStyle name="Total 4 4 2 3" xfId="2881"/>
    <cellStyle name="Total 4 4 2 4" xfId="3923"/>
    <cellStyle name="Total 4 4 2 5" xfId="4965"/>
    <cellStyle name="Total 4 4 3" xfId="1318"/>
    <cellStyle name="Total 4 4 4" xfId="2360"/>
    <cellStyle name="Total 4 4 5" xfId="3402"/>
    <cellStyle name="Total 4 4 6" xfId="4444"/>
    <cellStyle name="Total 4 5" xfId="144"/>
    <cellStyle name="Total 4 5 2" xfId="666"/>
    <cellStyle name="Total 4 5 2 2" xfId="1710"/>
    <cellStyle name="Total 4 5 2 3" xfId="2752"/>
    <cellStyle name="Total 4 5 2 4" xfId="3794"/>
    <cellStyle name="Total 4 5 2 5" xfId="4836"/>
    <cellStyle name="Total 4 5 3" xfId="1189"/>
    <cellStyle name="Total 4 5 4" xfId="2231"/>
    <cellStyle name="Total 4 5 5" xfId="3273"/>
    <cellStyle name="Total 4 5 6" xfId="4315"/>
    <cellStyle name="Total 4 6" xfId="403"/>
    <cellStyle name="Total 4 6 2" xfId="912"/>
    <cellStyle name="Total 4 6 2 2" xfId="1956"/>
    <cellStyle name="Total 4 6 2 3" xfId="2998"/>
    <cellStyle name="Total 4 6 2 4" xfId="4040"/>
    <cellStyle name="Total 4 6 2 5" xfId="5082"/>
    <cellStyle name="Total 4 6 3" xfId="1448"/>
    <cellStyle name="Total 4 6 4" xfId="2490"/>
    <cellStyle name="Total 4 6 5" xfId="3532"/>
    <cellStyle name="Total 4 6 6" xfId="4574"/>
    <cellStyle name="Total 4 7" xfId="347"/>
    <cellStyle name="Total 4 7 2" xfId="865"/>
    <cellStyle name="Total 4 7 2 2" xfId="1909"/>
    <cellStyle name="Total 4 7 2 3" xfId="2951"/>
    <cellStyle name="Total 4 7 2 4" xfId="3993"/>
    <cellStyle name="Total 4 7 2 5" xfId="5035"/>
    <cellStyle name="Total 4 7 3" xfId="1392"/>
    <cellStyle name="Total 4 7 4" xfId="2434"/>
    <cellStyle name="Total 4 7 5" xfId="3476"/>
    <cellStyle name="Total 4 7 6" xfId="4518"/>
    <cellStyle name="Total 4 8" xfId="504"/>
    <cellStyle name="Total 4 8 2" xfId="994"/>
    <cellStyle name="Total 4 8 2 2" xfId="2038"/>
    <cellStyle name="Total 4 8 2 3" xfId="3080"/>
    <cellStyle name="Total 4 8 2 4" xfId="4122"/>
    <cellStyle name="Total 4 8 2 5" xfId="5164"/>
    <cellStyle name="Total 4 8 3" xfId="1548"/>
    <cellStyle name="Total 4 8 4" xfId="2590"/>
    <cellStyle name="Total 4 8 5" xfId="3632"/>
    <cellStyle name="Total 4 8 6" xfId="4674"/>
    <cellStyle name="Total 4 9" xfId="444"/>
    <cellStyle name="Total 4 9 2" xfId="944"/>
    <cellStyle name="Total 4 9 2 2" xfId="1988"/>
    <cellStyle name="Total 4 9 2 3" xfId="3030"/>
    <cellStyle name="Total 4 9 2 4" xfId="4072"/>
    <cellStyle name="Total 4 9 2 5" xfId="5114"/>
    <cellStyle name="Total 4 9 3" xfId="1488"/>
    <cellStyle name="Total 4 9 4" xfId="2530"/>
    <cellStyle name="Total 4 9 5" xfId="3572"/>
    <cellStyle name="Total 4 9 6" xfId="4614"/>
    <cellStyle name="Total 5" xfId="73"/>
    <cellStyle name="Total 5 10" xfId="594"/>
    <cellStyle name="Total 5 10 2" xfId="1638"/>
    <cellStyle name="Total 5 10 3" xfId="2680"/>
    <cellStyle name="Total 5 10 4" xfId="3722"/>
    <cellStyle name="Total 5 10 5" xfId="4764"/>
    <cellStyle name="Total 5 11" xfId="453"/>
    <cellStyle name="Total 5 11 2" xfId="1497"/>
    <cellStyle name="Total 5 11 3" xfId="2539"/>
    <cellStyle name="Total 5 11 4" xfId="3581"/>
    <cellStyle name="Total 5 11 5" xfId="4623"/>
    <cellStyle name="Total 5 12" xfId="1063"/>
    <cellStyle name="Total 5 12 2" xfId="2107"/>
    <cellStyle name="Total 5 12 3" xfId="3149"/>
    <cellStyle name="Total 5 12 4" xfId="4191"/>
    <cellStyle name="Total 5 12 5" xfId="5233"/>
    <cellStyle name="Total 5 13" xfId="1117"/>
    <cellStyle name="Total 5 14" xfId="2159"/>
    <cellStyle name="Total 5 15" xfId="3201"/>
    <cellStyle name="Total 5 16" xfId="4243"/>
    <cellStyle name="Total 5 2" xfId="168"/>
    <cellStyle name="Total 5 2 2" xfId="689"/>
    <cellStyle name="Total 5 2 2 2" xfId="1733"/>
    <cellStyle name="Total 5 2 2 3" xfId="2775"/>
    <cellStyle name="Total 5 2 2 4" xfId="3817"/>
    <cellStyle name="Total 5 2 2 5" xfId="4859"/>
    <cellStyle name="Total 5 2 3" xfId="1212"/>
    <cellStyle name="Total 5 2 4" xfId="2254"/>
    <cellStyle name="Total 5 2 5" xfId="3296"/>
    <cellStyle name="Total 5 2 6" xfId="4338"/>
    <cellStyle name="Total 5 3" xfId="148"/>
    <cellStyle name="Total 5 3 2" xfId="670"/>
    <cellStyle name="Total 5 3 2 2" xfId="1714"/>
    <cellStyle name="Total 5 3 2 3" xfId="2756"/>
    <cellStyle name="Total 5 3 2 4" xfId="3798"/>
    <cellStyle name="Total 5 3 2 5" xfId="4840"/>
    <cellStyle name="Total 5 3 3" xfId="1193"/>
    <cellStyle name="Total 5 3 4" xfId="2235"/>
    <cellStyle name="Total 5 3 5" xfId="3277"/>
    <cellStyle name="Total 5 3 6" xfId="4319"/>
    <cellStyle name="Total 5 4" xfId="256"/>
    <cellStyle name="Total 5 4 2" xfId="778"/>
    <cellStyle name="Total 5 4 2 2" xfId="1822"/>
    <cellStyle name="Total 5 4 2 3" xfId="2864"/>
    <cellStyle name="Total 5 4 2 4" xfId="3906"/>
    <cellStyle name="Total 5 4 2 5" xfId="4948"/>
    <cellStyle name="Total 5 4 3" xfId="1301"/>
    <cellStyle name="Total 5 4 4" xfId="2343"/>
    <cellStyle name="Total 5 4 5" xfId="3385"/>
    <cellStyle name="Total 5 4 6" xfId="4427"/>
    <cellStyle name="Total 5 5" xfId="290"/>
    <cellStyle name="Total 5 5 2" xfId="812"/>
    <cellStyle name="Total 5 5 2 2" xfId="1856"/>
    <cellStyle name="Total 5 5 2 3" xfId="2898"/>
    <cellStyle name="Total 5 5 2 4" xfId="3940"/>
    <cellStyle name="Total 5 5 2 5" xfId="4982"/>
    <cellStyle name="Total 5 5 3" xfId="1335"/>
    <cellStyle name="Total 5 5 4" xfId="2377"/>
    <cellStyle name="Total 5 5 5" xfId="3419"/>
    <cellStyle name="Total 5 5 6" xfId="4461"/>
    <cellStyle name="Total 5 6" xfId="383"/>
    <cellStyle name="Total 5 6 2" xfId="895"/>
    <cellStyle name="Total 5 6 2 2" xfId="1939"/>
    <cellStyle name="Total 5 6 2 3" xfId="2981"/>
    <cellStyle name="Total 5 6 2 4" xfId="4023"/>
    <cellStyle name="Total 5 6 2 5" xfId="5065"/>
    <cellStyle name="Total 5 6 3" xfId="1428"/>
    <cellStyle name="Total 5 6 4" xfId="2470"/>
    <cellStyle name="Total 5 6 5" xfId="3512"/>
    <cellStyle name="Total 5 6 6" xfId="4554"/>
    <cellStyle name="Total 5 7" xfId="338"/>
    <cellStyle name="Total 5 7 2" xfId="856"/>
    <cellStyle name="Total 5 7 2 2" xfId="1900"/>
    <cellStyle name="Total 5 7 2 3" xfId="2942"/>
    <cellStyle name="Total 5 7 2 4" xfId="3984"/>
    <cellStyle name="Total 5 7 2 5" xfId="5026"/>
    <cellStyle name="Total 5 7 3" xfId="1383"/>
    <cellStyle name="Total 5 7 4" xfId="2425"/>
    <cellStyle name="Total 5 7 5" xfId="3467"/>
    <cellStyle name="Total 5 7 6" xfId="4509"/>
    <cellStyle name="Total 5 8" xfId="485"/>
    <cellStyle name="Total 5 8 2" xfId="975"/>
    <cellStyle name="Total 5 8 2 2" xfId="2019"/>
    <cellStyle name="Total 5 8 2 3" xfId="3061"/>
    <cellStyle name="Total 5 8 2 4" xfId="4103"/>
    <cellStyle name="Total 5 8 2 5" xfId="5145"/>
    <cellStyle name="Total 5 8 3" xfId="1529"/>
    <cellStyle name="Total 5 8 4" xfId="2571"/>
    <cellStyle name="Total 5 8 5" xfId="3613"/>
    <cellStyle name="Total 5 8 6" xfId="4655"/>
    <cellStyle name="Total 5 9" xfId="330"/>
    <cellStyle name="Total 5 9 2" xfId="852"/>
    <cellStyle name="Total 5 9 2 2" xfId="1896"/>
    <cellStyle name="Total 5 9 2 3" xfId="2938"/>
    <cellStyle name="Total 5 9 2 4" xfId="3980"/>
    <cellStyle name="Total 5 9 2 5" xfId="5022"/>
    <cellStyle name="Total 5 9 3" xfId="1375"/>
    <cellStyle name="Total 5 9 4" xfId="2417"/>
    <cellStyle name="Total 5 9 5" xfId="3459"/>
    <cellStyle name="Total 5 9 6" xfId="4501"/>
    <cellStyle name="Total 6" xfId="92"/>
    <cellStyle name="Total 6 10" xfId="613"/>
    <cellStyle name="Total 6 10 2" xfId="1657"/>
    <cellStyle name="Total 6 10 3" xfId="2699"/>
    <cellStyle name="Total 6 10 4" xfId="3741"/>
    <cellStyle name="Total 6 10 5" xfId="4783"/>
    <cellStyle name="Total 6 11" xfId="548"/>
    <cellStyle name="Total 6 11 2" xfId="1592"/>
    <cellStyle name="Total 6 11 3" xfId="2634"/>
    <cellStyle name="Total 6 11 4" xfId="3676"/>
    <cellStyle name="Total 6 11 5" xfId="4718"/>
    <cellStyle name="Total 6 12" xfId="1082"/>
    <cellStyle name="Total 6 12 2" xfId="2126"/>
    <cellStyle name="Total 6 12 3" xfId="3168"/>
    <cellStyle name="Total 6 12 4" xfId="4210"/>
    <cellStyle name="Total 6 12 5" xfId="5252"/>
    <cellStyle name="Total 6 13" xfId="1136"/>
    <cellStyle name="Total 6 14" xfId="2178"/>
    <cellStyle name="Total 6 15" xfId="3220"/>
    <cellStyle name="Total 6 16" xfId="4262"/>
    <cellStyle name="Total 6 2" xfId="186"/>
    <cellStyle name="Total 6 2 2" xfId="708"/>
    <cellStyle name="Total 6 2 2 2" xfId="1752"/>
    <cellStyle name="Total 6 2 2 3" xfId="2794"/>
    <cellStyle name="Total 6 2 2 4" xfId="3836"/>
    <cellStyle name="Total 6 2 2 5" xfId="4878"/>
    <cellStyle name="Total 6 2 3" xfId="1231"/>
    <cellStyle name="Total 6 2 4" xfId="2273"/>
    <cellStyle name="Total 6 2 5" xfId="3315"/>
    <cellStyle name="Total 6 2 6" xfId="4357"/>
    <cellStyle name="Total 6 3" xfId="139"/>
    <cellStyle name="Total 6 3 2" xfId="661"/>
    <cellStyle name="Total 6 3 2 2" xfId="1705"/>
    <cellStyle name="Total 6 3 2 3" xfId="2747"/>
    <cellStyle name="Total 6 3 2 4" xfId="3789"/>
    <cellStyle name="Total 6 3 2 5" xfId="4831"/>
    <cellStyle name="Total 6 3 3" xfId="1184"/>
    <cellStyle name="Total 6 3 4" xfId="2226"/>
    <cellStyle name="Total 6 3 5" xfId="3268"/>
    <cellStyle name="Total 6 3 6" xfId="4310"/>
    <cellStyle name="Total 6 4" xfId="272"/>
    <cellStyle name="Total 6 4 2" xfId="794"/>
    <cellStyle name="Total 6 4 2 2" xfId="1838"/>
    <cellStyle name="Total 6 4 2 3" xfId="2880"/>
    <cellStyle name="Total 6 4 2 4" xfId="3922"/>
    <cellStyle name="Total 6 4 2 5" xfId="4964"/>
    <cellStyle name="Total 6 4 3" xfId="1317"/>
    <cellStyle name="Total 6 4 4" xfId="2359"/>
    <cellStyle name="Total 6 4 5" xfId="3401"/>
    <cellStyle name="Total 6 4 6" xfId="4443"/>
    <cellStyle name="Total 6 5" xfId="128"/>
    <cellStyle name="Total 6 5 2" xfId="650"/>
    <cellStyle name="Total 6 5 2 2" xfId="1694"/>
    <cellStyle name="Total 6 5 2 3" xfId="2736"/>
    <cellStyle name="Total 6 5 2 4" xfId="3778"/>
    <cellStyle name="Total 6 5 2 5" xfId="4820"/>
    <cellStyle name="Total 6 5 3" xfId="1173"/>
    <cellStyle name="Total 6 5 4" xfId="2215"/>
    <cellStyle name="Total 6 5 5" xfId="3257"/>
    <cellStyle name="Total 6 5 6" xfId="4299"/>
    <cellStyle name="Total 6 6" xfId="402"/>
    <cellStyle name="Total 6 6 2" xfId="911"/>
    <cellStyle name="Total 6 6 2 2" xfId="1955"/>
    <cellStyle name="Total 6 6 2 3" xfId="2997"/>
    <cellStyle name="Total 6 6 2 4" xfId="4039"/>
    <cellStyle name="Total 6 6 2 5" xfId="5081"/>
    <cellStyle name="Total 6 6 3" xfId="1447"/>
    <cellStyle name="Total 6 6 4" xfId="2489"/>
    <cellStyle name="Total 6 6 5" xfId="3531"/>
    <cellStyle name="Total 6 6 6" xfId="4573"/>
    <cellStyle name="Total 6 7" xfId="474"/>
    <cellStyle name="Total 6 7 2" xfId="965"/>
    <cellStyle name="Total 6 7 2 2" xfId="2009"/>
    <cellStyle name="Total 6 7 2 3" xfId="3051"/>
    <cellStyle name="Total 6 7 2 4" xfId="4093"/>
    <cellStyle name="Total 6 7 2 5" xfId="5135"/>
    <cellStyle name="Total 6 7 3" xfId="1518"/>
    <cellStyle name="Total 6 7 4" xfId="2560"/>
    <cellStyle name="Total 6 7 5" xfId="3602"/>
    <cellStyle name="Total 6 7 6" xfId="4644"/>
    <cellStyle name="Total 6 8" xfId="503"/>
    <cellStyle name="Total 6 8 2" xfId="993"/>
    <cellStyle name="Total 6 8 2 2" xfId="2037"/>
    <cellStyle name="Total 6 8 2 3" xfId="3079"/>
    <cellStyle name="Total 6 8 2 4" xfId="4121"/>
    <cellStyle name="Total 6 8 2 5" xfId="5163"/>
    <cellStyle name="Total 6 8 3" xfId="1547"/>
    <cellStyle name="Total 6 8 4" xfId="2589"/>
    <cellStyle name="Total 6 8 5" xfId="3631"/>
    <cellStyle name="Total 6 8 6" xfId="4673"/>
    <cellStyle name="Total 6 9" xfId="332"/>
    <cellStyle name="Total 6 9 2" xfId="853"/>
    <cellStyle name="Total 6 9 2 2" xfId="1897"/>
    <cellStyle name="Total 6 9 2 3" xfId="2939"/>
    <cellStyle name="Total 6 9 2 4" xfId="3981"/>
    <cellStyle name="Total 6 9 2 5" xfId="5023"/>
    <cellStyle name="Total 6 9 3" xfId="1377"/>
    <cellStyle name="Total 6 9 4" xfId="2419"/>
    <cellStyle name="Total 6 9 5" xfId="3461"/>
    <cellStyle name="Total 6 9 6" xfId="4503"/>
    <cellStyle name="Total 7" xfId="99"/>
    <cellStyle name="Total 7 10" xfId="620"/>
    <cellStyle name="Total 7 10 2" xfId="1664"/>
    <cellStyle name="Total 7 10 3" xfId="2706"/>
    <cellStyle name="Total 7 10 4" xfId="3748"/>
    <cellStyle name="Total 7 10 5" xfId="4790"/>
    <cellStyle name="Total 7 11" xfId="569"/>
    <cellStyle name="Total 7 11 2" xfId="1613"/>
    <cellStyle name="Total 7 11 3" xfId="2655"/>
    <cellStyle name="Total 7 11 4" xfId="3697"/>
    <cellStyle name="Total 7 11 5" xfId="4739"/>
    <cellStyle name="Total 7 12" xfId="1089"/>
    <cellStyle name="Total 7 12 2" xfId="2133"/>
    <cellStyle name="Total 7 12 3" xfId="3175"/>
    <cellStyle name="Total 7 12 4" xfId="4217"/>
    <cellStyle name="Total 7 12 5" xfId="5259"/>
    <cellStyle name="Total 7 13" xfId="1143"/>
    <cellStyle name="Total 7 14" xfId="2185"/>
    <cellStyle name="Total 7 15" xfId="3227"/>
    <cellStyle name="Total 7 16" xfId="4269"/>
    <cellStyle name="Total 7 2" xfId="193"/>
    <cellStyle name="Total 7 2 2" xfId="715"/>
    <cellStyle name="Total 7 2 2 2" xfId="1759"/>
    <cellStyle name="Total 7 2 2 3" xfId="2801"/>
    <cellStyle name="Total 7 2 2 4" xfId="3843"/>
    <cellStyle name="Total 7 2 2 5" xfId="4885"/>
    <cellStyle name="Total 7 2 3" xfId="1238"/>
    <cellStyle name="Total 7 2 4" xfId="2280"/>
    <cellStyle name="Total 7 2 5" xfId="3322"/>
    <cellStyle name="Total 7 2 6" xfId="4364"/>
    <cellStyle name="Total 7 3" xfId="234"/>
    <cellStyle name="Total 7 3 2" xfId="756"/>
    <cellStyle name="Total 7 3 2 2" xfId="1800"/>
    <cellStyle name="Total 7 3 2 3" xfId="2842"/>
    <cellStyle name="Total 7 3 2 4" xfId="3884"/>
    <cellStyle name="Total 7 3 2 5" xfId="4926"/>
    <cellStyle name="Total 7 3 3" xfId="1279"/>
    <cellStyle name="Total 7 3 4" xfId="2321"/>
    <cellStyle name="Total 7 3 5" xfId="3363"/>
    <cellStyle name="Total 7 3 6" xfId="4405"/>
    <cellStyle name="Total 7 4" xfId="279"/>
    <cellStyle name="Total 7 4 2" xfId="801"/>
    <cellStyle name="Total 7 4 2 2" xfId="1845"/>
    <cellStyle name="Total 7 4 2 3" xfId="2887"/>
    <cellStyle name="Total 7 4 2 4" xfId="3929"/>
    <cellStyle name="Total 7 4 2 5" xfId="4971"/>
    <cellStyle name="Total 7 4 3" xfId="1324"/>
    <cellStyle name="Total 7 4 4" xfId="2366"/>
    <cellStyle name="Total 7 4 5" xfId="3408"/>
    <cellStyle name="Total 7 4 6" xfId="4450"/>
    <cellStyle name="Total 7 5" xfId="313"/>
    <cellStyle name="Total 7 5 2" xfId="835"/>
    <cellStyle name="Total 7 5 2 2" xfId="1879"/>
    <cellStyle name="Total 7 5 2 3" xfId="2921"/>
    <cellStyle name="Total 7 5 2 4" xfId="3963"/>
    <cellStyle name="Total 7 5 2 5" xfId="5005"/>
    <cellStyle name="Total 7 5 3" xfId="1358"/>
    <cellStyle name="Total 7 5 4" xfId="2400"/>
    <cellStyle name="Total 7 5 5" xfId="3442"/>
    <cellStyle name="Total 7 5 6" xfId="4484"/>
    <cellStyle name="Total 7 6" xfId="409"/>
    <cellStyle name="Total 7 6 2" xfId="918"/>
    <cellStyle name="Total 7 6 2 2" xfId="1962"/>
    <cellStyle name="Total 7 6 2 3" xfId="3004"/>
    <cellStyle name="Total 7 6 2 4" xfId="4046"/>
    <cellStyle name="Total 7 6 2 5" xfId="5088"/>
    <cellStyle name="Total 7 6 3" xfId="1454"/>
    <cellStyle name="Total 7 6 4" xfId="2496"/>
    <cellStyle name="Total 7 6 5" xfId="3538"/>
    <cellStyle name="Total 7 6 6" xfId="4580"/>
    <cellStyle name="Total 7 7" xfId="352"/>
    <cellStyle name="Total 7 7 2" xfId="870"/>
    <cellStyle name="Total 7 7 2 2" xfId="1914"/>
    <cellStyle name="Total 7 7 2 3" xfId="2956"/>
    <cellStyle name="Total 7 7 2 4" xfId="3998"/>
    <cellStyle name="Total 7 7 2 5" xfId="5040"/>
    <cellStyle name="Total 7 7 3" xfId="1397"/>
    <cellStyle name="Total 7 7 4" xfId="2439"/>
    <cellStyle name="Total 7 7 5" xfId="3481"/>
    <cellStyle name="Total 7 7 6" xfId="4523"/>
    <cellStyle name="Total 7 8" xfId="510"/>
    <cellStyle name="Total 7 8 2" xfId="1000"/>
    <cellStyle name="Total 7 8 2 2" xfId="2044"/>
    <cellStyle name="Total 7 8 2 3" xfId="3086"/>
    <cellStyle name="Total 7 8 2 4" xfId="4128"/>
    <cellStyle name="Total 7 8 2 5" xfId="5170"/>
    <cellStyle name="Total 7 8 3" xfId="1554"/>
    <cellStyle name="Total 7 8 4" xfId="2596"/>
    <cellStyle name="Total 7 8 5" xfId="3638"/>
    <cellStyle name="Total 7 8 6" xfId="4680"/>
    <cellStyle name="Total 7 9" xfId="536"/>
    <cellStyle name="Total 7 9 2" xfId="1024"/>
    <cellStyle name="Total 7 9 2 2" xfId="2068"/>
    <cellStyle name="Total 7 9 2 3" xfId="3110"/>
    <cellStyle name="Total 7 9 2 4" xfId="4152"/>
    <cellStyle name="Total 7 9 2 5" xfId="5194"/>
    <cellStyle name="Total 7 9 3" xfId="1580"/>
    <cellStyle name="Total 7 9 4" xfId="2622"/>
    <cellStyle name="Total 7 9 5" xfId="3664"/>
    <cellStyle name="Total 7 9 6" xfId="4706"/>
    <cellStyle name="Total 8" xfId="98"/>
    <cellStyle name="Total 8 10" xfId="619"/>
    <cellStyle name="Total 8 10 2" xfId="1663"/>
    <cellStyle name="Total 8 10 3" xfId="2705"/>
    <cellStyle name="Total 8 10 4" xfId="3747"/>
    <cellStyle name="Total 8 10 5" xfId="4789"/>
    <cellStyle name="Total 8 11" xfId="333"/>
    <cellStyle name="Total 8 11 2" xfId="1378"/>
    <cellStyle name="Total 8 11 3" xfId="2420"/>
    <cellStyle name="Total 8 11 4" xfId="3462"/>
    <cellStyle name="Total 8 11 5" xfId="4504"/>
    <cellStyle name="Total 8 12" xfId="1088"/>
    <cellStyle name="Total 8 12 2" xfId="2132"/>
    <cellStyle name="Total 8 12 3" xfId="3174"/>
    <cellStyle name="Total 8 12 4" xfId="4216"/>
    <cellStyle name="Total 8 12 5" xfId="5258"/>
    <cellStyle name="Total 8 13" xfId="1142"/>
    <cellStyle name="Total 8 14" xfId="2184"/>
    <cellStyle name="Total 8 15" xfId="3226"/>
    <cellStyle name="Total 8 16" xfId="4268"/>
    <cellStyle name="Total 8 2" xfId="192"/>
    <cellStyle name="Total 8 2 2" xfId="714"/>
    <cellStyle name="Total 8 2 2 2" xfId="1758"/>
    <cellStyle name="Total 8 2 2 3" xfId="2800"/>
    <cellStyle name="Total 8 2 2 4" xfId="3842"/>
    <cellStyle name="Total 8 2 2 5" xfId="4884"/>
    <cellStyle name="Total 8 2 3" xfId="1237"/>
    <cellStyle name="Total 8 2 4" xfId="2279"/>
    <cellStyle name="Total 8 2 5" xfId="3321"/>
    <cellStyle name="Total 8 2 6" xfId="4363"/>
    <cellStyle name="Total 8 3" xfId="218"/>
    <cellStyle name="Total 8 3 2" xfId="740"/>
    <cellStyle name="Total 8 3 2 2" xfId="1784"/>
    <cellStyle name="Total 8 3 2 3" xfId="2826"/>
    <cellStyle name="Total 8 3 2 4" xfId="3868"/>
    <cellStyle name="Total 8 3 2 5" xfId="4910"/>
    <cellStyle name="Total 8 3 3" xfId="1263"/>
    <cellStyle name="Total 8 3 4" xfId="2305"/>
    <cellStyle name="Total 8 3 5" xfId="3347"/>
    <cellStyle name="Total 8 3 6" xfId="4389"/>
    <cellStyle name="Total 8 4" xfId="278"/>
    <cellStyle name="Total 8 4 2" xfId="800"/>
    <cellStyle name="Total 8 4 2 2" xfId="1844"/>
    <cellStyle name="Total 8 4 2 3" xfId="2886"/>
    <cellStyle name="Total 8 4 2 4" xfId="3928"/>
    <cellStyle name="Total 8 4 2 5" xfId="4970"/>
    <cellStyle name="Total 8 4 3" xfId="1323"/>
    <cellStyle name="Total 8 4 4" xfId="2365"/>
    <cellStyle name="Total 8 4 5" xfId="3407"/>
    <cellStyle name="Total 8 4 6" xfId="4449"/>
    <cellStyle name="Total 8 5" xfId="149"/>
    <cellStyle name="Total 8 5 2" xfId="671"/>
    <cellStyle name="Total 8 5 2 2" xfId="1715"/>
    <cellStyle name="Total 8 5 2 3" xfId="2757"/>
    <cellStyle name="Total 8 5 2 4" xfId="3799"/>
    <cellStyle name="Total 8 5 2 5" xfId="4841"/>
    <cellStyle name="Total 8 5 3" xfId="1194"/>
    <cellStyle name="Total 8 5 4" xfId="2236"/>
    <cellStyle name="Total 8 5 5" xfId="3278"/>
    <cellStyle name="Total 8 5 6" xfId="4320"/>
    <cellStyle name="Total 8 6" xfId="408"/>
    <cellStyle name="Total 8 6 2" xfId="917"/>
    <cellStyle name="Total 8 6 2 2" xfId="1961"/>
    <cellStyle name="Total 8 6 2 3" xfId="3003"/>
    <cellStyle name="Total 8 6 2 4" xfId="4045"/>
    <cellStyle name="Total 8 6 2 5" xfId="5087"/>
    <cellStyle name="Total 8 6 3" xfId="1453"/>
    <cellStyle name="Total 8 6 4" xfId="2495"/>
    <cellStyle name="Total 8 6 5" xfId="3537"/>
    <cellStyle name="Total 8 6 6" xfId="4579"/>
    <cellStyle name="Total 8 7" xfId="367"/>
    <cellStyle name="Total 8 7 2" xfId="884"/>
    <cellStyle name="Total 8 7 2 2" xfId="1928"/>
    <cellStyle name="Total 8 7 2 3" xfId="2970"/>
    <cellStyle name="Total 8 7 2 4" xfId="4012"/>
    <cellStyle name="Total 8 7 2 5" xfId="5054"/>
    <cellStyle name="Total 8 7 3" xfId="1412"/>
    <cellStyle name="Total 8 7 4" xfId="2454"/>
    <cellStyle name="Total 8 7 5" xfId="3496"/>
    <cellStyle name="Total 8 7 6" xfId="4538"/>
    <cellStyle name="Total 8 8" xfId="509"/>
    <cellStyle name="Total 8 8 2" xfId="999"/>
    <cellStyle name="Total 8 8 2 2" xfId="2043"/>
    <cellStyle name="Total 8 8 2 3" xfId="3085"/>
    <cellStyle name="Total 8 8 2 4" xfId="4127"/>
    <cellStyle name="Total 8 8 2 5" xfId="5169"/>
    <cellStyle name="Total 8 8 3" xfId="1553"/>
    <cellStyle name="Total 8 8 4" xfId="2595"/>
    <cellStyle name="Total 8 8 5" xfId="3637"/>
    <cellStyle name="Total 8 8 6" xfId="4679"/>
    <cellStyle name="Total 8 9" xfId="552"/>
    <cellStyle name="Total 8 9 2" xfId="1034"/>
    <cellStyle name="Total 8 9 2 2" xfId="2078"/>
    <cellStyle name="Total 8 9 2 3" xfId="3120"/>
    <cellStyle name="Total 8 9 2 4" xfId="4162"/>
    <cellStyle name="Total 8 9 2 5" xfId="5204"/>
    <cellStyle name="Total 8 9 3" xfId="1596"/>
    <cellStyle name="Total 8 9 4" xfId="2638"/>
    <cellStyle name="Total 8 9 5" xfId="3680"/>
    <cellStyle name="Total 8 9 6" xfId="4722"/>
    <cellStyle name="Total 9" xfId="105"/>
    <cellStyle name="Total 9 10" xfId="626"/>
    <cellStyle name="Total 9 10 2" xfId="1670"/>
    <cellStyle name="Total 9 10 3" xfId="2712"/>
    <cellStyle name="Total 9 10 4" xfId="3754"/>
    <cellStyle name="Total 9 10 5" xfId="4796"/>
    <cellStyle name="Total 9 11" xfId="533"/>
    <cellStyle name="Total 9 11 2" xfId="1577"/>
    <cellStyle name="Total 9 11 3" xfId="2619"/>
    <cellStyle name="Total 9 11 4" xfId="3661"/>
    <cellStyle name="Total 9 11 5" xfId="4703"/>
    <cellStyle name="Total 9 12" xfId="1095"/>
    <cellStyle name="Total 9 12 2" xfId="2139"/>
    <cellStyle name="Total 9 12 3" xfId="3181"/>
    <cellStyle name="Total 9 12 4" xfId="4223"/>
    <cellStyle name="Total 9 12 5" xfId="5265"/>
    <cellStyle name="Total 9 13" xfId="1149"/>
    <cellStyle name="Total 9 14" xfId="2191"/>
    <cellStyle name="Total 9 15" xfId="3233"/>
    <cellStyle name="Total 9 16" xfId="4275"/>
    <cellStyle name="Total 9 2" xfId="199"/>
    <cellStyle name="Total 9 2 2" xfId="721"/>
    <cellStyle name="Total 9 2 2 2" xfId="1765"/>
    <cellStyle name="Total 9 2 2 3" xfId="2807"/>
    <cellStyle name="Total 9 2 2 4" xfId="3849"/>
    <cellStyle name="Total 9 2 2 5" xfId="4891"/>
    <cellStyle name="Total 9 2 3" xfId="1244"/>
    <cellStyle name="Total 9 2 4" xfId="2286"/>
    <cellStyle name="Total 9 2 5" xfId="3328"/>
    <cellStyle name="Total 9 2 6" xfId="4370"/>
    <cellStyle name="Total 9 3" xfId="127"/>
    <cellStyle name="Total 9 3 2" xfId="649"/>
    <cellStyle name="Total 9 3 2 2" xfId="1693"/>
    <cellStyle name="Total 9 3 2 3" xfId="2735"/>
    <cellStyle name="Total 9 3 2 4" xfId="3777"/>
    <cellStyle name="Total 9 3 2 5" xfId="4819"/>
    <cellStyle name="Total 9 3 3" xfId="1172"/>
    <cellStyle name="Total 9 3 4" xfId="2214"/>
    <cellStyle name="Total 9 3 5" xfId="3256"/>
    <cellStyle name="Total 9 3 6" xfId="4298"/>
    <cellStyle name="Total 9 4" xfId="285"/>
    <cellStyle name="Total 9 4 2" xfId="807"/>
    <cellStyle name="Total 9 4 2 2" xfId="1851"/>
    <cellStyle name="Total 9 4 2 3" xfId="2893"/>
    <cellStyle name="Total 9 4 2 4" xfId="3935"/>
    <cellStyle name="Total 9 4 2 5" xfId="4977"/>
    <cellStyle name="Total 9 4 3" xfId="1330"/>
    <cellStyle name="Total 9 4 4" xfId="2372"/>
    <cellStyle name="Total 9 4 5" xfId="3414"/>
    <cellStyle name="Total 9 4 6" xfId="4456"/>
    <cellStyle name="Total 9 5" xfId="156"/>
    <cellStyle name="Total 9 5 2" xfId="678"/>
    <cellStyle name="Total 9 5 2 2" xfId="1722"/>
    <cellStyle name="Total 9 5 2 3" xfId="2764"/>
    <cellStyle name="Total 9 5 2 4" xfId="3806"/>
    <cellStyle name="Total 9 5 2 5" xfId="4848"/>
    <cellStyle name="Total 9 5 3" xfId="1201"/>
    <cellStyle name="Total 9 5 4" xfId="2243"/>
    <cellStyle name="Total 9 5 5" xfId="3285"/>
    <cellStyle name="Total 9 5 6" xfId="4327"/>
    <cellStyle name="Total 9 6" xfId="415"/>
    <cellStyle name="Total 9 6 2" xfId="924"/>
    <cellStyle name="Total 9 6 2 2" xfId="1968"/>
    <cellStyle name="Total 9 6 2 3" xfId="3010"/>
    <cellStyle name="Total 9 6 2 4" xfId="4052"/>
    <cellStyle name="Total 9 6 2 5" xfId="5094"/>
    <cellStyle name="Total 9 6 3" xfId="1460"/>
    <cellStyle name="Total 9 6 4" xfId="2502"/>
    <cellStyle name="Total 9 6 5" xfId="3544"/>
    <cellStyle name="Total 9 6 6" xfId="4586"/>
    <cellStyle name="Total 9 7" xfId="358"/>
    <cellStyle name="Total 9 7 2" xfId="876"/>
    <cellStyle name="Total 9 7 2 2" xfId="1920"/>
    <cellStyle name="Total 9 7 2 3" xfId="2962"/>
    <cellStyle name="Total 9 7 2 4" xfId="4004"/>
    <cellStyle name="Total 9 7 2 5" xfId="5046"/>
    <cellStyle name="Total 9 7 3" xfId="1403"/>
    <cellStyle name="Total 9 7 4" xfId="2445"/>
    <cellStyle name="Total 9 7 5" xfId="3487"/>
    <cellStyle name="Total 9 7 6" xfId="4529"/>
    <cellStyle name="Total 9 8" xfId="516"/>
    <cellStyle name="Total 9 8 2" xfId="1006"/>
    <cellStyle name="Total 9 8 2 2" xfId="2050"/>
    <cellStyle name="Total 9 8 2 3" xfId="3092"/>
    <cellStyle name="Total 9 8 2 4" xfId="4134"/>
    <cellStyle name="Total 9 8 2 5" xfId="5176"/>
    <cellStyle name="Total 9 8 3" xfId="1560"/>
    <cellStyle name="Total 9 8 4" xfId="2602"/>
    <cellStyle name="Total 9 8 5" xfId="3644"/>
    <cellStyle name="Total 9 8 6" xfId="4686"/>
    <cellStyle name="Total 9 9" xfId="567"/>
    <cellStyle name="Total 9 9 2" xfId="1045"/>
    <cellStyle name="Total 9 9 2 2" xfId="2089"/>
    <cellStyle name="Total 9 9 2 3" xfId="3131"/>
    <cellStyle name="Total 9 9 2 4" xfId="4173"/>
    <cellStyle name="Total 9 9 2 5" xfId="5215"/>
    <cellStyle name="Total 9 9 3" xfId="1611"/>
    <cellStyle name="Total 9 9 4" xfId="2653"/>
    <cellStyle name="Total 9 9 5" xfId="3695"/>
    <cellStyle name="Total 9 9 6" xfId="4737"/>
    <cellStyle name="Warning Text 2" xfId="63"/>
  </cellStyles>
  <dxfs count="0"/>
  <tableStyles count="0" defaultTableStyle="TableStyleMedium2" defaultPivotStyle="PivotStyleLight16"/>
  <colors>
    <mruColors>
      <color rgb="FF0000FF"/>
      <color rgb="FF9966FF"/>
      <color rgb="FF060EAA"/>
      <color rgb="FF03417F"/>
      <color rgb="FF0452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cid:image002.jpg@01D08BDA.701D6390" TargetMode="External"/><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685798</xdr:colOff>
      <xdr:row>1</xdr:row>
      <xdr:rowOff>1</xdr:rowOff>
    </xdr:from>
    <xdr:to>
      <xdr:col>1</xdr:col>
      <xdr:colOff>1504949</xdr:colOff>
      <xdr:row>3</xdr:row>
      <xdr:rowOff>642939</xdr:rowOff>
    </xdr:to>
    <xdr:pic>
      <xdr:nvPicPr>
        <xdr:cNvPr id="2" name="Picture 1" descr="Department for Education Logo" title="Department for Education Log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8" y="180976"/>
          <a:ext cx="1619251" cy="1004888"/>
        </a:xfrm>
        <a:prstGeom prst="rect">
          <a:avLst/>
        </a:prstGeom>
        <a:noFill/>
      </xdr:spPr>
    </xdr:pic>
    <xdr:clientData/>
  </xdr:twoCellAnchor>
  <xdr:twoCellAnchor editAs="oneCell">
    <xdr:from>
      <xdr:col>8</xdr:col>
      <xdr:colOff>323850</xdr:colOff>
      <xdr:row>1</xdr:row>
      <xdr:rowOff>19051</xdr:rowOff>
    </xdr:from>
    <xdr:to>
      <xdr:col>10</xdr:col>
      <xdr:colOff>248475</xdr:colOff>
      <xdr:row>4</xdr:row>
      <xdr:rowOff>85725</xdr:rowOff>
    </xdr:to>
    <xdr:pic>
      <xdr:nvPicPr>
        <xdr:cNvPr id="3" name="Picture 2" descr="Title: National Statistics logo - Description: National Statistics logo" title="Title: National Statistics logo - Description: National Statistics logo"/>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9063038" y="200026"/>
          <a:ext cx="1191450" cy="122872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la.stats@education.gov.uk" TargetMode="External"/><Relationship Id="rId1" Type="http://schemas.openxmlformats.org/officeDocument/2006/relationships/hyperlink" Target="https://www.gov.uk/government/collections/statistics-looked-after-children"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government/publications/progress-8-school-performance-measur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gov.uk/government/statistics/special-educational-needs-in-england-january-2016" TargetMode="External"/><Relationship Id="rId1" Type="http://schemas.openxmlformats.org/officeDocument/2006/relationships/hyperlink" Target="https://www.gov.uk/government/statistics/special-educational-needs-in-england-january-2016"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gov.uk/government/statistics/special-educational-needs-in-england-january-2016"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s://www.gov.uk/government/publications/absence-statistics-guide" TargetMode="External"/><Relationship Id="rId2" Type="http://schemas.openxmlformats.org/officeDocument/2006/relationships/hyperlink" Target="https://www.gov.uk/government/collections/statistics-children-in-need" TargetMode="External"/><Relationship Id="rId1" Type="http://schemas.openxmlformats.org/officeDocument/2006/relationships/hyperlink" Target="https://www.gov.uk/government/collections/statistics-pupil-absence" TargetMode="External"/><Relationship Id="rId4"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3" Type="http://schemas.openxmlformats.org/officeDocument/2006/relationships/hyperlink" Target="https://www.gov.uk/government/collections/statistics-children-in-need" TargetMode="External"/><Relationship Id="rId2" Type="http://schemas.openxmlformats.org/officeDocument/2006/relationships/hyperlink" Target="https://www.gov.uk/government/statistics/permanent-and-fixed-period-exclusions-in-england-2014-to-2015." TargetMode="External"/><Relationship Id="rId1" Type="http://schemas.openxmlformats.org/officeDocument/2006/relationships/hyperlink" Target="https://www.gov.uk/government/statistics/permanent-and-fixed-period-exclusions-in-england-2014-to-2015." TargetMode="External"/><Relationship Id="rId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publications/interim-frameworks-for-teacher-assessment-at-the-end-of-key-stage-1"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publications/interim-frameworks-for-teacher-assessment-at-the-end-of-key-stage-2"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gov.uk/government/publications/interim-frameworks-for-teacher-assessment-at-the-end-of-key-stage-2" TargetMode="External"/><Relationship Id="rId1" Type="http://schemas.openxmlformats.org/officeDocument/2006/relationships/hyperlink" Target="https://www.gov.uk/government/publications/primary-school-accountability"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publications/progress-8-school-performance-mea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35"/>
  <sheetViews>
    <sheetView showGridLines="0" tabSelected="1" workbookViewId="0"/>
  </sheetViews>
  <sheetFormatPr defaultColWidth="8.85546875" defaultRowHeight="14.25" x14ac:dyDescent="0.2"/>
  <cols>
    <col min="1" max="1" width="11.140625" style="11" customWidth="1"/>
    <col min="2" max="2" width="65" style="11" customWidth="1"/>
    <col min="3" max="3" width="2.7109375" style="11" customWidth="1"/>
    <col min="4" max="16384" width="8.85546875" style="11"/>
  </cols>
  <sheetData>
    <row r="1" spans="1:3" s="1" customFormat="1" ht="15" x14ac:dyDescent="0.25">
      <c r="A1" s="107"/>
    </row>
    <row r="2" spans="1:3" s="1" customFormat="1" ht="15" x14ac:dyDescent="0.25"/>
    <row r="3" spans="1:3" s="1" customFormat="1" ht="15" x14ac:dyDescent="0.25"/>
    <row r="4" spans="1:3" s="1" customFormat="1" ht="63" customHeight="1" x14ac:dyDescent="0.25"/>
    <row r="5" spans="1:3" s="2" customFormat="1" ht="31.5" x14ac:dyDescent="0.5">
      <c r="B5" s="3" t="s">
        <v>0</v>
      </c>
    </row>
    <row r="6" spans="1:3" s="4" customFormat="1" ht="15.75" x14ac:dyDescent="0.25"/>
    <row r="7" spans="1:3" s="5" customFormat="1" ht="15" x14ac:dyDescent="0.25">
      <c r="B7" s="5" t="s">
        <v>1</v>
      </c>
      <c r="C7" s="6" t="s">
        <v>2</v>
      </c>
    </row>
    <row r="8" spans="1:3" s="5" customFormat="1" ht="15" x14ac:dyDescent="0.25">
      <c r="B8" s="5" t="s">
        <v>3</v>
      </c>
      <c r="C8" s="7" t="s">
        <v>4</v>
      </c>
    </row>
    <row r="9" spans="1:3" s="5" customFormat="1" ht="23.25" x14ac:dyDescent="0.35">
      <c r="B9" s="8" t="s">
        <v>5</v>
      </c>
    </row>
    <row r="10" spans="1:3" s="5" customFormat="1" ht="15" x14ac:dyDescent="0.25">
      <c r="B10" s="5" t="s">
        <v>6</v>
      </c>
      <c r="C10" s="5" t="s">
        <v>7</v>
      </c>
    </row>
    <row r="11" spans="1:3" s="5" customFormat="1" ht="15" x14ac:dyDescent="0.25">
      <c r="B11" s="5" t="s">
        <v>8</v>
      </c>
      <c r="C11" t="s">
        <v>9</v>
      </c>
    </row>
    <row r="12" spans="1:3" s="5" customFormat="1" ht="15" x14ac:dyDescent="0.25">
      <c r="B12" s="5" t="s">
        <v>10</v>
      </c>
      <c r="C12" s="9" t="s">
        <v>217</v>
      </c>
    </row>
    <row r="14" spans="1:3" ht="15" x14ac:dyDescent="0.25">
      <c r="A14" s="10" t="s">
        <v>11</v>
      </c>
    </row>
    <row r="15" spans="1:3" x14ac:dyDescent="0.2">
      <c r="A15" s="13" t="s">
        <v>12</v>
      </c>
      <c r="B15" s="12" t="s">
        <v>23</v>
      </c>
    </row>
    <row r="16" spans="1:3" x14ac:dyDescent="0.2">
      <c r="A16" s="14"/>
    </row>
    <row r="17" spans="1:11" x14ac:dyDescent="0.2">
      <c r="A17" s="13" t="s">
        <v>17</v>
      </c>
      <c r="B17" s="12" t="s">
        <v>24</v>
      </c>
    </row>
    <row r="18" spans="1:11" x14ac:dyDescent="0.2">
      <c r="A18" s="13"/>
    </row>
    <row r="19" spans="1:11" x14ac:dyDescent="0.2">
      <c r="A19" s="13" t="s">
        <v>16</v>
      </c>
      <c r="B19" s="11" t="s">
        <v>25</v>
      </c>
    </row>
    <row r="20" spans="1:11" x14ac:dyDescent="0.2">
      <c r="A20" s="14"/>
    </row>
    <row r="21" spans="1:11" x14ac:dyDescent="0.2">
      <c r="A21" s="13" t="s">
        <v>18</v>
      </c>
      <c r="B21" s="11" t="s">
        <v>26</v>
      </c>
    </row>
    <row r="22" spans="1:11" x14ac:dyDescent="0.2">
      <c r="A22" s="13"/>
    </row>
    <row r="23" spans="1:11" x14ac:dyDescent="0.2">
      <c r="A23" s="13" t="s">
        <v>19</v>
      </c>
      <c r="B23" s="11" t="s">
        <v>27</v>
      </c>
    </row>
    <row r="24" spans="1:11" x14ac:dyDescent="0.2">
      <c r="A24" s="13"/>
    </row>
    <row r="25" spans="1:11" x14ac:dyDescent="0.2">
      <c r="A25" s="13" t="s">
        <v>20</v>
      </c>
      <c r="B25" s="11" t="s">
        <v>28</v>
      </c>
    </row>
    <row r="26" spans="1:11" x14ac:dyDescent="0.2">
      <c r="A26" s="13"/>
    </row>
    <row r="27" spans="1:11" ht="26.65" customHeight="1" x14ac:dyDescent="0.2">
      <c r="A27" s="13" t="s">
        <v>21</v>
      </c>
      <c r="B27" s="473" t="s">
        <v>29</v>
      </c>
      <c r="C27" s="473"/>
      <c r="D27" s="473"/>
      <c r="E27" s="473"/>
      <c r="F27" s="473"/>
      <c r="G27" s="473"/>
      <c r="H27" s="473"/>
      <c r="I27" s="473"/>
      <c r="J27" s="473"/>
      <c r="K27" s="473"/>
    </row>
    <row r="28" spans="1:11" x14ac:dyDescent="0.2">
      <c r="A28" s="14"/>
    </row>
    <row r="29" spans="1:11" ht="26.25" customHeight="1" x14ac:dyDescent="0.2">
      <c r="A29" s="13" t="s">
        <v>13</v>
      </c>
      <c r="B29" s="473" t="s">
        <v>31</v>
      </c>
      <c r="C29" s="473"/>
      <c r="D29" s="473"/>
      <c r="E29" s="473"/>
      <c r="F29" s="473"/>
      <c r="G29" s="473"/>
      <c r="H29" s="473"/>
      <c r="I29" s="473"/>
      <c r="J29" s="473"/>
      <c r="K29" s="473"/>
    </row>
    <row r="30" spans="1:11" x14ac:dyDescent="0.2">
      <c r="A30" s="14"/>
    </row>
    <row r="31" spans="1:11" x14ac:dyDescent="0.2">
      <c r="A31" s="13" t="s">
        <v>14</v>
      </c>
      <c r="B31" s="11" t="s">
        <v>30</v>
      </c>
    </row>
    <row r="32" spans="1:11" x14ac:dyDescent="0.2">
      <c r="A32" s="13"/>
    </row>
    <row r="33" spans="1:2" x14ac:dyDescent="0.2">
      <c r="A33" s="13" t="s">
        <v>15</v>
      </c>
      <c r="B33" s="11" t="s">
        <v>32</v>
      </c>
    </row>
    <row r="34" spans="1:2" x14ac:dyDescent="0.2">
      <c r="A34" s="15"/>
    </row>
    <row r="35" spans="1:2" x14ac:dyDescent="0.2">
      <c r="A35" s="13" t="s">
        <v>22</v>
      </c>
      <c r="B35" s="11" t="s">
        <v>33</v>
      </c>
    </row>
  </sheetData>
  <mergeCells count="2">
    <mergeCell ref="B27:K27"/>
    <mergeCell ref="B29:K29"/>
  </mergeCells>
  <hyperlinks>
    <hyperlink ref="A15" location="'Table 1'!A1" display="Table 1"/>
    <hyperlink ref="A17" location="'Table 2a'!A1" display="Table 2a"/>
    <hyperlink ref="A21" location="'Table 3a'!A1" display="Table 3a"/>
    <hyperlink ref="A29" location="'Table 4a'!A1" display="Table 4a"/>
    <hyperlink ref="A31" location="'Table 4b'!A1" display="Table 4b"/>
    <hyperlink ref="A35" location="'Table 6'!A1" display="Table 6"/>
    <hyperlink ref="C7" r:id="rId1"/>
    <hyperlink ref="C12" r:id="rId2"/>
    <hyperlink ref="A19" location="'Table 2b'!A1" display="Table 2b"/>
    <hyperlink ref="A23" location="'Table 3b'!A1" display="Table 3b"/>
    <hyperlink ref="A25" location="'Table 3c'!A1" display="Table 3c"/>
    <hyperlink ref="A27" location="'Table 3d'!A1" display="Table 3d"/>
    <hyperlink ref="A33" location="'Table 5'!A1" display="Table 5"/>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P48"/>
  <sheetViews>
    <sheetView workbookViewId="0"/>
  </sheetViews>
  <sheetFormatPr defaultColWidth="9" defaultRowHeight="15" x14ac:dyDescent="0.25"/>
  <cols>
    <col min="1" max="1" width="9" style="16"/>
    <col min="2" max="2" width="56" style="16" customWidth="1"/>
    <col min="3" max="4" width="9" style="16"/>
    <col min="5" max="6" width="9" style="226"/>
    <col min="7" max="8" width="9" style="16"/>
    <col min="9" max="10" width="9" style="226"/>
    <col min="11" max="12" width="9" style="16"/>
    <col min="13" max="14" width="9" style="226"/>
    <col min="15" max="16384" width="9" style="16"/>
  </cols>
  <sheetData>
    <row r="1" spans="1:16" x14ac:dyDescent="0.25">
      <c r="A1" s="100" t="s">
        <v>225</v>
      </c>
      <c r="B1" s="107"/>
    </row>
    <row r="2" spans="1:16" x14ac:dyDescent="0.25">
      <c r="A2" s="322" t="s">
        <v>42</v>
      </c>
      <c r="B2" s="62"/>
      <c r="C2" s="62"/>
      <c r="D2" s="62"/>
      <c r="E2" s="123"/>
      <c r="F2" s="123"/>
      <c r="G2" s="18"/>
      <c r="H2" s="18"/>
      <c r="I2" s="121"/>
      <c r="J2" s="121"/>
      <c r="K2" s="18"/>
      <c r="L2" s="18"/>
      <c r="M2" s="121"/>
      <c r="N2" s="121"/>
    </row>
    <row r="3" spans="1:16" ht="14.25" customHeight="1" x14ac:dyDescent="0.25">
      <c r="A3" s="18"/>
      <c r="B3" s="18"/>
      <c r="C3" s="482" t="s">
        <v>69</v>
      </c>
      <c r="D3" s="483"/>
      <c r="E3" s="483"/>
      <c r="F3" s="484"/>
      <c r="G3" s="482" t="s">
        <v>47</v>
      </c>
      <c r="H3" s="483"/>
      <c r="I3" s="483"/>
      <c r="J3" s="484"/>
      <c r="K3" s="482" t="s">
        <v>220</v>
      </c>
      <c r="L3" s="483"/>
      <c r="M3" s="483"/>
      <c r="N3" s="484"/>
    </row>
    <row r="4" spans="1:16" ht="33.75" x14ac:dyDescent="0.25">
      <c r="A4" s="28"/>
      <c r="B4" s="65"/>
      <c r="C4" s="66" t="s">
        <v>70</v>
      </c>
      <c r="D4" s="67" t="s">
        <v>112</v>
      </c>
      <c r="E4" s="68" t="s">
        <v>72</v>
      </c>
      <c r="F4" s="68" t="s">
        <v>73</v>
      </c>
      <c r="G4" s="66" t="s">
        <v>70</v>
      </c>
      <c r="H4" s="67" t="s">
        <v>112</v>
      </c>
      <c r="I4" s="68" t="s">
        <v>72</v>
      </c>
      <c r="J4" s="68" t="s">
        <v>73</v>
      </c>
      <c r="K4" s="66" t="s">
        <v>70</v>
      </c>
      <c r="L4" s="67" t="s">
        <v>112</v>
      </c>
      <c r="M4" s="68" t="s">
        <v>72</v>
      </c>
      <c r="N4" s="68" t="s">
        <v>73</v>
      </c>
    </row>
    <row r="5" spans="1:16" x14ac:dyDescent="0.25">
      <c r="A5" s="39"/>
      <c r="B5" s="62"/>
      <c r="C5" s="62"/>
      <c r="D5" s="62"/>
      <c r="E5" s="123"/>
      <c r="F5" s="123"/>
      <c r="G5" s="62"/>
      <c r="H5" s="62"/>
      <c r="I5" s="123"/>
      <c r="J5" s="123"/>
      <c r="K5" s="62"/>
      <c r="L5" s="62"/>
      <c r="M5" s="123"/>
      <c r="N5" s="123"/>
    </row>
    <row r="6" spans="1:16" x14ac:dyDescent="0.25">
      <c r="A6" s="39" t="s">
        <v>92</v>
      </c>
      <c r="B6" s="62"/>
      <c r="C6" s="70">
        <v>2730</v>
      </c>
      <c r="D6" s="219">
        <v>-0.64</v>
      </c>
      <c r="E6" s="220">
        <v>-0.68</v>
      </c>
      <c r="F6" s="220">
        <v>-0.6</v>
      </c>
      <c r="G6" s="70">
        <v>500480</v>
      </c>
      <c r="H6" s="219">
        <v>0</v>
      </c>
      <c r="I6" s="220">
        <v>0</v>
      </c>
      <c r="J6" s="220">
        <v>0.01</v>
      </c>
      <c r="K6" s="75" t="s">
        <v>89</v>
      </c>
      <c r="L6" s="75" t="s">
        <v>89</v>
      </c>
      <c r="M6" s="75" t="s">
        <v>89</v>
      </c>
      <c r="N6" s="75" t="s">
        <v>89</v>
      </c>
      <c r="P6" s="22"/>
    </row>
    <row r="7" spans="1:16" x14ac:dyDescent="0.25">
      <c r="A7" s="39"/>
      <c r="B7" s="62"/>
      <c r="C7" s="62"/>
      <c r="D7" s="219"/>
      <c r="E7" s="220"/>
      <c r="F7" s="123"/>
      <c r="G7" s="62"/>
      <c r="H7" s="219"/>
      <c r="I7" s="220"/>
      <c r="J7" s="123"/>
      <c r="K7" s="62"/>
      <c r="L7" s="62"/>
      <c r="M7" s="62"/>
      <c r="N7" s="62"/>
      <c r="P7" s="22"/>
    </row>
    <row r="8" spans="1:16" x14ac:dyDescent="0.25">
      <c r="A8" s="39" t="s">
        <v>221</v>
      </c>
      <c r="B8" s="62"/>
      <c r="C8" s="70">
        <v>3770</v>
      </c>
      <c r="D8" s="219">
        <v>-1.1399999999999999</v>
      </c>
      <c r="E8" s="220">
        <v>-1.17</v>
      </c>
      <c r="F8" s="220">
        <v>-1.1000000000000001</v>
      </c>
      <c r="G8" s="70">
        <v>517110</v>
      </c>
      <c r="H8" s="219">
        <v>-0.08</v>
      </c>
      <c r="I8" s="220">
        <v>-0.08</v>
      </c>
      <c r="J8" s="220">
        <v>-7.0000000000000007E-2</v>
      </c>
      <c r="K8" s="70">
        <v>12620</v>
      </c>
      <c r="L8" s="356">
        <v>-1.45</v>
      </c>
      <c r="M8" s="356">
        <v>-1.47</v>
      </c>
      <c r="N8" s="356">
        <v>-1.43</v>
      </c>
      <c r="P8" s="22"/>
    </row>
    <row r="9" spans="1:16" x14ac:dyDescent="0.25">
      <c r="A9" s="73"/>
      <c r="B9" s="62"/>
      <c r="C9" s="70"/>
      <c r="D9" s="219"/>
      <c r="E9" s="220"/>
      <c r="F9" s="125"/>
      <c r="G9" s="70"/>
      <c r="H9" s="219"/>
      <c r="I9" s="220"/>
      <c r="J9" s="125"/>
      <c r="K9" s="70"/>
      <c r="L9" s="70"/>
      <c r="M9" s="70"/>
      <c r="N9" s="70"/>
      <c r="P9" s="22"/>
    </row>
    <row r="10" spans="1:16" x14ac:dyDescent="0.25">
      <c r="A10" s="74" t="s">
        <v>74</v>
      </c>
      <c r="B10" s="62"/>
      <c r="C10" s="70">
        <v>1490</v>
      </c>
      <c r="D10" s="219">
        <v>-0.73</v>
      </c>
      <c r="E10" s="220">
        <v>-0.78</v>
      </c>
      <c r="F10" s="220">
        <v>-0.68</v>
      </c>
      <c r="G10" s="70">
        <v>437150</v>
      </c>
      <c r="H10" s="219">
        <v>0.05</v>
      </c>
      <c r="I10" s="220">
        <v>0.04</v>
      </c>
      <c r="J10" s="220">
        <v>0.05</v>
      </c>
      <c r="K10" s="75" t="s">
        <v>89</v>
      </c>
      <c r="L10" s="75" t="s">
        <v>89</v>
      </c>
      <c r="M10" s="75" t="s">
        <v>89</v>
      </c>
      <c r="N10" s="75" t="s">
        <v>89</v>
      </c>
      <c r="P10" s="22"/>
    </row>
    <row r="11" spans="1:16" x14ac:dyDescent="0.25">
      <c r="A11" s="74"/>
      <c r="B11" s="62"/>
      <c r="C11" s="75"/>
      <c r="D11" s="222"/>
      <c r="E11" s="220"/>
      <c r="F11" s="223"/>
      <c r="G11" s="75"/>
      <c r="H11" s="222"/>
      <c r="I11" s="220"/>
      <c r="J11" s="223"/>
      <c r="K11" s="75"/>
      <c r="L11" s="75"/>
      <c r="M11" s="75"/>
      <c r="N11" s="208"/>
      <c r="P11" s="22"/>
    </row>
    <row r="12" spans="1:16" x14ac:dyDescent="0.25">
      <c r="A12" s="74" t="s">
        <v>128</v>
      </c>
      <c r="B12" s="62"/>
      <c r="C12" s="70">
        <v>2260</v>
      </c>
      <c r="D12" s="219">
        <v>-1.39</v>
      </c>
      <c r="E12" s="220">
        <v>-1.43</v>
      </c>
      <c r="F12" s="220">
        <v>-1.34</v>
      </c>
      <c r="G12" s="70">
        <v>78970</v>
      </c>
      <c r="H12" s="219">
        <v>-0.74</v>
      </c>
      <c r="I12" s="220">
        <v>-0.74</v>
      </c>
      <c r="J12" s="220">
        <v>-0.73</v>
      </c>
      <c r="K12" s="75" t="s">
        <v>89</v>
      </c>
      <c r="L12" s="75" t="s">
        <v>89</v>
      </c>
      <c r="M12" s="75" t="s">
        <v>89</v>
      </c>
      <c r="N12" s="75" t="s">
        <v>89</v>
      </c>
      <c r="P12" s="22"/>
    </row>
    <row r="13" spans="1:16" x14ac:dyDescent="0.25">
      <c r="A13" s="74"/>
      <c r="B13" s="74" t="s">
        <v>222</v>
      </c>
      <c r="C13" s="70">
        <v>1080</v>
      </c>
      <c r="D13" s="219">
        <v>-1.58</v>
      </c>
      <c r="E13" s="220">
        <v>-1.64</v>
      </c>
      <c r="F13" s="220">
        <v>-1.52</v>
      </c>
      <c r="G13" s="70">
        <v>19620</v>
      </c>
      <c r="H13" s="219">
        <v>-1.1000000000000001</v>
      </c>
      <c r="I13" s="220">
        <v>-1.1200000000000001</v>
      </c>
      <c r="J13" s="220">
        <v>-1.0900000000000001</v>
      </c>
      <c r="K13" s="75" t="s">
        <v>89</v>
      </c>
      <c r="L13" s="75" t="s">
        <v>89</v>
      </c>
      <c r="M13" s="75" t="s">
        <v>89</v>
      </c>
      <c r="N13" s="75" t="s">
        <v>89</v>
      </c>
      <c r="P13" s="22"/>
    </row>
    <row r="14" spans="1:16" x14ac:dyDescent="0.25">
      <c r="A14" s="74"/>
      <c r="B14" s="74" t="s">
        <v>223</v>
      </c>
      <c r="C14" s="70">
        <v>1180</v>
      </c>
      <c r="D14" s="219">
        <v>-1.21</v>
      </c>
      <c r="E14" s="220">
        <v>-1.27</v>
      </c>
      <c r="F14" s="220">
        <v>-1.1499999999999999</v>
      </c>
      <c r="G14" s="70">
        <v>59350</v>
      </c>
      <c r="H14" s="219">
        <v>-0.61</v>
      </c>
      <c r="I14" s="220">
        <v>-0.62</v>
      </c>
      <c r="J14" s="220">
        <v>-0.61</v>
      </c>
      <c r="K14" s="75" t="s">
        <v>89</v>
      </c>
      <c r="L14" s="75" t="s">
        <v>89</v>
      </c>
      <c r="M14" s="75" t="s">
        <v>89</v>
      </c>
      <c r="N14" s="75" t="s">
        <v>89</v>
      </c>
      <c r="P14" s="22"/>
    </row>
    <row r="15" spans="1:16" x14ac:dyDescent="0.25">
      <c r="A15" s="79"/>
      <c r="B15" s="79"/>
      <c r="C15" s="80"/>
      <c r="D15" s="80"/>
      <c r="E15" s="80"/>
      <c r="F15" s="80"/>
      <c r="G15" s="80"/>
      <c r="H15" s="80"/>
      <c r="I15" s="80"/>
      <c r="J15" s="80"/>
      <c r="K15" s="80"/>
      <c r="L15" s="80"/>
      <c r="M15" s="80"/>
      <c r="N15" s="80"/>
      <c r="P15" s="22"/>
    </row>
    <row r="16" spans="1:16" x14ac:dyDescent="0.25">
      <c r="A16" s="81"/>
      <c r="B16" s="33"/>
      <c r="C16" s="33"/>
      <c r="D16" s="33"/>
      <c r="E16" s="225"/>
      <c r="F16" s="225"/>
      <c r="G16" s="18"/>
      <c r="H16" s="18"/>
      <c r="I16" s="121"/>
      <c r="J16" s="121"/>
      <c r="K16" s="18"/>
      <c r="L16" s="18"/>
      <c r="M16" s="121"/>
      <c r="N16" s="51" t="s">
        <v>106</v>
      </c>
      <c r="P16" s="22"/>
    </row>
    <row r="17" spans="1:16" x14ac:dyDescent="0.25">
      <c r="P17" s="22"/>
    </row>
    <row r="18" spans="1:16" x14ac:dyDescent="0.25">
      <c r="A18" s="322" t="s">
        <v>41</v>
      </c>
      <c r="B18" s="62"/>
      <c r="C18" s="62"/>
      <c r="D18" s="62"/>
      <c r="E18" s="123"/>
      <c r="F18" s="123"/>
      <c r="G18" s="18"/>
      <c r="H18" s="18"/>
      <c r="I18" s="121"/>
      <c r="J18" s="121"/>
      <c r="K18" s="18"/>
      <c r="L18" s="18"/>
      <c r="M18" s="121"/>
      <c r="N18" s="121"/>
      <c r="P18" s="22"/>
    </row>
    <row r="19" spans="1:16" ht="14.25" customHeight="1" x14ac:dyDescent="0.25">
      <c r="A19" s="18"/>
      <c r="B19" s="18"/>
      <c r="C19" s="482" t="s">
        <v>69</v>
      </c>
      <c r="D19" s="483"/>
      <c r="E19" s="483"/>
      <c r="F19" s="484"/>
      <c r="G19" s="482" t="s">
        <v>47</v>
      </c>
      <c r="H19" s="483"/>
      <c r="I19" s="483"/>
      <c r="J19" s="484"/>
      <c r="K19" s="482" t="s">
        <v>220</v>
      </c>
      <c r="L19" s="483"/>
      <c r="M19" s="483"/>
      <c r="N19" s="484"/>
      <c r="P19" s="22"/>
    </row>
    <row r="20" spans="1:16" ht="33.75" x14ac:dyDescent="0.25">
      <c r="A20" s="28"/>
      <c r="B20" s="65"/>
      <c r="C20" s="66" t="s">
        <v>70</v>
      </c>
      <c r="D20" s="67" t="s">
        <v>112</v>
      </c>
      <c r="E20" s="68" t="s">
        <v>72</v>
      </c>
      <c r="F20" s="68" t="s">
        <v>73</v>
      </c>
      <c r="G20" s="66" t="s">
        <v>70</v>
      </c>
      <c r="H20" s="67" t="s">
        <v>112</v>
      </c>
      <c r="I20" s="68" t="s">
        <v>72</v>
      </c>
      <c r="J20" s="68" t="s">
        <v>73</v>
      </c>
      <c r="K20" s="66" t="s">
        <v>70</v>
      </c>
      <c r="L20" s="67" t="s">
        <v>112</v>
      </c>
      <c r="M20" s="68" t="s">
        <v>72</v>
      </c>
      <c r="N20" s="68" t="s">
        <v>73</v>
      </c>
      <c r="P20" s="22"/>
    </row>
    <row r="21" spans="1:16" x14ac:dyDescent="0.25">
      <c r="A21" s="39"/>
      <c r="B21" s="62"/>
      <c r="C21" s="62"/>
      <c r="D21" s="62"/>
      <c r="E21" s="123"/>
      <c r="F21" s="123"/>
      <c r="G21" s="62"/>
      <c r="H21" s="62"/>
      <c r="I21" s="123"/>
      <c r="J21" s="123"/>
      <c r="K21" s="62"/>
      <c r="L21" s="62"/>
      <c r="M21" s="123"/>
      <c r="N21" s="123"/>
      <c r="P21" s="22"/>
    </row>
    <row r="22" spans="1:16" x14ac:dyDescent="0.25">
      <c r="A22" s="39" t="s">
        <v>92</v>
      </c>
      <c r="B22" s="62"/>
      <c r="C22" s="70">
        <v>1260</v>
      </c>
      <c r="D22" s="219">
        <v>-0.68</v>
      </c>
      <c r="E22" s="220">
        <v>-0.74</v>
      </c>
      <c r="F22" s="220">
        <v>-0.62</v>
      </c>
      <c r="G22" s="70">
        <v>252670</v>
      </c>
      <c r="H22" s="219">
        <v>-0.12</v>
      </c>
      <c r="I22" s="220">
        <v>-0.13</v>
      </c>
      <c r="J22" s="220">
        <v>-0.12</v>
      </c>
      <c r="K22" s="75" t="s">
        <v>89</v>
      </c>
      <c r="L22" s="75" t="s">
        <v>89</v>
      </c>
      <c r="M22" s="221" t="s">
        <v>89</v>
      </c>
      <c r="N22" s="221" t="s">
        <v>89</v>
      </c>
      <c r="P22" s="22"/>
    </row>
    <row r="23" spans="1:16" x14ac:dyDescent="0.25">
      <c r="A23" s="39"/>
      <c r="B23" s="62"/>
      <c r="C23" s="62"/>
      <c r="D23" s="219"/>
      <c r="E23" s="220"/>
      <c r="F23" s="123"/>
      <c r="G23" s="62"/>
      <c r="H23" s="219"/>
      <c r="I23" s="220"/>
      <c r="J23" s="123"/>
      <c r="K23" s="62"/>
      <c r="L23" s="62"/>
      <c r="M23" s="123"/>
      <c r="N23" s="123"/>
      <c r="P23" s="22"/>
    </row>
    <row r="24" spans="1:16" x14ac:dyDescent="0.25">
      <c r="A24" s="39" t="s">
        <v>221</v>
      </c>
      <c r="B24" s="62"/>
      <c r="C24" s="70">
        <v>1950</v>
      </c>
      <c r="D24" s="219">
        <v>-1.26</v>
      </c>
      <c r="E24" s="220">
        <v>-1.31</v>
      </c>
      <c r="F24" s="220">
        <v>-1.22</v>
      </c>
      <c r="G24" s="70">
        <v>264260</v>
      </c>
      <c r="H24" s="219">
        <v>-0.23</v>
      </c>
      <c r="I24" s="220">
        <v>-0.23</v>
      </c>
      <c r="J24" s="220">
        <v>-0.22</v>
      </c>
      <c r="K24" s="75" t="s">
        <v>89</v>
      </c>
      <c r="L24" s="75" t="s">
        <v>89</v>
      </c>
      <c r="M24" s="221" t="s">
        <v>89</v>
      </c>
      <c r="N24" s="221" t="s">
        <v>89</v>
      </c>
      <c r="P24" s="22"/>
    </row>
    <row r="25" spans="1:16" x14ac:dyDescent="0.25">
      <c r="A25" s="73"/>
      <c r="B25" s="62"/>
      <c r="C25" s="70"/>
      <c r="D25" s="219"/>
      <c r="E25" s="220"/>
      <c r="F25" s="125"/>
      <c r="G25" s="70"/>
      <c r="H25" s="219"/>
      <c r="I25" s="220"/>
      <c r="J25" s="125"/>
      <c r="K25" s="70"/>
      <c r="L25" s="70"/>
      <c r="M25" s="125"/>
      <c r="N25" s="125"/>
      <c r="P25" s="22"/>
    </row>
    <row r="26" spans="1:16" x14ac:dyDescent="0.25">
      <c r="A26" s="74" t="s">
        <v>74</v>
      </c>
      <c r="B26" s="62"/>
      <c r="C26" s="70">
        <v>590</v>
      </c>
      <c r="D26" s="219">
        <v>-0.8</v>
      </c>
      <c r="E26" s="220">
        <v>-0.89</v>
      </c>
      <c r="F26" s="220">
        <v>-0.72</v>
      </c>
      <c r="G26" s="70">
        <v>213160</v>
      </c>
      <c r="H26" s="219">
        <v>-0.08</v>
      </c>
      <c r="I26" s="220">
        <v>-0.09</v>
      </c>
      <c r="J26" s="220">
        <v>-0.08</v>
      </c>
      <c r="K26" s="75" t="s">
        <v>89</v>
      </c>
      <c r="L26" s="75" t="s">
        <v>89</v>
      </c>
      <c r="M26" s="221" t="s">
        <v>89</v>
      </c>
      <c r="N26" s="221" t="s">
        <v>89</v>
      </c>
      <c r="P26" s="22"/>
    </row>
    <row r="27" spans="1:16" x14ac:dyDescent="0.25">
      <c r="A27" s="74"/>
      <c r="B27" s="62"/>
      <c r="C27" s="75"/>
      <c r="D27" s="222"/>
      <c r="E27" s="220"/>
      <c r="F27" s="223"/>
      <c r="G27" s="75"/>
      <c r="H27" s="222"/>
      <c r="I27" s="220"/>
      <c r="J27" s="223"/>
      <c r="K27" s="75"/>
      <c r="L27" s="75"/>
      <c r="M27" s="221"/>
      <c r="N27" s="224"/>
      <c r="P27" s="22"/>
    </row>
    <row r="28" spans="1:16" x14ac:dyDescent="0.25">
      <c r="A28" s="74" t="s">
        <v>128</v>
      </c>
      <c r="B28" s="62"/>
      <c r="C28" s="70">
        <v>1340</v>
      </c>
      <c r="D28" s="219">
        <v>-1.45</v>
      </c>
      <c r="E28" s="220">
        <v>-1.5</v>
      </c>
      <c r="F28" s="220">
        <v>-1.39</v>
      </c>
      <c r="G28" s="70">
        <v>50630</v>
      </c>
      <c r="H28" s="219">
        <v>-0.81</v>
      </c>
      <c r="I28" s="220">
        <v>-0.82</v>
      </c>
      <c r="J28" s="220">
        <v>-0.8</v>
      </c>
      <c r="K28" s="75" t="s">
        <v>89</v>
      </c>
      <c r="L28" s="75" t="s">
        <v>89</v>
      </c>
      <c r="M28" s="221" t="s">
        <v>89</v>
      </c>
      <c r="N28" s="221" t="s">
        <v>89</v>
      </c>
      <c r="P28" s="22"/>
    </row>
    <row r="29" spans="1:16" x14ac:dyDescent="0.25">
      <c r="A29" s="74"/>
      <c r="B29" s="74" t="s">
        <v>222</v>
      </c>
      <c r="C29" s="70">
        <v>760</v>
      </c>
      <c r="D29" s="219">
        <v>-1.6</v>
      </c>
      <c r="E29" s="220">
        <v>-1.68</v>
      </c>
      <c r="F29" s="220">
        <v>-1.53</v>
      </c>
      <c r="G29" s="70">
        <v>14480</v>
      </c>
      <c r="H29" s="219">
        <v>-1.1299999999999999</v>
      </c>
      <c r="I29" s="220">
        <v>-1.1399999999999999</v>
      </c>
      <c r="J29" s="220">
        <v>-1.1100000000000001</v>
      </c>
      <c r="K29" s="75" t="s">
        <v>89</v>
      </c>
      <c r="L29" s="75" t="s">
        <v>89</v>
      </c>
      <c r="M29" s="221" t="s">
        <v>89</v>
      </c>
      <c r="N29" s="221" t="s">
        <v>89</v>
      </c>
      <c r="P29" s="22"/>
    </row>
    <row r="30" spans="1:16" x14ac:dyDescent="0.25">
      <c r="A30" s="74"/>
      <c r="B30" s="74" t="s">
        <v>223</v>
      </c>
      <c r="C30" s="70">
        <v>580</v>
      </c>
      <c r="D30" s="219">
        <v>-1.24</v>
      </c>
      <c r="E30" s="220">
        <v>-1.33</v>
      </c>
      <c r="F30" s="220">
        <v>-1.1599999999999999</v>
      </c>
      <c r="G30" s="70">
        <v>36160</v>
      </c>
      <c r="H30" s="219">
        <v>-0.69</v>
      </c>
      <c r="I30" s="220">
        <v>-0.7</v>
      </c>
      <c r="J30" s="220">
        <v>-0.68</v>
      </c>
      <c r="K30" s="75" t="s">
        <v>89</v>
      </c>
      <c r="L30" s="75" t="s">
        <v>89</v>
      </c>
      <c r="M30" s="221" t="s">
        <v>89</v>
      </c>
      <c r="N30" s="221" t="s">
        <v>89</v>
      </c>
      <c r="P30" s="22"/>
    </row>
    <row r="31" spans="1:16" x14ac:dyDescent="0.25">
      <c r="A31" s="79"/>
      <c r="B31" s="79"/>
      <c r="C31" s="80"/>
      <c r="D31" s="80"/>
      <c r="E31" s="80"/>
      <c r="F31" s="80"/>
      <c r="G31" s="80"/>
      <c r="H31" s="80"/>
      <c r="I31" s="80"/>
      <c r="J31" s="80"/>
      <c r="K31" s="80"/>
      <c r="L31" s="80"/>
      <c r="M31" s="80"/>
      <c r="N31" s="80"/>
      <c r="P31" s="22"/>
    </row>
    <row r="32" spans="1:16" x14ac:dyDescent="0.25">
      <c r="A32" s="81"/>
      <c r="B32" s="33"/>
      <c r="C32" s="33"/>
      <c r="D32" s="33"/>
      <c r="E32" s="225"/>
      <c r="F32" s="225"/>
      <c r="G32" s="18"/>
      <c r="H32" s="18"/>
      <c r="I32" s="121"/>
      <c r="J32" s="121"/>
      <c r="K32" s="18"/>
      <c r="L32" s="18"/>
      <c r="M32" s="121"/>
      <c r="N32" s="51" t="s">
        <v>106</v>
      </c>
      <c r="P32" s="22"/>
    </row>
    <row r="33" spans="1:16" x14ac:dyDescent="0.25">
      <c r="P33" s="22"/>
    </row>
    <row r="34" spans="1:16" x14ac:dyDescent="0.25">
      <c r="A34" s="322" t="s">
        <v>40</v>
      </c>
      <c r="B34" s="62"/>
      <c r="C34" s="62"/>
      <c r="D34" s="62"/>
      <c r="E34" s="123"/>
      <c r="F34" s="123"/>
      <c r="G34" s="18"/>
      <c r="H34" s="18"/>
      <c r="I34" s="121"/>
      <c r="J34" s="121"/>
      <c r="K34" s="18"/>
      <c r="L34" s="18"/>
      <c r="M34" s="121"/>
      <c r="N34" s="121"/>
      <c r="P34" s="22"/>
    </row>
    <row r="35" spans="1:16" ht="14.25" customHeight="1" x14ac:dyDescent="0.25">
      <c r="A35" s="18"/>
      <c r="B35" s="18"/>
      <c r="C35" s="482" t="s">
        <v>69</v>
      </c>
      <c r="D35" s="483"/>
      <c r="E35" s="483"/>
      <c r="F35" s="484"/>
      <c r="G35" s="482" t="s">
        <v>47</v>
      </c>
      <c r="H35" s="483"/>
      <c r="I35" s="483"/>
      <c r="J35" s="484"/>
      <c r="K35" s="482" t="s">
        <v>220</v>
      </c>
      <c r="L35" s="483"/>
      <c r="M35" s="483"/>
      <c r="N35" s="484"/>
      <c r="P35" s="22"/>
    </row>
    <row r="36" spans="1:16" ht="33.75" x14ac:dyDescent="0.25">
      <c r="A36" s="28"/>
      <c r="B36" s="65"/>
      <c r="C36" s="66" t="s">
        <v>70</v>
      </c>
      <c r="D36" s="67" t="s">
        <v>112</v>
      </c>
      <c r="E36" s="68" t="s">
        <v>72</v>
      </c>
      <c r="F36" s="68" t="s">
        <v>73</v>
      </c>
      <c r="G36" s="66" t="s">
        <v>70</v>
      </c>
      <c r="H36" s="67" t="s">
        <v>112</v>
      </c>
      <c r="I36" s="68" t="s">
        <v>72</v>
      </c>
      <c r="J36" s="68" t="s">
        <v>73</v>
      </c>
      <c r="K36" s="66" t="s">
        <v>70</v>
      </c>
      <c r="L36" s="67" t="s">
        <v>112</v>
      </c>
      <c r="M36" s="68" t="s">
        <v>72</v>
      </c>
      <c r="N36" s="68" t="s">
        <v>73</v>
      </c>
      <c r="P36" s="22"/>
    </row>
    <row r="37" spans="1:16" x14ac:dyDescent="0.25">
      <c r="A37" s="39"/>
      <c r="B37" s="62"/>
      <c r="C37" s="62"/>
      <c r="D37" s="62"/>
      <c r="E37" s="123"/>
      <c r="F37" s="123"/>
      <c r="G37" s="62"/>
      <c r="H37" s="62"/>
      <c r="I37" s="123"/>
      <c r="J37" s="123"/>
      <c r="K37" s="62"/>
      <c r="L37" s="62"/>
      <c r="M37" s="123"/>
      <c r="N37" s="123"/>
      <c r="P37" s="22"/>
    </row>
    <row r="38" spans="1:16" x14ac:dyDescent="0.25">
      <c r="A38" s="39" t="s">
        <v>92</v>
      </c>
      <c r="B38" s="62"/>
      <c r="C38" s="70">
        <v>1470</v>
      </c>
      <c r="D38" s="219">
        <v>-0.6</v>
      </c>
      <c r="E38" s="220">
        <v>-0.65</v>
      </c>
      <c r="F38" s="220">
        <v>-0.55000000000000004</v>
      </c>
      <c r="G38" s="70">
        <v>247810</v>
      </c>
      <c r="H38" s="219">
        <v>0.13</v>
      </c>
      <c r="I38" s="220">
        <v>0.13</v>
      </c>
      <c r="J38" s="220">
        <v>0.14000000000000001</v>
      </c>
      <c r="K38" s="75" t="s">
        <v>89</v>
      </c>
      <c r="L38" s="75" t="s">
        <v>89</v>
      </c>
      <c r="M38" s="221" t="s">
        <v>89</v>
      </c>
      <c r="N38" s="221" t="s">
        <v>89</v>
      </c>
      <c r="P38" s="22"/>
    </row>
    <row r="39" spans="1:16" x14ac:dyDescent="0.25">
      <c r="A39" s="39"/>
      <c r="B39" s="62"/>
      <c r="C39" s="62"/>
      <c r="D39" s="219"/>
      <c r="E39" s="220"/>
      <c r="F39" s="123"/>
      <c r="G39" s="62"/>
      <c r="H39" s="219"/>
      <c r="I39" s="220"/>
      <c r="J39" s="123"/>
      <c r="K39" s="62"/>
      <c r="L39" s="62"/>
      <c r="M39" s="123"/>
      <c r="N39" s="123"/>
      <c r="P39" s="22"/>
    </row>
    <row r="40" spans="1:16" x14ac:dyDescent="0.25">
      <c r="A40" s="39" t="s">
        <v>221</v>
      </c>
      <c r="B40" s="62"/>
      <c r="C40" s="70">
        <v>1830</v>
      </c>
      <c r="D40" s="219">
        <v>-1.01</v>
      </c>
      <c r="E40" s="220">
        <v>-1.06</v>
      </c>
      <c r="F40" s="220">
        <v>-0.96</v>
      </c>
      <c r="G40" s="70">
        <v>252850</v>
      </c>
      <c r="H40" s="219">
        <v>0.08</v>
      </c>
      <c r="I40" s="220">
        <v>0.08</v>
      </c>
      <c r="J40" s="220">
        <v>0.08</v>
      </c>
      <c r="K40" s="75" t="s">
        <v>89</v>
      </c>
      <c r="L40" s="75" t="s">
        <v>89</v>
      </c>
      <c r="M40" s="221" t="s">
        <v>89</v>
      </c>
      <c r="N40" s="221" t="s">
        <v>89</v>
      </c>
      <c r="P40" s="22"/>
    </row>
    <row r="41" spans="1:16" x14ac:dyDescent="0.25">
      <c r="A41" s="73"/>
      <c r="B41" s="62"/>
      <c r="C41" s="70"/>
      <c r="D41" s="219"/>
      <c r="E41" s="220"/>
      <c r="F41" s="125"/>
      <c r="G41" s="70"/>
      <c r="H41" s="219"/>
      <c r="I41" s="220"/>
      <c r="J41" s="125"/>
      <c r="K41" s="70"/>
      <c r="L41" s="70"/>
      <c r="M41" s="125"/>
      <c r="N41" s="125"/>
      <c r="P41" s="22"/>
    </row>
    <row r="42" spans="1:16" x14ac:dyDescent="0.25">
      <c r="A42" s="74" t="s">
        <v>74</v>
      </c>
      <c r="B42" s="62"/>
      <c r="C42" s="70">
        <v>900</v>
      </c>
      <c r="D42" s="219">
        <v>-0.68</v>
      </c>
      <c r="E42" s="220">
        <v>-0.75</v>
      </c>
      <c r="F42" s="220">
        <v>-0.61</v>
      </c>
      <c r="G42" s="70">
        <v>223990</v>
      </c>
      <c r="H42" s="219">
        <v>0.17</v>
      </c>
      <c r="I42" s="220">
        <v>0.17</v>
      </c>
      <c r="J42" s="220">
        <v>0.17</v>
      </c>
      <c r="K42" s="75" t="s">
        <v>89</v>
      </c>
      <c r="L42" s="75" t="s">
        <v>89</v>
      </c>
      <c r="M42" s="221" t="s">
        <v>89</v>
      </c>
      <c r="N42" s="221" t="s">
        <v>89</v>
      </c>
      <c r="P42" s="22"/>
    </row>
    <row r="43" spans="1:16" x14ac:dyDescent="0.25">
      <c r="A43" s="74"/>
      <c r="B43" s="62"/>
      <c r="C43" s="75"/>
      <c r="D43" s="222"/>
      <c r="E43" s="220"/>
      <c r="F43" s="223"/>
      <c r="G43" s="75"/>
      <c r="H43" s="222"/>
      <c r="I43" s="220"/>
      <c r="J43" s="223"/>
      <c r="K43" s="75"/>
      <c r="L43" s="75"/>
      <c r="M43" s="221"/>
      <c r="N43" s="224"/>
      <c r="P43" s="22"/>
    </row>
    <row r="44" spans="1:16" x14ac:dyDescent="0.25">
      <c r="A44" s="74" t="s">
        <v>128</v>
      </c>
      <c r="B44" s="62"/>
      <c r="C44" s="70">
        <v>920</v>
      </c>
      <c r="D44" s="219">
        <v>-1.29</v>
      </c>
      <c r="E44" s="220">
        <v>-1.36</v>
      </c>
      <c r="F44" s="220">
        <v>-1.23</v>
      </c>
      <c r="G44" s="70">
        <v>28340</v>
      </c>
      <c r="H44" s="219">
        <v>-0.6</v>
      </c>
      <c r="I44" s="220">
        <v>-0.61</v>
      </c>
      <c r="J44" s="220">
        <v>-0.57999999999999996</v>
      </c>
      <c r="K44" s="75" t="s">
        <v>89</v>
      </c>
      <c r="L44" s="75" t="s">
        <v>89</v>
      </c>
      <c r="M44" s="221" t="s">
        <v>89</v>
      </c>
      <c r="N44" s="221" t="s">
        <v>89</v>
      </c>
      <c r="P44" s="22"/>
    </row>
    <row r="45" spans="1:16" x14ac:dyDescent="0.25">
      <c r="A45" s="74"/>
      <c r="B45" s="74" t="s">
        <v>222</v>
      </c>
      <c r="C45" s="70">
        <v>320</v>
      </c>
      <c r="D45" s="219">
        <v>-1.53</v>
      </c>
      <c r="E45" s="220">
        <v>-1.65</v>
      </c>
      <c r="F45" s="220">
        <v>-1.41</v>
      </c>
      <c r="G45" s="70">
        <v>5140</v>
      </c>
      <c r="H45" s="219">
        <v>-1.03</v>
      </c>
      <c r="I45" s="220">
        <v>-1.06</v>
      </c>
      <c r="J45" s="220">
        <v>-1</v>
      </c>
      <c r="K45" s="75" t="s">
        <v>89</v>
      </c>
      <c r="L45" s="75" t="s">
        <v>89</v>
      </c>
      <c r="M45" s="221" t="s">
        <v>89</v>
      </c>
      <c r="N45" s="221" t="s">
        <v>89</v>
      </c>
      <c r="P45" s="22"/>
    </row>
    <row r="46" spans="1:16" x14ac:dyDescent="0.25">
      <c r="A46" s="74"/>
      <c r="B46" s="74" t="s">
        <v>223</v>
      </c>
      <c r="C46" s="70">
        <v>600</v>
      </c>
      <c r="D46" s="219">
        <v>-1.17</v>
      </c>
      <c r="E46" s="220">
        <v>-1.26</v>
      </c>
      <c r="F46" s="220">
        <v>-1.0900000000000001</v>
      </c>
      <c r="G46" s="70">
        <v>23190</v>
      </c>
      <c r="H46" s="219">
        <v>-0.5</v>
      </c>
      <c r="I46" s="220">
        <v>-0.51</v>
      </c>
      <c r="J46" s="220">
        <v>-0.48</v>
      </c>
      <c r="K46" s="75" t="s">
        <v>89</v>
      </c>
      <c r="L46" s="75" t="s">
        <v>89</v>
      </c>
      <c r="M46" s="221" t="s">
        <v>89</v>
      </c>
      <c r="N46" s="221" t="s">
        <v>89</v>
      </c>
      <c r="P46" s="22"/>
    </row>
    <row r="47" spans="1:16" x14ac:dyDescent="0.25">
      <c r="A47" s="79"/>
      <c r="B47" s="79"/>
      <c r="C47" s="80"/>
      <c r="D47" s="80"/>
      <c r="E47" s="80"/>
      <c r="F47" s="80"/>
      <c r="G47" s="80"/>
      <c r="H47" s="80"/>
      <c r="I47" s="80"/>
      <c r="J47" s="80"/>
      <c r="K47" s="80"/>
      <c r="L47" s="80"/>
      <c r="M47" s="80"/>
      <c r="N47" s="80"/>
    </row>
    <row r="48" spans="1:16" x14ac:dyDescent="0.25">
      <c r="A48" s="81"/>
      <c r="B48" s="33"/>
      <c r="C48" s="33"/>
      <c r="D48" s="33"/>
      <c r="E48" s="225"/>
      <c r="F48" s="225"/>
      <c r="G48" s="18"/>
      <c r="H48" s="18"/>
      <c r="I48" s="121"/>
      <c r="J48" s="121"/>
      <c r="K48" s="18"/>
      <c r="L48" s="18"/>
      <c r="M48" s="121"/>
      <c r="N48" s="51" t="s">
        <v>106</v>
      </c>
    </row>
  </sheetData>
  <mergeCells count="9">
    <mergeCell ref="C35:F35"/>
    <mergeCell ref="G35:J35"/>
    <mergeCell ref="K35:N35"/>
    <mergeCell ref="C3:F3"/>
    <mergeCell ref="G3:J3"/>
    <mergeCell ref="K3:N3"/>
    <mergeCell ref="C19:F19"/>
    <mergeCell ref="G19:J19"/>
    <mergeCell ref="K19:N19"/>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N42"/>
  <sheetViews>
    <sheetView showGridLines="0" zoomScaleNormal="100" workbookViewId="0"/>
  </sheetViews>
  <sheetFormatPr defaultColWidth="9" defaultRowHeight="15" x14ac:dyDescent="0.25"/>
  <cols>
    <col min="1" max="1" width="7.42578125" style="18" customWidth="1"/>
    <col min="2" max="2" width="63.42578125" style="18" customWidth="1"/>
    <col min="3" max="26" width="9" style="18"/>
    <col min="27" max="40" width="0" style="18" hidden="1" customWidth="1"/>
    <col min="41" max="16384" width="9" style="18"/>
  </cols>
  <sheetData>
    <row r="1" spans="1:40" x14ac:dyDescent="0.25">
      <c r="A1" s="19" t="s">
        <v>34</v>
      </c>
      <c r="C1" s="107"/>
      <c r="D1" s="58"/>
      <c r="E1" s="45"/>
      <c r="G1" s="45"/>
      <c r="H1" s="45"/>
      <c r="AA1" s="22"/>
      <c r="AB1" s="22"/>
      <c r="AC1" s="22"/>
      <c r="AD1" s="22"/>
      <c r="AE1" s="22"/>
      <c r="AF1" s="22"/>
      <c r="AG1" s="22"/>
      <c r="AH1" s="22"/>
      <c r="AI1" s="22"/>
      <c r="AJ1" s="22"/>
      <c r="AK1" s="22"/>
      <c r="AL1" s="22"/>
      <c r="AM1" s="22"/>
      <c r="AN1" s="22"/>
    </row>
    <row r="2" spans="1:40" x14ac:dyDescent="0.25">
      <c r="A2" s="20" t="s">
        <v>219</v>
      </c>
      <c r="B2" s="59"/>
      <c r="C2" s="59"/>
      <c r="D2" s="59"/>
      <c r="E2" s="59"/>
      <c r="F2" s="59"/>
      <c r="AA2" s="22"/>
      <c r="AB2" s="22"/>
      <c r="AC2" s="22"/>
      <c r="AD2" s="22"/>
      <c r="AE2" s="22"/>
      <c r="AF2" s="22"/>
      <c r="AG2" s="22"/>
      <c r="AH2" s="22"/>
      <c r="AI2" s="22"/>
      <c r="AJ2" s="22"/>
      <c r="AK2" s="22"/>
      <c r="AL2" s="22"/>
      <c r="AM2" s="22"/>
      <c r="AN2" s="22"/>
    </row>
    <row r="3" spans="1:40" x14ac:dyDescent="0.25">
      <c r="A3" s="34" t="s">
        <v>36</v>
      </c>
      <c r="B3" s="60"/>
      <c r="C3" s="60"/>
      <c r="D3" s="60"/>
      <c r="E3" s="60"/>
      <c r="F3" s="60"/>
      <c r="AA3" s="22"/>
      <c r="AB3" s="22"/>
      <c r="AC3" s="22"/>
      <c r="AD3" s="22"/>
      <c r="AE3" s="22"/>
      <c r="AF3" s="22"/>
      <c r="AG3" s="22"/>
      <c r="AH3" s="22"/>
      <c r="AI3" s="22"/>
      <c r="AJ3" s="22"/>
      <c r="AK3" s="22"/>
      <c r="AL3" s="22"/>
      <c r="AM3" s="22"/>
      <c r="AN3" s="22"/>
    </row>
    <row r="4" spans="1:40" x14ac:dyDescent="0.25">
      <c r="A4" s="20" t="s">
        <v>111</v>
      </c>
      <c r="B4" s="60"/>
      <c r="C4" s="60"/>
      <c r="D4" s="60"/>
      <c r="E4" s="60"/>
      <c r="F4" s="60"/>
      <c r="AA4" s="22"/>
      <c r="AB4" s="22"/>
      <c r="AC4" s="22"/>
      <c r="AD4" s="22"/>
      <c r="AE4" s="22"/>
      <c r="AF4" s="22"/>
      <c r="AG4" s="22"/>
      <c r="AH4" s="22"/>
      <c r="AI4" s="22"/>
      <c r="AJ4" s="22"/>
      <c r="AK4" s="22"/>
      <c r="AL4" s="22"/>
      <c r="AM4" s="22"/>
      <c r="AN4" s="22"/>
    </row>
    <row r="5" spans="1:40" x14ac:dyDescent="0.25">
      <c r="A5" s="20"/>
      <c r="B5" s="60"/>
      <c r="C5" s="60"/>
      <c r="D5" s="60"/>
      <c r="E5" s="60"/>
      <c r="F5" s="60"/>
      <c r="M5" s="318" t="s">
        <v>39</v>
      </c>
      <c r="N5" s="460" t="s">
        <v>42</v>
      </c>
      <c r="AA5" s="22"/>
      <c r="AB5" s="22"/>
      <c r="AC5" s="22"/>
      <c r="AD5" s="22"/>
      <c r="AE5" s="22"/>
      <c r="AF5" s="22"/>
      <c r="AG5" s="22"/>
      <c r="AH5" s="22"/>
      <c r="AI5" s="22"/>
      <c r="AJ5" s="22"/>
      <c r="AK5" s="22"/>
      <c r="AL5" s="22"/>
      <c r="AM5" s="22"/>
      <c r="AN5" s="22"/>
    </row>
    <row r="6" spans="1:40" x14ac:dyDescent="0.25">
      <c r="A6" s="61"/>
      <c r="B6" s="62"/>
      <c r="C6" s="62"/>
      <c r="D6" s="62"/>
      <c r="E6" s="62"/>
      <c r="F6" s="62"/>
      <c r="AA6" s="22">
        <f>IF(N5="Total",0,IF(N5="Male",16,32))</f>
        <v>0</v>
      </c>
      <c r="AB6" s="22"/>
      <c r="AC6" s="22"/>
      <c r="AD6" s="22"/>
      <c r="AE6" s="22"/>
      <c r="AF6" s="22"/>
      <c r="AG6" s="22"/>
      <c r="AH6" s="22"/>
      <c r="AI6" s="22"/>
      <c r="AJ6" s="22"/>
      <c r="AK6" s="22"/>
      <c r="AL6" s="22"/>
      <c r="AM6" s="22"/>
      <c r="AN6" s="22"/>
    </row>
    <row r="7" spans="1:40" ht="14.25" customHeight="1" x14ac:dyDescent="0.25">
      <c r="C7" s="482" t="s">
        <v>69</v>
      </c>
      <c r="D7" s="483"/>
      <c r="E7" s="483"/>
      <c r="F7" s="484"/>
      <c r="G7" s="482" t="s">
        <v>47</v>
      </c>
      <c r="H7" s="483"/>
      <c r="I7" s="483"/>
      <c r="J7" s="484"/>
      <c r="K7" s="482" t="s">
        <v>220</v>
      </c>
      <c r="L7" s="483"/>
      <c r="M7" s="483"/>
      <c r="N7" s="484"/>
      <c r="AA7" s="22"/>
      <c r="AB7" s="22"/>
      <c r="AC7" s="22">
        <v>1</v>
      </c>
      <c r="AD7" s="22">
        <v>2</v>
      </c>
      <c r="AE7" s="22">
        <v>3</v>
      </c>
      <c r="AF7" s="22">
        <v>4</v>
      </c>
      <c r="AG7" s="22">
        <v>5</v>
      </c>
      <c r="AH7" s="22">
        <v>6</v>
      </c>
      <c r="AI7" s="22">
        <v>7</v>
      </c>
      <c r="AJ7" s="22">
        <v>8</v>
      </c>
      <c r="AK7" s="22">
        <v>9</v>
      </c>
      <c r="AL7" s="22">
        <v>10</v>
      </c>
      <c r="AM7" s="22">
        <v>11</v>
      </c>
      <c r="AN7" s="22">
        <v>12</v>
      </c>
    </row>
    <row r="8" spans="1:40" ht="33.75" x14ac:dyDescent="0.25">
      <c r="A8" s="28"/>
      <c r="B8" s="65"/>
      <c r="C8" s="66" t="s">
        <v>70</v>
      </c>
      <c r="D8" s="67" t="s">
        <v>112</v>
      </c>
      <c r="E8" s="68" t="s">
        <v>72</v>
      </c>
      <c r="F8" s="68" t="s">
        <v>73</v>
      </c>
      <c r="G8" s="66" t="s">
        <v>70</v>
      </c>
      <c r="H8" s="67" t="s">
        <v>112</v>
      </c>
      <c r="I8" s="68" t="s">
        <v>72</v>
      </c>
      <c r="J8" s="68" t="s">
        <v>73</v>
      </c>
      <c r="K8" s="66" t="s">
        <v>70</v>
      </c>
      <c r="L8" s="67" t="s">
        <v>112</v>
      </c>
      <c r="M8" s="68" t="s">
        <v>72</v>
      </c>
      <c r="N8" s="68" t="s">
        <v>73</v>
      </c>
      <c r="AA8" s="22" t="s">
        <v>255</v>
      </c>
      <c r="AB8" s="22"/>
      <c r="AC8" s="22"/>
      <c r="AD8" s="22"/>
      <c r="AE8" s="22"/>
      <c r="AF8" s="22"/>
      <c r="AG8" s="22"/>
      <c r="AH8" s="22"/>
      <c r="AI8" s="22"/>
      <c r="AJ8" s="22"/>
      <c r="AK8" s="22"/>
      <c r="AL8" s="22"/>
      <c r="AM8" s="22"/>
      <c r="AN8" s="22"/>
    </row>
    <row r="9" spans="1:40" x14ac:dyDescent="0.25">
      <c r="A9" s="39"/>
      <c r="B9" s="62"/>
      <c r="C9" s="62"/>
      <c r="D9" s="62"/>
      <c r="E9" s="62"/>
      <c r="F9" s="62"/>
      <c r="G9" s="62"/>
      <c r="H9" s="62"/>
      <c r="I9" s="62"/>
      <c r="J9" s="62"/>
      <c r="K9" s="62"/>
      <c r="L9" s="62"/>
      <c r="M9" s="62"/>
      <c r="N9" s="62"/>
      <c r="AA9" s="22"/>
      <c r="AB9" s="22"/>
      <c r="AC9" s="22"/>
      <c r="AD9" s="22"/>
      <c r="AE9" s="22"/>
      <c r="AF9" s="22"/>
      <c r="AG9" s="22"/>
      <c r="AH9" s="22"/>
      <c r="AI9" s="22"/>
      <c r="AJ9" s="22"/>
      <c r="AK9" s="22"/>
      <c r="AL9" s="22"/>
      <c r="AM9" s="22"/>
      <c r="AN9" s="22"/>
    </row>
    <row r="10" spans="1:40" x14ac:dyDescent="0.25">
      <c r="A10" s="39" t="s">
        <v>121</v>
      </c>
      <c r="B10" s="62"/>
      <c r="C10" s="366">
        <f ca="1">INDEX(INDIRECT($AA$8),$AA10+$AA$6,AC$7)</f>
        <v>2730</v>
      </c>
      <c r="D10" s="455">
        <f t="shared" ref="D10:N10" ca="1" si="0">INDEX(INDIRECT($AA$8),$AA10+$AA$6,AD$7)</f>
        <v>-0.64</v>
      </c>
      <c r="E10" s="456">
        <f t="shared" ca="1" si="0"/>
        <v>-0.68</v>
      </c>
      <c r="F10" s="456">
        <f t="shared" ca="1" si="0"/>
        <v>-0.6</v>
      </c>
      <c r="G10" s="366">
        <f t="shared" ca="1" si="0"/>
        <v>500480</v>
      </c>
      <c r="H10" s="455">
        <f t="shared" ca="1" si="0"/>
        <v>0</v>
      </c>
      <c r="I10" s="456">
        <f t="shared" ca="1" si="0"/>
        <v>0</v>
      </c>
      <c r="J10" s="456">
        <f t="shared" ca="1" si="0"/>
        <v>0.01</v>
      </c>
      <c r="K10" s="366" t="str">
        <f t="shared" ca="1" si="0"/>
        <v>..</v>
      </c>
      <c r="L10" s="366" t="str">
        <f t="shared" ca="1" si="0"/>
        <v>..</v>
      </c>
      <c r="M10" s="457" t="str">
        <f t="shared" ca="1" si="0"/>
        <v>..</v>
      </c>
      <c r="N10" s="457" t="str">
        <f t="shared" ca="1" si="0"/>
        <v>..</v>
      </c>
      <c r="AA10" s="22">
        <v>1</v>
      </c>
      <c r="AB10" s="22"/>
      <c r="AC10" s="22"/>
      <c r="AD10" s="22"/>
      <c r="AE10" s="22"/>
      <c r="AF10" s="22"/>
      <c r="AG10" s="22"/>
      <c r="AH10" s="22"/>
      <c r="AI10" s="22"/>
      <c r="AJ10" s="22"/>
      <c r="AK10" s="22"/>
      <c r="AL10" s="22"/>
      <c r="AM10" s="22"/>
      <c r="AN10" s="22"/>
    </row>
    <row r="11" spans="1:40" x14ac:dyDescent="0.25">
      <c r="A11" s="39"/>
      <c r="B11" s="62"/>
      <c r="C11" s="441"/>
      <c r="D11" s="441"/>
      <c r="E11" s="458"/>
      <c r="F11" s="458"/>
      <c r="G11" s="441"/>
      <c r="H11" s="441"/>
      <c r="I11" s="458"/>
      <c r="J11" s="458"/>
      <c r="K11" s="441"/>
      <c r="L11" s="441"/>
      <c r="M11" s="458"/>
      <c r="N11" s="458"/>
      <c r="AA11" s="22"/>
      <c r="AB11" s="22"/>
      <c r="AC11" s="22"/>
      <c r="AD11" s="22"/>
      <c r="AE11" s="22"/>
      <c r="AF11" s="22"/>
      <c r="AG11" s="22"/>
      <c r="AH11" s="22"/>
      <c r="AI11" s="22"/>
      <c r="AJ11" s="22"/>
      <c r="AK11" s="22"/>
      <c r="AL11" s="22"/>
      <c r="AM11" s="22"/>
      <c r="AN11" s="22"/>
    </row>
    <row r="12" spans="1:40" ht="14.25" customHeight="1" x14ac:dyDescent="0.25">
      <c r="A12" s="39" t="s">
        <v>221</v>
      </c>
      <c r="B12" s="62"/>
      <c r="C12" s="366">
        <f ca="1">INDEX(INDIRECT($AA$8),$AA12+$AA$6,AC$7)</f>
        <v>3770</v>
      </c>
      <c r="D12" s="455">
        <f t="shared" ref="D12" ca="1" si="1">INDEX(INDIRECT($AA$8),$AA12+$AA$6,AD$7)</f>
        <v>-1.1399999999999999</v>
      </c>
      <c r="E12" s="456">
        <f t="shared" ref="E12" ca="1" si="2">INDEX(INDIRECT($AA$8),$AA12+$AA$6,AE$7)</f>
        <v>-1.17</v>
      </c>
      <c r="F12" s="456">
        <f t="shared" ref="F12" ca="1" si="3">INDEX(INDIRECT($AA$8),$AA12+$AA$6,AF$7)</f>
        <v>-1.1000000000000001</v>
      </c>
      <c r="G12" s="366">
        <f t="shared" ref="G12" ca="1" si="4">INDEX(INDIRECT($AA$8),$AA12+$AA$6,AG$7)</f>
        <v>517110</v>
      </c>
      <c r="H12" s="455">
        <f t="shared" ref="H12" ca="1" si="5">INDEX(INDIRECT($AA$8),$AA12+$AA$6,AH$7)</f>
        <v>-0.08</v>
      </c>
      <c r="I12" s="456">
        <f t="shared" ref="I12" ca="1" si="6">INDEX(INDIRECT($AA$8),$AA12+$AA$6,AI$7)</f>
        <v>-0.08</v>
      </c>
      <c r="J12" s="456">
        <f t="shared" ref="J12" ca="1" si="7">INDEX(INDIRECT($AA$8),$AA12+$AA$6,AJ$7)</f>
        <v>-7.0000000000000007E-2</v>
      </c>
      <c r="K12" s="366">
        <f t="shared" ref="K12" ca="1" si="8">INDEX(INDIRECT($AA$8),$AA12+$AA$6,AK$7)</f>
        <v>12620</v>
      </c>
      <c r="L12" s="455">
        <f t="shared" ref="L12" ca="1" si="9">INDEX(INDIRECT($AA$8),$AA12+$AA$6,AL$7)</f>
        <v>-1.45</v>
      </c>
      <c r="M12" s="456">
        <f t="shared" ref="M12" ca="1" si="10">INDEX(INDIRECT($AA$8),$AA12+$AA$6,AM$7)</f>
        <v>-1.47</v>
      </c>
      <c r="N12" s="456">
        <f t="shared" ref="N12" ca="1" si="11">INDEX(INDIRECT($AA$8),$AA12+$AA$6,AN$7)</f>
        <v>-1.43</v>
      </c>
      <c r="AA12" s="22">
        <v>3</v>
      </c>
      <c r="AB12" s="22"/>
      <c r="AC12" s="22"/>
      <c r="AD12" s="22"/>
      <c r="AE12" s="22"/>
      <c r="AF12" s="22"/>
      <c r="AG12" s="22"/>
      <c r="AH12" s="22"/>
      <c r="AI12" s="22"/>
      <c r="AJ12" s="22"/>
      <c r="AK12" s="22"/>
      <c r="AL12" s="22"/>
      <c r="AM12" s="22"/>
      <c r="AN12" s="22"/>
    </row>
    <row r="13" spans="1:40" x14ac:dyDescent="0.25">
      <c r="A13" s="73"/>
      <c r="B13" s="62"/>
      <c r="C13" s="366"/>
      <c r="D13" s="366"/>
      <c r="E13" s="457"/>
      <c r="F13" s="457"/>
      <c r="G13" s="366"/>
      <c r="H13" s="366"/>
      <c r="I13" s="457"/>
      <c r="J13" s="457"/>
      <c r="K13" s="366"/>
      <c r="L13" s="366"/>
      <c r="M13" s="457"/>
      <c r="N13" s="457"/>
      <c r="AA13" s="22"/>
      <c r="AB13" s="22"/>
      <c r="AC13" s="22"/>
      <c r="AD13" s="22"/>
      <c r="AE13" s="22"/>
      <c r="AF13" s="22"/>
      <c r="AG13" s="22"/>
      <c r="AH13" s="22"/>
      <c r="AI13" s="22"/>
      <c r="AJ13" s="22"/>
      <c r="AK13" s="22"/>
      <c r="AL13" s="22"/>
      <c r="AM13" s="22"/>
      <c r="AN13" s="22"/>
    </row>
    <row r="14" spans="1:40" x14ac:dyDescent="0.25">
      <c r="A14" s="74" t="s">
        <v>74</v>
      </c>
      <c r="B14" s="62"/>
      <c r="C14" s="366">
        <f ca="1">INDEX(INDIRECT($AA$8),$AA14+$AA$6,AC$7)</f>
        <v>1490</v>
      </c>
      <c r="D14" s="455">
        <f t="shared" ref="D14" ca="1" si="12">INDEX(INDIRECT($AA$8),$AA14+$AA$6,AD$7)</f>
        <v>-0.73</v>
      </c>
      <c r="E14" s="456">
        <f t="shared" ref="E14" ca="1" si="13">INDEX(INDIRECT($AA$8),$AA14+$AA$6,AE$7)</f>
        <v>-0.78</v>
      </c>
      <c r="F14" s="456">
        <f t="shared" ref="F14" ca="1" si="14">INDEX(INDIRECT($AA$8),$AA14+$AA$6,AF$7)</f>
        <v>-0.68</v>
      </c>
      <c r="G14" s="366">
        <f t="shared" ref="G14" ca="1" si="15">INDEX(INDIRECT($AA$8),$AA14+$AA$6,AG$7)</f>
        <v>437150</v>
      </c>
      <c r="H14" s="455">
        <f t="shared" ref="H14" ca="1" si="16">INDEX(INDIRECT($AA$8),$AA14+$AA$6,AH$7)</f>
        <v>0.05</v>
      </c>
      <c r="I14" s="456">
        <f t="shared" ref="I14" ca="1" si="17">INDEX(INDIRECT($AA$8),$AA14+$AA$6,AI$7)</f>
        <v>0.04</v>
      </c>
      <c r="J14" s="456">
        <f t="shared" ref="J14" ca="1" si="18">INDEX(INDIRECT($AA$8),$AA14+$AA$6,AJ$7)</f>
        <v>0.05</v>
      </c>
      <c r="K14" s="366" t="str">
        <f t="shared" ref="K14" ca="1" si="19">INDEX(INDIRECT($AA$8),$AA14+$AA$6,AK$7)</f>
        <v>..</v>
      </c>
      <c r="L14" s="366" t="str">
        <f t="shared" ref="L14" ca="1" si="20">INDEX(INDIRECT($AA$8),$AA14+$AA$6,AL$7)</f>
        <v>..</v>
      </c>
      <c r="M14" s="457" t="str">
        <f t="shared" ref="M14" ca="1" si="21">INDEX(INDIRECT($AA$8),$AA14+$AA$6,AM$7)</f>
        <v>..</v>
      </c>
      <c r="N14" s="457" t="str">
        <f t="shared" ref="N14" ca="1" si="22">INDEX(INDIRECT($AA$8),$AA14+$AA$6,AN$7)</f>
        <v>..</v>
      </c>
      <c r="AA14" s="22">
        <v>5</v>
      </c>
      <c r="AB14" s="22"/>
      <c r="AC14" s="22"/>
      <c r="AD14" s="22"/>
      <c r="AE14" s="22"/>
      <c r="AF14" s="22"/>
      <c r="AG14" s="22"/>
      <c r="AH14" s="22"/>
      <c r="AI14" s="22"/>
      <c r="AJ14" s="22"/>
      <c r="AK14" s="22"/>
      <c r="AL14" s="22"/>
      <c r="AM14" s="22"/>
      <c r="AN14" s="22"/>
    </row>
    <row r="15" spans="1:40" x14ac:dyDescent="0.25">
      <c r="A15" s="74"/>
      <c r="B15" s="62"/>
      <c r="C15" s="366"/>
      <c r="D15" s="367"/>
      <c r="E15" s="457"/>
      <c r="F15" s="459"/>
      <c r="G15" s="366"/>
      <c r="H15" s="367"/>
      <c r="I15" s="457"/>
      <c r="J15" s="459"/>
      <c r="K15" s="366"/>
      <c r="L15" s="366"/>
      <c r="M15" s="457"/>
      <c r="N15" s="459"/>
      <c r="AA15" s="22"/>
      <c r="AB15" s="22"/>
      <c r="AC15" s="22"/>
      <c r="AD15" s="22"/>
      <c r="AE15" s="22"/>
      <c r="AF15" s="22"/>
      <c r="AG15" s="22"/>
      <c r="AH15" s="22"/>
      <c r="AI15" s="22"/>
      <c r="AJ15" s="22"/>
      <c r="AK15" s="22"/>
      <c r="AL15" s="22"/>
      <c r="AM15" s="22"/>
      <c r="AN15" s="22"/>
    </row>
    <row r="16" spans="1:40" x14ac:dyDescent="0.25">
      <c r="A16" s="74" t="s">
        <v>128</v>
      </c>
      <c r="B16" s="62"/>
      <c r="C16" s="366">
        <f ca="1">INDEX(INDIRECT($AA$8),$AA16+$AA$6,AC$7)</f>
        <v>2260</v>
      </c>
      <c r="D16" s="455">
        <f t="shared" ref="D16:D18" ca="1" si="23">INDEX(INDIRECT($AA$8),$AA16+$AA$6,AD$7)</f>
        <v>-1.39</v>
      </c>
      <c r="E16" s="456">
        <f t="shared" ref="E16:E18" ca="1" si="24">INDEX(INDIRECT($AA$8),$AA16+$AA$6,AE$7)</f>
        <v>-1.43</v>
      </c>
      <c r="F16" s="456">
        <f t="shared" ref="F16:F18" ca="1" si="25">INDEX(INDIRECT($AA$8),$AA16+$AA$6,AF$7)</f>
        <v>-1.34</v>
      </c>
      <c r="G16" s="366">
        <f t="shared" ref="G16:G18" ca="1" si="26">INDEX(INDIRECT($AA$8),$AA16+$AA$6,AG$7)</f>
        <v>78970</v>
      </c>
      <c r="H16" s="455">
        <f t="shared" ref="H16:H18" ca="1" si="27">INDEX(INDIRECT($AA$8),$AA16+$AA$6,AH$7)</f>
        <v>-0.74</v>
      </c>
      <c r="I16" s="456">
        <f t="shared" ref="I16:I18" ca="1" si="28">INDEX(INDIRECT($AA$8),$AA16+$AA$6,AI$7)</f>
        <v>-0.74</v>
      </c>
      <c r="J16" s="456">
        <f t="shared" ref="J16:J18" ca="1" si="29">INDEX(INDIRECT($AA$8),$AA16+$AA$6,AJ$7)</f>
        <v>-0.73</v>
      </c>
      <c r="K16" s="366" t="str">
        <f t="shared" ref="K16:K18" ca="1" si="30">INDEX(INDIRECT($AA$8),$AA16+$AA$6,AK$7)</f>
        <v>..</v>
      </c>
      <c r="L16" s="366" t="str">
        <f t="shared" ref="L16:L18" ca="1" si="31">INDEX(INDIRECT($AA$8),$AA16+$AA$6,AL$7)</f>
        <v>..</v>
      </c>
      <c r="M16" s="457" t="str">
        <f t="shared" ref="M16:M18" ca="1" si="32">INDEX(INDIRECT($AA$8),$AA16+$AA$6,AM$7)</f>
        <v>..</v>
      </c>
      <c r="N16" s="457" t="str">
        <f t="shared" ref="N16:N18" ca="1" si="33">INDEX(INDIRECT($AA$8),$AA16+$AA$6,AN$7)</f>
        <v>..</v>
      </c>
      <c r="AA16" s="22">
        <v>7</v>
      </c>
      <c r="AB16" s="22"/>
      <c r="AC16" s="22"/>
      <c r="AD16" s="22"/>
      <c r="AE16" s="22"/>
      <c r="AF16" s="22"/>
      <c r="AG16" s="22"/>
      <c r="AH16" s="22"/>
      <c r="AI16" s="22"/>
      <c r="AJ16" s="22"/>
      <c r="AK16" s="22"/>
      <c r="AL16" s="22"/>
      <c r="AM16" s="22"/>
      <c r="AN16" s="22"/>
    </row>
    <row r="17" spans="1:40" x14ac:dyDescent="0.25">
      <c r="A17" s="74"/>
      <c r="B17" s="74" t="s">
        <v>222</v>
      </c>
      <c r="C17" s="366">
        <f ca="1">INDEX(INDIRECT($AA$8),$AA17+$AA$6,AC$7)</f>
        <v>1080</v>
      </c>
      <c r="D17" s="455">
        <f t="shared" ca="1" si="23"/>
        <v>-1.58</v>
      </c>
      <c r="E17" s="456">
        <f t="shared" ca="1" si="24"/>
        <v>-1.64</v>
      </c>
      <c r="F17" s="456">
        <f t="shared" ca="1" si="25"/>
        <v>-1.52</v>
      </c>
      <c r="G17" s="366">
        <f t="shared" ca="1" si="26"/>
        <v>19620</v>
      </c>
      <c r="H17" s="455">
        <f t="shared" ca="1" si="27"/>
        <v>-1.1000000000000001</v>
      </c>
      <c r="I17" s="456">
        <f t="shared" ca="1" si="28"/>
        <v>-1.1200000000000001</v>
      </c>
      <c r="J17" s="456">
        <f t="shared" ca="1" si="29"/>
        <v>-1.0900000000000001</v>
      </c>
      <c r="K17" s="366" t="str">
        <f t="shared" ca="1" si="30"/>
        <v>..</v>
      </c>
      <c r="L17" s="366" t="str">
        <f t="shared" ca="1" si="31"/>
        <v>..</v>
      </c>
      <c r="M17" s="457" t="str">
        <f t="shared" ca="1" si="32"/>
        <v>..</v>
      </c>
      <c r="N17" s="457" t="str">
        <f t="shared" ca="1" si="33"/>
        <v>..</v>
      </c>
      <c r="AA17" s="22">
        <v>8</v>
      </c>
      <c r="AB17" s="22"/>
      <c r="AC17" s="22"/>
      <c r="AD17" s="22"/>
      <c r="AE17" s="22"/>
      <c r="AF17" s="22"/>
      <c r="AG17" s="22"/>
      <c r="AH17" s="22"/>
      <c r="AI17" s="22"/>
      <c r="AJ17" s="22"/>
      <c r="AK17" s="22"/>
      <c r="AL17" s="22"/>
      <c r="AM17" s="22"/>
      <c r="AN17" s="22"/>
    </row>
    <row r="18" spans="1:40" x14ac:dyDescent="0.25">
      <c r="A18" s="74"/>
      <c r="B18" s="74" t="s">
        <v>246</v>
      </c>
      <c r="C18" s="366">
        <f ca="1">INDEX(INDIRECT($AA$8),$AA18+$AA$6,AC$7)</f>
        <v>1180</v>
      </c>
      <c r="D18" s="455">
        <f t="shared" ca="1" si="23"/>
        <v>-1.21</v>
      </c>
      <c r="E18" s="456">
        <f t="shared" ca="1" si="24"/>
        <v>-1.27</v>
      </c>
      <c r="F18" s="456">
        <f t="shared" ca="1" si="25"/>
        <v>-1.1499999999999999</v>
      </c>
      <c r="G18" s="366">
        <f t="shared" ca="1" si="26"/>
        <v>59350</v>
      </c>
      <c r="H18" s="455">
        <f t="shared" ca="1" si="27"/>
        <v>-0.61</v>
      </c>
      <c r="I18" s="456">
        <f t="shared" ca="1" si="28"/>
        <v>-0.62</v>
      </c>
      <c r="J18" s="456">
        <f t="shared" ca="1" si="29"/>
        <v>-0.61</v>
      </c>
      <c r="K18" s="366" t="str">
        <f t="shared" ca="1" si="30"/>
        <v>..</v>
      </c>
      <c r="L18" s="366" t="str">
        <f t="shared" ca="1" si="31"/>
        <v>..</v>
      </c>
      <c r="M18" s="457" t="str">
        <f t="shared" ca="1" si="32"/>
        <v>..</v>
      </c>
      <c r="N18" s="457" t="str">
        <f t="shared" ca="1" si="33"/>
        <v>..</v>
      </c>
      <c r="AA18" s="22">
        <v>9</v>
      </c>
      <c r="AB18" s="22"/>
      <c r="AC18" s="22"/>
      <c r="AD18" s="22"/>
      <c r="AE18" s="22"/>
      <c r="AF18" s="22"/>
      <c r="AG18" s="22"/>
      <c r="AH18" s="22"/>
      <c r="AI18" s="22"/>
      <c r="AJ18" s="22"/>
      <c r="AK18" s="22"/>
      <c r="AL18" s="22"/>
      <c r="AM18" s="22"/>
      <c r="AN18" s="22"/>
    </row>
    <row r="19" spans="1:40" x14ac:dyDescent="0.25">
      <c r="A19" s="79"/>
      <c r="B19" s="79"/>
      <c r="C19" s="80"/>
      <c r="D19" s="80"/>
      <c r="E19" s="80"/>
      <c r="F19" s="80"/>
      <c r="G19" s="80"/>
      <c r="H19" s="80"/>
      <c r="I19" s="80"/>
      <c r="J19" s="80"/>
      <c r="K19" s="80"/>
      <c r="L19" s="80"/>
      <c r="M19" s="80"/>
      <c r="N19" s="80"/>
      <c r="AA19" s="22"/>
      <c r="AB19" s="22"/>
      <c r="AC19" s="22"/>
      <c r="AD19" s="22"/>
      <c r="AE19" s="22"/>
      <c r="AF19" s="22"/>
      <c r="AG19" s="22"/>
      <c r="AH19" s="22"/>
      <c r="AI19" s="22"/>
      <c r="AJ19" s="22"/>
      <c r="AK19" s="22"/>
      <c r="AL19" s="22"/>
      <c r="AM19" s="22"/>
      <c r="AN19" s="22"/>
    </row>
    <row r="20" spans="1:40" x14ac:dyDescent="0.25">
      <c r="A20" s="81"/>
      <c r="B20" s="33"/>
      <c r="C20" s="33"/>
      <c r="D20" s="33"/>
      <c r="E20" s="33"/>
      <c r="F20" s="33"/>
      <c r="N20" s="51" t="s">
        <v>106</v>
      </c>
    </row>
    <row r="21" spans="1:40" x14ac:dyDescent="0.25">
      <c r="A21" s="81"/>
      <c r="B21" s="33"/>
      <c r="C21" s="33"/>
      <c r="D21" s="33"/>
      <c r="E21" s="33"/>
      <c r="F21" s="33"/>
    </row>
    <row r="22" spans="1:40" ht="22.5" customHeight="1" x14ac:dyDescent="0.25">
      <c r="A22" s="485" t="s">
        <v>226</v>
      </c>
      <c r="B22" s="485"/>
      <c r="C22" s="485"/>
      <c r="D22" s="485"/>
      <c r="E22" s="485"/>
      <c r="F22" s="485"/>
      <c r="G22" s="485"/>
      <c r="H22" s="485"/>
      <c r="I22" s="485"/>
      <c r="J22" s="485"/>
      <c r="K22" s="485"/>
      <c r="L22" s="485"/>
      <c r="M22" s="485"/>
      <c r="N22" s="485"/>
      <c r="O22" s="57"/>
      <c r="P22" s="57"/>
    </row>
    <row r="23" spans="1:40" ht="22.5" customHeight="1" x14ac:dyDescent="0.25">
      <c r="A23" s="511" t="s">
        <v>292</v>
      </c>
      <c r="B23" s="511"/>
      <c r="C23" s="511"/>
      <c r="D23" s="511"/>
      <c r="E23" s="511"/>
      <c r="F23" s="511"/>
      <c r="G23" s="511"/>
      <c r="H23" s="511"/>
      <c r="I23" s="511"/>
      <c r="J23" s="511"/>
      <c r="K23" s="511"/>
      <c r="L23" s="511"/>
      <c r="M23" s="511"/>
      <c r="N23" s="511"/>
      <c r="O23" s="317"/>
      <c r="P23" s="317"/>
    </row>
    <row r="24" spans="1:40" ht="33.75" customHeight="1" x14ac:dyDescent="0.25">
      <c r="A24" s="511" t="s">
        <v>293</v>
      </c>
      <c r="B24" s="511"/>
      <c r="C24" s="511"/>
      <c r="D24" s="511"/>
      <c r="E24" s="511"/>
      <c r="F24" s="511"/>
      <c r="G24" s="511"/>
      <c r="H24" s="511"/>
      <c r="I24" s="511"/>
      <c r="J24" s="511"/>
      <c r="K24" s="511"/>
      <c r="L24" s="511"/>
      <c r="M24" s="511"/>
      <c r="N24" s="511"/>
      <c r="O24" s="320"/>
      <c r="P24" s="320"/>
    </row>
    <row r="25" spans="1:40" ht="11.25" customHeight="1" x14ac:dyDescent="0.25">
      <c r="A25" s="510" t="s">
        <v>109</v>
      </c>
      <c r="B25" s="510"/>
      <c r="C25" s="510"/>
      <c r="D25" s="510"/>
      <c r="E25" s="510"/>
      <c r="F25" s="510"/>
      <c r="G25" s="510"/>
      <c r="H25" s="510"/>
      <c r="I25" s="510"/>
      <c r="J25" s="510"/>
      <c r="K25" s="510"/>
      <c r="L25" s="510"/>
      <c r="M25" s="510"/>
      <c r="N25" s="510"/>
      <c r="O25" s="320"/>
      <c r="P25" s="320"/>
    </row>
    <row r="26" spans="1:40" ht="11.25" customHeight="1" x14ac:dyDescent="0.25">
      <c r="A26" s="349" t="s">
        <v>108</v>
      </c>
      <c r="B26" s="350"/>
      <c r="C26" s="350"/>
      <c r="D26" s="350"/>
      <c r="E26" s="350"/>
      <c r="F26" s="350"/>
      <c r="G26" s="350"/>
      <c r="H26" s="350"/>
      <c r="I26" s="350"/>
      <c r="J26" s="350"/>
      <c r="K26" s="350"/>
      <c r="L26" s="350"/>
      <c r="M26" s="350"/>
      <c r="N26" s="350"/>
      <c r="O26" s="319"/>
      <c r="P26" s="319"/>
    </row>
    <row r="27" spans="1:40" ht="33.75" customHeight="1" x14ac:dyDescent="0.25">
      <c r="A27" s="510" t="s">
        <v>110</v>
      </c>
      <c r="B27" s="510"/>
      <c r="C27" s="510"/>
      <c r="D27" s="510"/>
      <c r="E27" s="510"/>
      <c r="F27" s="510"/>
      <c r="G27" s="510"/>
      <c r="H27" s="510"/>
      <c r="I27" s="510"/>
      <c r="J27" s="510"/>
      <c r="K27" s="510"/>
      <c r="L27" s="510"/>
      <c r="M27" s="510"/>
      <c r="N27" s="510"/>
      <c r="O27" s="45"/>
      <c r="P27" s="45"/>
    </row>
    <row r="28" spans="1:40" ht="22.5" customHeight="1" x14ac:dyDescent="0.25">
      <c r="A28" s="485" t="s">
        <v>256</v>
      </c>
      <c r="B28" s="485"/>
      <c r="C28" s="485"/>
      <c r="D28" s="485"/>
      <c r="E28" s="485"/>
      <c r="F28" s="485"/>
      <c r="G28" s="485"/>
      <c r="H28" s="485"/>
      <c r="I28" s="485"/>
      <c r="J28" s="485"/>
      <c r="K28" s="485"/>
      <c r="L28" s="485"/>
      <c r="M28" s="485"/>
      <c r="N28" s="485"/>
      <c r="O28" s="57"/>
      <c r="P28" s="57"/>
    </row>
    <row r="29" spans="1:40" ht="33.75" customHeight="1" x14ac:dyDescent="0.25">
      <c r="A29" s="485" t="s">
        <v>218</v>
      </c>
      <c r="B29" s="485"/>
      <c r="C29" s="485"/>
      <c r="D29" s="485"/>
      <c r="E29" s="485"/>
      <c r="F29" s="485"/>
      <c r="G29" s="485"/>
      <c r="H29" s="485"/>
      <c r="I29" s="485"/>
      <c r="J29" s="485"/>
      <c r="K29" s="485"/>
      <c r="L29" s="485"/>
      <c r="M29" s="485"/>
      <c r="N29" s="485"/>
      <c r="O29" s="57"/>
      <c r="P29" s="57"/>
    </row>
    <row r="30" spans="1:40" ht="11.25" customHeight="1" x14ac:dyDescent="0.25">
      <c r="A30" s="485" t="s">
        <v>115</v>
      </c>
      <c r="B30" s="485"/>
      <c r="C30" s="485"/>
      <c r="D30" s="485"/>
      <c r="E30" s="485"/>
      <c r="F30" s="485"/>
      <c r="G30" s="485"/>
      <c r="H30" s="485"/>
      <c r="I30" s="485"/>
      <c r="J30" s="485"/>
      <c r="K30" s="485"/>
      <c r="L30" s="485"/>
      <c r="M30" s="485"/>
      <c r="N30" s="485"/>
      <c r="O30" s="57"/>
      <c r="P30" s="57"/>
    </row>
    <row r="31" spans="1:40" ht="15" customHeight="1" x14ac:dyDescent="0.25">
      <c r="A31" s="351"/>
      <c r="B31" s="352"/>
      <c r="C31" s="352"/>
      <c r="D31" s="352"/>
      <c r="E31" s="352"/>
      <c r="F31" s="352"/>
      <c r="G31" s="351"/>
      <c r="H31" s="351"/>
      <c r="I31" s="351"/>
      <c r="J31" s="351"/>
      <c r="K31" s="351"/>
      <c r="L31" s="351"/>
      <c r="M31" s="351"/>
      <c r="N31" s="351"/>
      <c r="O31" s="45"/>
      <c r="P31" s="45"/>
    </row>
    <row r="32" spans="1:40" ht="11.25" customHeight="1" x14ac:dyDescent="0.25">
      <c r="A32" s="352" t="s">
        <v>243</v>
      </c>
      <c r="B32" s="352"/>
      <c r="C32" s="352"/>
      <c r="D32" s="352"/>
      <c r="E32" s="351"/>
      <c r="F32" s="346"/>
      <c r="G32" s="346"/>
      <c r="H32" s="346"/>
      <c r="I32" s="346"/>
      <c r="J32" s="346"/>
      <c r="K32" s="346"/>
      <c r="L32" s="346"/>
      <c r="M32" s="351"/>
      <c r="N32" s="351"/>
      <c r="O32" s="45"/>
      <c r="P32" s="45"/>
    </row>
    <row r="33" spans="1:16" ht="11.25" customHeight="1" x14ac:dyDescent="0.25">
      <c r="A33" s="352" t="s">
        <v>113</v>
      </c>
      <c r="B33" s="351"/>
      <c r="C33" s="351"/>
      <c r="D33" s="351"/>
      <c r="E33" s="351"/>
      <c r="F33" s="353"/>
      <c r="G33" s="353"/>
      <c r="H33" s="353"/>
      <c r="I33" s="353"/>
      <c r="J33" s="353"/>
      <c r="K33" s="353"/>
      <c r="L33" s="353"/>
      <c r="M33" s="351"/>
      <c r="N33" s="351"/>
      <c r="O33" s="45"/>
      <c r="P33" s="45"/>
    </row>
    <row r="34" spans="1:16" ht="11.25" customHeight="1" x14ac:dyDescent="0.25">
      <c r="A34" s="352" t="s">
        <v>55</v>
      </c>
      <c r="B34" s="351"/>
      <c r="C34" s="351"/>
      <c r="D34" s="351"/>
      <c r="E34" s="351"/>
      <c r="F34" s="354"/>
      <c r="G34" s="354"/>
      <c r="H34" s="354"/>
      <c r="I34" s="354"/>
      <c r="J34" s="354"/>
      <c r="K34" s="354"/>
      <c r="L34" s="354"/>
      <c r="M34" s="351"/>
      <c r="N34" s="351"/>
      <c r="O34" s="45"/>
      <c r="P34" s="45"/>
    </row>
    <row r="35" spans="1:16" ht="11.25" customHeight="1" x14ac:dyDescent="0.25">
      <c r="A35" s="352" t="s">
        <v>56</v>
      </c>
      <c r="B35" s="351"/>
      <c r="C35" s="351"/>
      <c r="D35" s="351"/>
      <c r="E35" s="351"/>
      <c r="F35" s="355"/>
      <c r="G35" s="355"/>
      <c r="H35" s="351"/>
      <c r="I35" s="351"/>
      <c r="J35" s="351"/>
      <c r="K35" s="351"/>
      <c r="L35" s="351"/>
      <c r="M35" s="351"/>
      <c r="N35" s="351"/>
      <c r="O35" s="45"/>
      <c r="P35" s="45"/>
    </row>
    <row r="36" spans="1:16" ht="14.25" customHeight="1" x14ac:dyDescent="0.25">
      <c r="A36" s="45"/>
      <c r="B36" s="45"/>
      <c r="C36" s="45"/>
      <c r="D36" s="45"/>
      <c r="E36" s="45"/>
      <c r="F36" s="321"/>
      <c r="G36" s="321"/>
      <c r="H36" s="321"/>
      <c r="I36" s="321"/>
      <c r="J36" s="321"/>
      <c r="K36" s="321"/>
      <c r="L36" s="321"/>
      <c r="M36" s="45"/>
      <c r="N36" s="45"/>
      <c r="O36" s="45"/>
      <c r="P36" s="45"/>
    </row>
    <row r="37" spans="1:16" x14ac:dyDescent="0.25">
      <c r="A37" s="22"/>
      <c r="B37" s="22"/>
    </row>
    <row r="38" spans="1:16" x14ac:dyDescent="0.25">
      <c r="A38" s="22"/>
      <c r="B38" s="22"/>
    </row>
    <row r="39" spans="1:16" x14ac:dyDescent="0.25">
      <c r="A39" s="22"/>
      <c r="B39" s="22"/>
    </row>
    <row r="40" spans="1:16" x14ac:dyDescent="0.25">
      <c r="A40" s="22"/>
      <c r="B40" s="22"/>
    </row>
    <row r="41" spans="1:16" x14ac:dyDescent="0.25">
      <c r="A41" s="45"/>
      <c r="B41" s="45"/>
    </row>
    <row r="42" spans="1:16" x14ac:dyDescent="0.25">
      <c r="A42" s="45"/>
      <c r="B42" s="45"/>
    </row>
  </sheetData>
  <sheetProtection algorithmName="SHA-512" hashValue="bK/YOBmxYxobXOfO5SI818CY6Fkc4CBW1RIUaKGy1+C5L75iSyzYMP2zW51cw9XmzT6LokXsOcQWSGsFDhiMxQ==" saltValue="S2Fljo+OjoGqj5Kke/m1UA==" spinCount="100000" sheet="1" objects="1" scenarios="1"/>
  <mergeCells count="11">
    <mergeCell ref="A27:N27"/>
    <mergeCell ref="A28:N28"/>
    <mergeCell ref="A29:N29"/>
    <mergeCell ref="A30:N30"/>
    <mergeCell ref="C7:F7"/>
    <mergeCell ref="G7:J7"/>
    <mergeCell ref="K7:N7"/>
    <mergeCell ref="A22:N22"/>
    <mergeCell ref="A23:N23"/>
    <mergeCell ref="A24:N24"/>
    <mergeCell ref="A25:N25"/>
  </mergeCells>
  <dataValidations count="1">
    <dataValidation type="list" allowBlank="1" showInputMessage="1" showErrorMessage="1" sqref="N5">
      <formula1>"Total, Male, Female"</formula1>
    </dataValidation>
  </dataValidations>
  <hyperlinks>
    <hyperlink ref="A1" location="INDEX!A1" display="Back to index"/>
    <hyperlink ref="A26" r:id="rId1"/>
  </hyperlinks>
  <pageMargins left="0.7" right="0.7" top="0.75" bottom="0.75" header="0.3" footer="0.3"/>
  <pageSetup paperSize="9" scale="73"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28"/>
  <sheetViews>
    <sheetView showGridLines="0" workbookViewId="0"/>
  </sheetViews>
  <sheetFormatPr defaultColWidth="9" defaultRowHeight="15" x14ac:dyDescent="0.25"/>
  <cols>
    <col min="1" max="1" width="22.140625" style="16" customWidth="1"/>
    <col min="2" max="7" width="12.7109375" style="16" customWidth="1"/>
    <col min="8" max="16384" width="9" style="16"/>
  </cols>
  <sheetData>
    <row r="1" spans="1:7" x14ac:dyDescent="0.25">
      <c r="A1" s="384" t="s">
        <v>34</v>
      </c>
      <c r="B1" s="107"/>
      <c r="C1" s="2"/>
      <c r="D1" s="7"/>
      <c r="E1" s="361"/>
      <c r="F1" s="2"/>
      <c r="G1" s="2"/>
    </row>
    <row r="2" spans="1:7" ht="45" customHeight="1" x14ac:dyDescent="0.25">
      <c r="A2" s="512" t="s">
        <v>230</v>
      </c>
      <c r="B2" s="512"/>
      <c r="C2" s="512"/>
      <c r="D2" s="512"/>
      <c r="E2" s="512"/>
      <c r="F2" s="512"/>
      <c r="G2" s="512"/>
    </row>
    <row r="3" spans="1:7" x14ac:dyDescent="0.25">
      <c r="A3" s="34" t="s">
        <v>228</v>
      </c>
    </row>
    <row r="4" spans="1:7" x14ac:dyDescent="0.25">
      <c r="A4" s="100" t="s">
        <v>245</v>
      </c>
    </row>
    <row r="5" spans="1:7" x14ac:dyDescent="0.25">
      <c r="A5" s="227"/>
      <c r="B5" s="227"/>
      <c r="C5" s="227"/>
      <c r="D5" s="227"/>
      <c r="E5" s="227"/>
      <c r="F5" s="227"/>
      <c r="G5" s="227"/>
    </row>
    <row r="6" spans="1:7" ht="14.25" customHeight="1" x14ac:dyDescent="0.25">
      <c r="A6" s="228"/>
      <c r="B6" s="482" t="s">
        <v>69</v>
      </c>
      <c r="C6" s="484"/>
      <c r="D6" s="482" t="s">
        <v>47</v>
      </c>
      <c r="E6" s="484"/>
      <c r="F6" s="482" t="s">
        <v>220</v>
      </c>
      <c r="G6" s="484"/>
    </row>
    <row r="7" spans="1:7" ht="67.5" x14ac:dyDescent="0.25">
      <c r="A7" s="229"/>
      <c r="B7" s="230" t="s">
        <v>107</v>
      </c>
      <c r="C7" s="230" t="s">
        <v>141</v>
      </c>
      <c r="D7" s="230" t="s">
        <v>107</v>
      </c>
      <c r="E7" s="230" t="s">
        <v>141</v>
      </c>
      <c r="F7" s="230" t="s">
        <v>107</v>
      </c>
      <c r="G7" s="230" t="s">
        <v>141</v>
      </c>
    </row>
    <row r="8" spans="1:7" x14ac:dyDescent="0.25">
      <c r="A8" s="61"/>
      <c r="B8" s="231"/>
      <c r="C8" s="231"/>
      <c r="D8" s="231"/>
      <c r="E8" s="231"/>
      <c r="F8" s="231"/>
      <c r="G8" s="231"/>
    </row>
    <row r="9" spans="1:7" ht="15" customHeight="1" x14ac:dyDescent="0.25">
      <c r="A9" s="232">
        <v>2012</v>
      </c>
      <c r="B9" s="233">
        <v>4870</v>
      </c>
      <c r="C9" s="331">
        <v>15</v>
      </c>
      <c r="D9" s="233">
        <v>626350</v>
      </c>
      <c r="E9" s="331">
        <v>58.8</v>
      </c>
      <c r="F9" s="233">
        <v>12610</v>
      </c>
      <c r="G9" s="332">
        <v>15.200000000000001</v>
      </c>
    </row>
    <row r="10" spans="1:7" x14ac:dyDescent="0.25">
      <c r="A10" s="232">
        <v>2013</v>
      </c>
      <c r="B10" s="233">
        <v>4880</v>
      </c>
      <c r="C10" s="331">
        <v>15.5</v>
      </c>
      <c r="D10" s="233">
        <v>637830</v>
      </c>
      <c r="E10" s="331">
        <v>58.6</v>
      </c>
      <c r="F10" s="233">
        <v>13190</v>
      </c>
      <c r="G10" s="332">
        <v>16.100000000000001</v>
      </c>
    </row>
    <row r="11" spans="1:7" x14ac:dyDescent="0.25">
      <c r="A11" s="340" t="s">
        <v>269</v>
      </c>
      <c r="B11" s="334">
        <v>4820</v>
      </c>
      <c r="C11" s="335">
        <v>12.2</v>
      </c>
      <c r="D11" s="334">
        <v>623480</v>
      </c>
      <c r="E11" s="335">
        <v>52.9</v>
      </c>
      <c r="F11" s="334">
        <v>13760</v>
      </c>
      <c r="G11" s="336">
        <v>15.1</v>
      </c>
    </row>
    <row r="12" spans="1:7" x14ac:dyDescent="0.25">
      <c r="A12" s="341" t="s">
        <v>271</v>
      </c>
      <c r="B12" s="337">
        <v>4960</v>
      </c>
      <c r="C12" s="338">
        <v>13.9</v>
      </c>
      <c r="D12" s="337">
        <v>617180</v>
      </c>
      <c r="E12" s="338">
        <v>53.2</v>
      </c>
      <c r="F12" s="337">
        <v>13840</v>
      </c>
      <c r="G12" s="339">
        <v>14.9</v>
      </c>
    </row>
    <row r="13" spans="1:7" x14ac:dyDescent="0.25">
      <c r="A13" s="342" t="s">
        <v>273</v>
      </c>
      <c r="B13" s="233">
        <v>4890</v>
      </c>
      <c r="C13" s="331">
        <v>13.6</v>
      </c>
      <c r="D13" s="233">
        <v>604480</v>
      </c>
      <c r="E13" s="331">
        <v>53.1</v>
      </c>
      <c r="F13" s="233">
        <v>14040</v>
      </c>
      <c r="G13" s="332">
        <v>14.9</v>
      </c>
    </row>
    <row r="14" spans="1:7" x14ac:dyDescent="0.25">
      <c r="A14" s="234"/>
      <c r="B14" s="234"/>
      <c r="C14" s="234"/>
      <c r="D14" s="234"/>
      <c r="E14" s="234"/>
      <c r="F14" s="234"/>
      <c r="G14" s="234"/>
    </row>
    <row r="15" spans="1:7" x14ac:dyDescent="0.25">
      <c r="G15" s="157" t="s">
        <v>106</v>
      </c>
    </row>
    <row r="17" spans="1:17" ht="22.5" customHeight="1" x14ac:dyDescent="0.25">
      <c r="A17" s="504" t="s">
        <v>229</v>
      </c>
      <c r="B17" s="504"/>
      <c r="C17" s="504"/>
      <c r="D17" s="504"/>
      <c r="E17" s="504"/>
      <c r="F17" s="504"/>
      <c r="G17" s="504"/>
      <c r="H17" s="333"/>
      <c r="I17" s="333"/>
      <c r="J17" s="333"/>
      <c r="K17" s="333"/>
      <c r="L17" s="333"/>
      <c r="M17" s="333"/>
      <c r="N17" s="333"/>
      <c r="O17" s="333"/>
      <c r="P17" s="333"/>
      <c r="Q17" s="333"/>
    </row>
    <row r="18" spans="1:17" ht="22.5" customHeight="1" x14ac:dyDescent="0.25">
      <c r="A18" s="504" t="s">
        <v>265</v>
      </c>
      <c r="B18" s="504"/>
      <c r="C18" s="504"/>
      <c r="D18" s="504"/>
      <c r="E18" s="504"/>
      <c r="F18" s="504"/>
      <c r="G18" s="504"/>
      <c r="H18" s="105"/>
      <c r="I18" s="105"/>
      <c r="J18" s="105"/>
      <c r="K18" s="105"/>
      <c r="L18" s="105"/>
      <c r="M18" s="105"/>
      <c r="N18" s="105"/>
      <c r="O18" s="105"/>
      <c r="P18" s="105"/>
      <c r="Q18" s="105"/>
    </row>
    <row r="19" spans="1:17" ht="45" customHeight="1" x14ac:dyDescent="0.25">
      <c r="A19" s="504" t="s">
        <v>311</v>
      </c>
      <c r="B19" s="504"/>
      <c r="C19" s="504"/>
      <c r="D19" s="504"/>
      <c r="E19" s="504"/>
      <c r="F19" s="504"/>
      <c r="G19" s="504"/>
      <c r="H19" s="333"/>
      <c r="I19" s="333"/>
      <c r="J19" s="333"/>
      <c r="K19" s="333"/>
      <c r="L19" s="333"/>
      <c r="M19" s="333"/>
      <c r="N19" s="333"/>
      <c r="O19" s="333"/>
      <c r="P19" s="333"/>
      <c r="Q19" s="333"/>
    </row>
    <row r="20" spans="1:17" ht="45" customHeight="1" x14ac:dyDescent="0.25">
      <c r="A20" s="504" t="s">
        <v>268</v>
      </c>
      <c r="B20" s="504"/>
      <c r="C20" s="504"/>
      <c r="D20" s="504"/>
      <c r="E20" s="504"/>
      <c r="F20" s="504"/>
      <c r="G20" s="504"/>
      <c r="H20" s="333"/>
      <c r="I20" s="333"/>
      <c r="J20" s="333"/>
      <c r="K20" s="333"/>
      <c r="L20" s="333"/>
      <c r="M20" s="333"/>
      <c r="N20" s="333"/>
      <c r="O20" s="333"/>
      <c r="P20" s="333"/>
      <c r="Q20" s="333"/>
    </row>
    <row r="21" spans="1:17" ht="33.75" customHeight="1" x14ac:dyDescent="0.25">
      <c r="A21" s="504" t="s">
        <v>270</v>
      </c>
      <c r="B21" s="504"/>
      <c r="C21" s="504"/>
      <c r="D21" s="504"/>
      <c r="E21" s="504"/>
      <c r="F21" s="504"/>
      <c r="G21" s="504"/>
      <c r="H21" s="333"/>
      <c r="I21" s="333"/>
      <c r="J21" s="333"/>
      <c r="K21" s="333"/>
      <c r="L21" s="333"/>
      <c r="M21" s="333"/>
      <c r="N21" s="333"/>
      <c r="O21" s="333"/>
      <c r="P21" s="333"/>
      <c r="Q21" s="333"/>
    </row>
    <row r="22" spans="1:17" ht="56.25" customHeight="1" x14ac:dyDescent="0.25">
      <c r="A22" s="504" t="s">
        <v>272</v>
      </c>
      <c r="B22" s="504"/>
      <c r="C22" s="504"/>
      <c r="D22" s="504"/>
      <c r="E22" s="504"/>
      <c r="F22" s="504"/>
      <c r="G22" s="504"/>
      <c r="H22" s="333"/>
      <c r="I22" s="333"/>
      <c r="J22" s="333"/>
      <c r="K22" s="333"/>
      <c r="L22" s="333"/>
      <c r="M22" s="333"/>
      <c r="N22" s="333"/>
      <c r="O22" s="333"/>
      <c r="P22" s="333"/>
      <c r="Q22" s="333"/>
    </row>
    <row r="23" spans="1:17" ht="22.5" customHeight="1" x14ac:dyDescent="0.25">
      <c r="A23" s="485" t="s">
        <v>294</v>
      </c>
      <c r="B23" s="485"/>
      <c r="C23" s="485"/>
      <c r="D23" s="485"/>
      <c r="E23" s="485"/>
      <c r="F23" s="485"/>
      <c r="G23" s="485"/>
      <c r="H23" s="57"/>
      <c r="I23" s="57"/>
      <c r="J23" s="57"/>
      <c r="K23" s="57"/>
      <c r="L23" s="57"/>
      <c r="M23" s="57"/>
      <c r="N23" s="57"/>
      <c r="O23" s="57"/>
      <c r="P23" s="57"/>
      <c r="Q23" s="57"/>
    </row>
    <row r="24" spans="1:17" ht="15" customHeight="1" x14ac:dyDescent="0.25">
      <c r="A24" s="352"/>
      <c r="B24" s="352"/>
      <c r="C24" s="352"/>
      <c r="D24" s="352"/>
      <c r="E24" s="352"/>
      <c r="F24" s="352"/>
      <c r="G24" s="352"/>
      <c r="H24" s="211"/>
      <c r="I24" s="211"/>
      <c r="J24" s="211"/>
      <c r="K24" s="211"/>
      <c r="L24" s="211"/>
      <c r="M24" s="211"/>
      <c r="N24" s="211"/>
      <c r="O24" s="211"/>
      <c r="P24" s="211"/>
      <c r="Q24" s="211"/>
    </row>
    <row r="25" spans="1:17" ht="11.25" customHeight="1" x14ac:dyDescent="0.25">
      <c r="A25" s="352" t="s">
        <v>231</v>
      </c>
      <c r="B25" s="352"/>
      <c r="C25" s="352"/>
      <c r="D25" s="352"/>
      <c r="E25" s="352"/>
      <c r="F25" s="383"/>
      <c r="G25" s="383"/>
      <c r="H25" s="343"/>
      <c r="I25" s="343"/>
      <c r="J25" s="211"/>
      <c r="K25" s="211"/>
      <c r="L25" s="211"/>
      <c r="M25" s="211"/>
      <c r="N25" s="211"/>
      <c r="O25" s="211"/>
      <c r="P25" s="211"/>
      <c r="Q25" s="211"/>
    </row>
    <row r="26" spans="1:17" ht="11.25" customHeight="1" x14ac:dyDescent="0.25">
      <c r="A26" s="352" t="s">
        <v>85</v>
      </c>
      <c r="B26" s="352"/>
      <c r="C26" s="352"/>
      <c r="D26" s="352"/>
      <c r="E26" s="352"/>
      <c r="F26" s="383"/>
      <c r="G26" s="383"/>
      <c r="H26" s="329"/>
      <c r="I26" s="329"/>
      <c r="J26" s="211"/>
      <c r="K26" s="211"/>
      <c r="L26" s="211"/>
      <c r="M26" s="211"/>
      <c r="N26" s="211"/>
      <c r="O26" s="211"/>
      <c r="P26" s="211"/>
      <c r="Q26" s="211"/>
    </row>
    <row r="27" spans="1:17" ht="11.25" customHeight="1" x14ac:dyDescent="0.25">
      <c r="A27" s="352" t="s">
        <v>55</v>
      </c>
      <c r="B27" s="352"/>
      <c r="C27" s="352"/>
      <c r="D27" s="352"/>
      <c r="E27" s="352"/>
      <c r="F27" s="352"/>
      <c r="G27" s="352"/>
      <c r="H27" s="211"/>
      <c r="I27" s="106"/>
      <c r="J27" s="106"/>
      <c r="K27" s="213"/>
      <c r="L27" s="106"/>
      <c r="M27" s="214"/>
      <c r="N27" s="212"/>
      <c r="O27" s="212"/>
      <c r="P27" s="212"/>
      <c r="Q27" s="212"/>
    </row>
    <row r="28" spans="1:17" ht="11.25" customHeight="1" x14ac:dyDescent="0.25">
      <c r="A28" s="352" t="s">
        <v>56</v>
      </c>
      <c r="B28" s="352"/>
      <c r="C28" s="352"/>
      <c r="D28" s="352"/>
      <c r="E28" s="352"/>
      <c r="F28" s="352"/>
      <c r="G28" s="355"/>
      <c r="H28" s="212"/>
      <c r="I28" s="106"/>
      <c r="J28" s="106"/>
      <c r="K28" s="213"/>
      <c r="L28" s="106"/>
      <c r="M28" s="214"/>
      <c r="N28" s="211"/>
      <c r="O28" s="211"/>
      <c r="P28" s="211"/>
      <c r="Q28" s="211"/>
    </row>
  </sheetData>
  <mergeCells count="11">
    <mergeCell ref="A20:G20"/>
    <mergeCell ref="A21:G21"/>
    <mergeCell ref="A22:G22"/>
    <mergeCell ref="A23:G23"/>
    <mergeCell ref="A2:G2"/>
    <mergeCell ref="A17:G17"/>
    <mergeCell ref="A18:G18"/>
    <mergeCell ref="A19:G19"/>
    <mergeCell ref="B6:C6"/>
    <mergeCell ref="D6:E6"/>
    <mergeCell ref="F6:G6"/>
  </mergeCells>
  <hyperlinks>
    <hyperlink ref="A1" location="INDEX!A1" display="Back to index"/>
  </hyperlinks>
  <pageMargins left="0.7" right="0.7" top="0.75" bottom="0.75" header="0.3" footer="0.3"/>
  <pageSetup paperSize="9" scale="88" fitToHeight="0" orientation="portrait" r:id="rId1"/>
  <ignoredErrors>
    <ignoredError sqref="A11:A1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A126"/>
  <sheetViews>
    <sheetView showGridLines="0" workbookViewId="0"/>
  </sheetViews>
  <sheetFormatPr defaultColWidth="9.140625" defaultRowHeight="15" x14ac:dyDescent="0.25"/>
  <cols>
    <col min="1" max="1" width="9.140625" style="2"/>
    <col min="2" max="2" width="57.140625" style="2" customWidth="1"/>
    <col min="3" max="16384" width="9.140625" style="2"/>
  </cols>
  <sheetData>
    <row r="1" spans="1:27" x14ac:dyDescent="0.25">
      <c r="A1" s="384" t="s">
        <v>34</v>
      </c>
      <c r="B1" s="385"/>
      <c r="D1" s="406"/>
      <c r="E1" s="7"/>
      <c r="H1" s="7"/>
      <c r="J1" s="406"/>
      <c r="K1" s="406"/>
      <c r="L1" s="406"/>
      <c r="M1" s="406"/>
      <c r="N1" s="406"/>
      <c r="O1" s="406"/>
      <c r="P1" s="406"/>
      <c r="Q1" s="406"/>
      <c r="R1" s="406"/>
      <c r="S1" s="406"/>
      <c r="T1" s="406"/>
      <c r="U1" s="406"/>
      <c r="V1" s="406"/>
      <c r="W1" s="406"/>
      <c r="X1" s="406"/>
      <c r="Y1" s="406"/>
      <c r="Z1" s="406"/>
      <c r="AA1" s="406"/>
    </row>
    <row r="2" spans="1:27" ht="30" customHeight="1" x14ac:dyDescent="0.25">
      <c r="A2" s="512" t="s">
        <v>142</v>
      </c>
      <c r="B2" s="516"/>
      <c r="C2" s="516"/>
      <c r="D2" s="516"/>
      <c r="E2" s="516"/>
      <c r="F2" s="516"/>
      <c r="G2" s="399"/>
      <c r="H2" s="399"/>
      <c r="I2" s="268"/>
      <c r="J2" s="105"/>
      <c r="K2" s="105"/>
      <c r="L2" s="105"/>
      <c r="M2" s="105"/>
      <c r="N2" s="105"/>
      <c r="O2" s="105"/>
      <c r="P2" s="105"/>
      <c r="Q2" s="105"/>
      <c r="R2" s="105"/>
      <c r="S2" s="105"/>
      <c r="T2" s="105"/>
      <c r="U2" s="406"/>
      <c r="V2" s="406"/>
      <c r="W2" s="406"/>
      <c r="X2" s="406"/>
      <c r="Y2" s="406"/>
      <c r="Z2" s="137"/>
      <c r="AA2" s="406"/>
    </row>
    <row r="3" spans="1:27" x14ac:dyDescent="0.25">
      <c r="A3" s="236" t="s">
        <v>143</v>
      </c>
      <c r="B3" s="235"/>
      <c r="C3" s="235"/>
      <c r="D3" s="235"/>
      <c r="E3" s="235"/>
      <c r="F3" s="235"/>
      <c r="G3" s="235"/>
      <c r="H3" s="235"/>
      <c r="I3" s="235"/>
      <c r="J3" s="235"/>
      <c r="K3" s="235"/>
      <c r="L3" s="235"/>
      <c r="M3" s="235"/>
      <c r="N3" s="235"/>
      <c r="O3" s="235"/>
      <c r="P3" s="235"/>
      <c r="Q3" s="235"/>
      <c r="R3" s="235"/>
      <c r="S3" s="235"/>
      <c r="T3" s="235"/>
      <c r="U3" s="137"/>
      <c r="V3" s="137"/>
      <c r="W3" s="137"/>
      <c r="X3" s="137"/>
      <c r="Y3" s="137"/>
      <c r="Z3" s="137"/>
      <c r="AA3" s="137"/>
    </row>
    <row r="4" spans="1:27" x14ac:dyDescent="0.25">
      <c r="A4" s="237" t="s">
        <v>135</v>
      </c>
      <c r="B4" s="105"/>
      <c r="C4" s="105"/>
      <c r="D4" s="105"/>
      <c r="E4" s="105"/>
      <c r="F4" s="105"/>
      <c r="G4" s="105"/>
      <c r="H4" s="105"/>
      <c r="I4" s="268"/>
      <c r="J4" s="105"/>
      <c r="K4" s="105"/>
      <c r="L4" s="105"/>
      <c r="M4" s="105"/>
      <c r="N4" s="105"/>
      <c r="O4" s="105"/>
      <c r="P4" s="105"/>
      <c r="Q4" s="105"/>
      <c r="R4" s="105"/>
      <c r="S4" s="105"/>
      <c r="T4" s="105"/>
      <c r="U4" s="406"/>
      <c r="V4" s="406"/>
      <c r="W4" s="406"/>
      <c r="X4" s="406"/>
      <c r="Y4" s="406"/>
      <c r="Z4" s="406"/>
      <c r="AA4" s="406"/>
    </row>
    <row r="5" spans="1:27" x14ac:dyDescent="0.25">
      <c r="A5" s="235"/>
      <c r="B5" s="105"/>
      <c r="C5" s="105"/>
      <c r="D5" s="105"/>
      <c r="E5" s="105"/>
      <c r="F5" s="105"/>
      <c r="G5" s="105"/>
      <c r="H5" s="105"/>
      <c r="I5" s="105"/>
      <c r="J5" s="105"/>
      <c r="K5" s="105"/>
      <c r="L5" s="105"/>
      <c r="M5" s="105"/>
      <c r="N5" s="105"/>
      <c r="O5" s="105"/>
      <c r="P5" s="105"/>
      <c r="Q5" s="105"/>
      <c r="R5" s="105"/>
      <c r="S5" s="105"/>
      <c r="T5" s="105"/>
      <c r="U5" s="406"/>
      <c r="V5" s="406"/>
      <c r="W5" s="406"/>
      <c r="X5" s="406"/>
      <c r="Y5" s="406"/>
      <c r="Z5" s="406"/>
      <c r="AA5" s="406"/>
    </row>
    <row r="6" spans="1:27" x14ac:dyDescent="0.25">
      <c r="A6" s="517"/>
      <c r="B6" s="518"/>
      <c r="C6" s="519">
        <v>2016</v>
      </c>
      <c r="D6" s="519"/>
      <c r="E6" s="519"/>
      <c r="F6" s="519"/>
      <c r="G6" s="137"/>
      <c r="H6" s="137"/>
      <c r="I6" s="137"/>
      <c r="J6" s="137"/>
      <c r="K6" s="137"/>
      <c r="L6" s="137"/>
      <c r="M6" s="137"/>
      <c r="N6" s="137"/>
      <c r="O6" s="137"/>
      <c r="P6" s="137"/>
      <c r="Q6" s="137"/>
      <c r="R6" s="137"/>
      <c r="S6" s="137"/>
      <c r="T6" s="137"/>
      <c r="U6" s="137"/>
      <c r="V6" s="137"/>
      <c r="W6" s="137"/>
      <c r="X6" s="137"/>
      <c r="Y6" s="137"/>
      <c r="Z6" s="137"/>
      <c r="AA6" s="137"/>
    </row>
    <row r="7" spans="1:27" x14ac:dyDescent="0.25">
      <c r="A7" s="517"/>
      <c r="B7" s="518"/>
      <c r="C7" s="520" t="s">
        <v>48</v>
      </c>
      <c r="D7" s="520"/>
      <c r="E7" s="520" t="s">
        <v>144</v>
      </c>
      <c r="F7" s="520"/>
      <c r="G7" s="137"/>
      <c r="H7" s="137"/>
      <c r="I7" s="137"/>
      <c r="J7" s="137"/>
      <c r="K7" s="137"/>
      <c r="L7" s="137"/>
      <c r="M7" s="137"/>
      <c r="N7" s="137"/>
      <c r="O7" s="137"/>
      <c r="P7" s="137"/>
      <c r="Q7" s="137"/>
      <c r="R7" s="137"/>
      <c r="S7" s="137"/>
      <c r="T7" s="137"/>
      <c r="U7" s="137"/>
      <c r="V7" s="137"/>
      <c r="W7" s="137"/>
      <c r="X7" s="137"/>
      <c r="Y7" s="137"/>
      <c r="Z7" s="137"/>
      <c r="AA7" s="137"/>
    </row>
    <row r="8" spans="1:27" x14ac:dyDescent="0.25">
      <c r="A8" s="408"/>
      <c r="B8" s="408"/>
      <c r="C8" s="407"/>
      <c r="D8" s="407"/>
      <c r="E8" s="407"/>
      <c r="F8" s="407"/>
      <c r="G8" s="238"/>
      <c r="H8" s="238"/>
      <c r="I8" s="238"/>
      <c r="J8" s="238"/>
      <c r="K8" s="238"/>
      <c r="L8" s="238"/>
      <c r="M8" s="238"/>
      <c r="N8" s="238"/>
      <c r="O8" s="238"/>
      <c r="P8" s="238"/>
      <c r="Q8" s="238"/>
      <c r="R8" s="238"/>
      <c r="S8" s="238"/>
      <c r="T8" s="238"/>
      <c r="U8" s="238"/>
      <c r="V8" s="238"/>
      <c r="W8" s="238"/>
      <c r="X8" s="238"/>
      <c r="Y8" s="238"/>
      <c r="Z8" s="238"/>
      <c r="AA8" s="238"/>
    </row>
    <row r="9" spans="1:27" x14ac:dyDescent="0.25">
      <c r="A9" s="145" t="s">
        <v>145</v>
      </c>
      <c r="B9" s="408"/>
      <c r="C9" s="407"/>
      <c r="D9" s="407"/>
      <c r="E9" s="407"/>
      <c r="F9" s="407"/>
      <c r="G9" s="238"/>
      <c r="H9" s="238"/>
      <c r="I9" s="238"/>
      <c r="J9" s="238"/>
      <c r="K9" s="238"/>
      <c r="L9" s="238"/>
      <c r="M9" s="238"/>
      <c r="N9" s="238"/>
      <c r="O9" s="238"/>
      <c r="P9" s="238"/>
      <c r="Q9" s="238"/>
      <c r="R9" s="238"/>
      <c r="S9" s="238"/>
      <c r="T9" s="238"/>
      <c r="U9" s="238"/>
      <c r="V9" s="238"/>
      <c r="W9" s="238"/>
      <c r="X9" s="238"/>
      <c r="Y9" s="238"/>
      <c r="Z9" s="238"/>
      <c r="AA9" s="238"/>
    </row>
    <row r="10" spans="1:27" x14ac:dyDescent="0.25">
      <c r="A10" s="145" t="s">
        <v>146</v>
      </c>
      <c r="B10" s="408"/>
      <c r="C10" s="239"/>
      <c r="D10" s="239">
        <v>35260</v>
      </c>
      <c r="E10" s="240"/>
      <c r="F10" s="241">
        <v>100</v>
      </c>
      <c r="G10" s="242"/>
      <c r="H10" s="242"/>
      <c r="I10" s="242"/>
      <c r="J10" s="242"/>
      <c r="K10" s="242"/>
      <c r="L10" s="242"/>
      <c r="M10" s="242"/>
      <c r="N10" s="242"/>
      <c r="O10" s="242"/>
      <c r="P10" s="242"/>
      <c r="Q10" s="242"/>
      <c r="R10" s="242"/>
      <c r="S10" s="242"/>
      <c r="T10" s="242"/>
      <c r="U10" s="242"/>
      <c r="V10" s="242"/>
      <c r="W10" s="242"/>
      <c r="X10" s="242"/>
      <c r="Y10" s="242"/>
      <c r="Z10" s="242"/>
      <c r="AA10" s="242"/>
    </row>
    <row r="11" spans="1:27" x14ac:dyDescent="0.25">
      <c r="A11" s="145"/>
      <c r="B11" s="408"/>
      <c r="C11" s="239"/>
      <c r="D11" s="239"/>
      <c r="E11" s="243"/>
      <c r="F11" s="244"/>
      <c r="G11" s="242"/>
      <c r="H11" s="242"/>
      <c r="I11" s="242"/>
      <c r="J11" s="242"/>
      <c r="K11" s="242"/>
      <c r="L11" s="242"/>
      <c r="M11" s="242"/>
      <c r="N11" s="242"/>
      <c r="O11" s="242"/>
      <c r="P11" s="242"/>
      <c r="Q11" s="242"/>
      <c r="R11" s="242"/>
      <c r="S11" s="242"/>
      <c r="T11" s="242"/>
      <c r="U11" s="242"/>
      <c r="V11" s="242"/>
      <c r="W11" s="242"/>
      <c r="X11" s="242"/>
      <c r="Y11" s="242"/>
      <c r="Z11" s="242"/>
      <c r="AA11" s="242"/>
    </row>
    <row r="12" spans="1:27" x14ac:dyDescent="0.25">
      <c r="A12" s="148" t="s">
        <v>147</v>
      </c>
      <c r="B12" s="408"/>
      <c r="C12" s="245"/>
      <c r="D12" s="239">
        <v>15040</v>
      </c>
      <c r="E12" s="240"/>
      <c r="F12" s="241">
        <v>42.7</v>
      </c>
      <c r="G12" s="242"/>
      <c r="H12" s="242"/>
      <c r="I12" s="242"/>
      <c r="J12" s="242"/>
      <c r="K12" s="242"/>
      <c r="L12" s="242"/>
      <c r="M12" s="242"/>
      <c r="N12" s="242"/>
      <c r="O12" s="242"/>
      <c r="P12" s="242"/>
      <c r="Q12" s="242"/>
      <c r="R12" s="242"/>
      <c r="S12" s="242"/>
      <c r="T12" s="242"/>
      <c r="U12" s="242"/>
      <c r="V12" s="242"/>
      <c r="W12" s="242"/>
      <c r="X12" s="242"/>
      <c r="Y12" s="242"/>
      <c r="Z12" s="242"/>
      <c r="AA12" s="242"/>
    </row>
    <row r="13" spans="1:27" x14ac:dyDescent="0.25">
      <c r="A13" s="148"/>
      <c r="B13" s="408"/>
      <c r="C13" s="245"/>
      <c r="D13" s="239"/>
      <c r="E13" s="243"/>
      <c r="F13" s="241"/>
      <c r="G13" s="242"/>
      <c r="H13" s="242"/>
      <c r="I13" s="242"/>
      <c r="J13" s="242"/>
      <c r="K13" s="242"/>
      <c r="L13" s="242"/>
      <c r="M13" s="242"/>
      <c r="N13" s="242"/>
      <c r="O13" s="242"/>
      <c r="P13" s="242"/>
      <c r="Q13" s="242"/>
      <c r="R13" s="242"/>
      <c r="S13" s="242"/>
      <c r="T13" s="242"/>
      <c r="U13" s="242"/>
      <c r="V13" s="242"/>
      <c r="W13" s="242"/>
      <c r="X13" s="242"/>
      <c r="Y13" s="242"/>
      <c r="Z13" s="242"/>
      <c r="AA13" s="242"/>
    </row>
    <row r="14" spans="1:27" x14ac:dyDescent="0.25">
      <c r="A14" s="148" t="s">
        <v>148</v>
      </c>
      <c r="B14" s="407"/>
      <c r="C14" s="239"/>
      <c r="D14" s="239">
        <v>20220</v>
      </c>
      <c r="E14" s="240"/>
      <c r="F14" s="241">
        <v>57.3</v>
      </c>
      <c r="G14" s="238"/>
      <c r="H14" s="238"/>
      <c r="I14" s="246"/>
      <c r="J14" s="238"/>
      <c r="K14" s="238"/>
      <c r="L14" s="238"/>
      <c r="M14" s="238"/>
      <c r="N14" s="238"/>
      <c r="O14" s="238"/>
      <c r="P14" s="238"/>
      <c r="Q14" s="238"/>
      <c r="R14" s="238"/>
      <c r="S14" s="238"/>
      <c r="T14" s="238"/>
      <c r="U14" s="238"/>
      <c r="V14" s="238"/>
      <c r="W14" s="238"/>
      <c r="X14" s="238"/>
      <c r="Y14" s="238"/>
      <c r="Z14" s="238"/>
      <c r="AA14" s="238"/>
    </row>
    <row r="15" spans="1:27" x14ac:dyDescent="0.25">
      <c r="A15" s="147" t="s">
        <v>149</v>
      </c>
      <c r="B15" s="147"/>
      <c r="C15" s="239"/>
      <c r="D15" s="239">
        <v>9510</v>
      </c>
      <c r="E15" s="240"/>
      <c r="F15" s="241">
        <v>27</v>
      </c>
      <c r="G15" s="246"/>
      <c r="H15" s="246"/>
      <c r="I15" s="246"/>
      <c r="J15" s="246"/>
      <c r="K15" s="246"/>
      <c r="L15" s="246"/>
      <c r="M15" s="246"/>
      <c r="N15" s="246"/>
      <c r="O15" s="246"/>
      <c r="P15" s="246"/>
      <c r="Q15" s="246"/>
      <c r="R15" s="246"/>
      <c r="S15" s="246"/>
      <c r="T15" s="246"/>
      <c r="U15" s="246"/>
      <c r="V15" s="246"/>
      <c r="W15" s="246"/>
      <c r="X15" s="246"/>
      <c r="Y15" s="246"/>
      <c r="Z15" s="246"/>
      <c r="AA15" s="246"/>
    </row>
    <row r="16" spans="1:27" x14ac:dyDescent="0.25">
      <c r="A16" s="147" t="s">
        <v>150</v>
      </c>
      <c r="B16" s="147"/>
      <c r="C16" s="239"/>
      <c r="D16" s="239">
        <v>10720</v>
      </c>
      <c r="E16" s="240"/>
      <c r="F16" s="241">
        <v>30.4</v>
      </c>
      <c r="G16" s="246"/>
      <c r="H16" s="246"/>
      <c r="I16" s="246"/>
      <c r="J16" s="246"/>
      <c r="K16" s="246"/>
      <c r="L16" s="246"/>
      <c r="M16" s="246"/>
      <c r="N16" s="246"/>
      <c r="O16" s="246"/>
      <c r="P16" s="246"/>
      <c r="Q16" s="246"/>
      <c r="R16" s="246"/>
      <c r="S16" s="246"/>
      <c r="T16" s="246"/>
      <c r="U16" s="246"/>
      <c r="V16" s="246"/>
      <c r="W16" s="246"/>
      <c r="X16" s="246"/>
      <c r="Y16" s="246"/>
      <c r="Z16" s="246"/>
      <c r="AA16" s="246"/>
    </row>
    <row r="17" spans="1:27" x14ac:dyDescent="0.25">
      <c r="A17" s="147"/>
      <c r="B17" s="147"/>
      <c r="C17" s="247"/>
      <c r="D17" s="247"/>
      <c r="E17" s="248"/>
      <c r="F17" s="249"/>
      <c r="G17" s="406"/>
      <c r="H17" s="406"/>
      <c r="I17" s="406"/>
      <c r="J17" s="406"/>
      <c r="K17" s="406"/>
      <c r="L17" s="406"/>
      <c r="M17" s="406"/>
      <c r="N17" s="406"/>
      <c r="O17" s="406"/>
      <c r="P17" s="406"/>
      <c r="Q17" s="406"/>
      <c r="R17" s="406"/>
      <c r="S17" s="406"/>
      <c r="T17" s="406"/>
      <c r="U17" s="406"/>
      <c r="V17" s="406"/>
      <c r="W17" s="406"/>
      <c r="X17" s="406"/>
      <c r="Y17" s="406"/>
      <c r="Z17" s="406"/>
      <c r="AA17" s="406"/>
    </row>
    <row r="18" spans="1:27" x14ac:dyDescent="0.25">
      <c r="A18" s="145" t="s">
        <v>151</v>
      </c>
      <c r="B18" s="147"/>
      <c r="C18" s="247"/>
      <c r="D18" s="247"/>
      <c r="E18" s="248"/>
      <c r="F18" s="249"/>
      <c r="G18" s="406"/>
      <c r="H18" s="406"/>
      <c r="I18" s="406"/>
      <c r="J18" s="406"/>
      <c r="K18" s="406"/>
      <c r="L18" s="406"/>
      <c r="M18" s="406"/>
      <c r="N18" s="406"/>
      <c r="O18" s="406"/>
      <c r="P18" s="406"/>
      <c r="Q18" s="406"/>
      <c r="R18" s="406"/>
      <c r="S18" s="406"/>
      <c r="T18" s="406"/>
      <c r="U18" s="406"/>
      <c r="V18" s="406"/>
      <c r="W18" s="406"/>
      <c r="X18" s="406"/>
      <c r="Y18" s="406"/>
      <c r="Z18" s="406"/>
      <c r="AA18" s="406"/>
    </row>
    <row r="19" spans="1:27" x14ac:dyDescent="0.25">
      <c r="A19" s="145" t="s">
        <v>146</v>
      </c>
      <c r="B19" s="250"/>
      <c r="C19" s="239"/>
      <c r="D19" s="245">
        <v>161600</v>
      </c>
      <c r="E19" s="243"/>
      <c r="F19" s="241">
        <v>100</v>
      </c>
      <c r="G19" s="137"/>
      <c r="H19" s="137"/>
      <c r="I19" s="137"/>
      <c r="J19" s="137"/>
      <c r="K19" s="137"/>
      <c r="L19" s="137"/>
      <c r="M19" s="137"/>
      <c r="N19" s="137"/>
      <c r="O19" s="137"/>
      <c r="P19" s="137"/>
      <c r="Q19" s="137"/>
      <c r="R19" s="137"/>
      <c r="S19" s="137"/>
      <c r="T19" s="137"/>
      <c r="U19" s="137"/>
      <c r="V19" s="137"/>
      <c r="W19" s="137"/>
      <c r="X19" s="137"/>
      <c r="Y19" s="137"/>
      <c r="Z19" s="137"/>
      <c r="AA19" s="137"/>
    </row>
    <row r="20" spans="1:27" x14ac:dyDescent="0.25">
      <c r="A20" s="145"/>
      <c r="B20" s="250"/>
      <c r="C20" s="239"/>
      <c r="D20" s="245"/>
      <c r="E20" s="243"/>
      <c r="F20" s="244"/>
      <c r="G20" s="137"/>
      <c r="H20" s="137"/>
      <c r="I20" s="137"/>
      <c r="J20" s="137"/>
      <c r="K20" s="137"/>
      <c r="L20" s="137"/>
      <c r="M20" s="137"/>
      <c r="N20" s="137"/>
      <c r="O20" s="137"/>
      <c r="P20" s="137"/>
      <c r="Q20" s="137"/>
      <c r="R20" s="137"/>
      <c r="S20" s="137"/>
      <c r="T20" s="137"/>
      <c r="U20" s="137"/>
      <c r="V20" s="137"/>
      <c r="W20" s="137"/>
      <c r="X20" s="137"/>
      <c r="Y20" s="137"/>
      <c r="Z20" s="137"/>
      <c r="AA20" s="137"/>
    </row>
    <row r="21" spans="1:27" x14ac:dyDescent="0.25">
      <c r="A21" s="148" t="s">
        <v>147</v>
      </c>
      <c r="B21" s="250"/>
      <c r="C21" s="239"/>
      <c r="D21" s="245">
        <v>86100</v>
      </c>
      <c r="E21" s="243"/>
      <c r="F21" s="241">
        <v>53.300000000000004</v>
      </c>
      <c r="G21" s="137"/>
      <c r="H21" s="137"/>
      <c r="I21" s="137"/>
      <c r="J21" s="137"/>
      <c r="K21" s="137"/>
      <c r="L21" s="137"/>
      <c r="M21" s="137"/>
      <c r="N21" s="137"/>
      <c r="O21" s="137"/>
      <c r="P21" s="137"/>
      <c r="Q21" s="137"/>
      <c r="R21" s="137"/>
      <c r="S21" s="137"/>
      <c r="T21" s="137"/>
      <c r="U21" s="137"/>
      <c r="V21" s="137"/>
      <c r="W21" s="137"/>
      <c r="X21" s="137"/>
      <c r="Y21" s="137"/>
      <c r="Z21" s="137"/>
      <c r="AA21" s="137"/>
    </row>
    <row r="22" spans="1:27" x14ac:dyDescent="0.25">
      <c r="A22" s="148"/>
      <c r="B22" s="408"/>
      <c r="C22" s="245"/>
      <c r="D22" s="245"/>
      <c r="E22" s="243"/>
      <c r="F22" s="241"/>
      <c r="G22" s="242"/>
      <c r="H22" s="242"/>
      <c r="I22" s="242"/>
      <c r="J22" s="242"/>
      <c r="K22" s="242"/>
      <c r="L22" s="242"/>
      <c r="M22" s="242"/>
      <c r="N22" s="242"/>
      <c r="O22" s="242"/>
      <c r="P22" s="242"/>
      <c r="Q22" s="242"/>
      <c r="R22" s="242"/>
      <c r="S22" s="242"/>
      <c r="T22" s="242"/>
      <c r="U22" s="242"/>
      <c r="V22" s="242"/>
      <c r="W22" s="242"/>
      <c r="X22" s="242"/>
      <c r="Y22" s="242"/>
      <c r="Z22" s="242"/>
      <c r="AA22" s="242"/>
    </row>
    <row r="23" spans="1:27" x14ac:dyDescent="0.25">
      <c r="A23" s="148" t="s">
        <v>148</v>
      </c>
      <c r="B23" s="407"/>
      <c r="C23" s="239"/>
      <c r="D23" s="245">
        <v>75500</v>
      </c>
      <c r="E23" s="243"/>
      <c r="F23" s="241">
        <v>46.7</v>
      </c>
      <c r="G23" s="238"/>
      <c r="H23" s="238"/>
      <c r="I23" s="238"/>
      <c r="J23" s="238"/>
      <c r="K23" s="238"/>
      <c r="L23" s="238"/>
      <c r="M23" s="238"/>
      <c r="N23" s="238"/>
      <c r="O23" s="238"/>
      <c r="P23" s="238"/>
      <c r="Q23" s="238"/>
      <c r="R23" s="238"/>
      <c r="S23" s="238"/>
      <c r="T23" s="238"/>
      <c r="U23" s="238"/>
      <c r="V23" s="238"/>
      <c r="W23" s="238"/>
      <c r="X23" s="238"/>
      <c r="Y23" s="238"/>
      <c r="Z23" s="238"/>
      <c r="AA23" s="238"/>
    </row>
    <row r="24" spans="1:27" x14ac:dyDescent="0.25">
      <c r="A24" s="147" t="s">
        <v>149</v>
      </c>
      <c r="B24" s="147"/>
      <c r="C24" s="239"/>
      <c r="D24" s="245">
        <v>33500</v>
      </c>
      <c r="E24" s="243"/>
      <c r="F24" s="241">
        <v>20.7</v>
      </c>
      <c r="G24" s="246"/>
      <c r="H24" s="246"/>
      <c r="J24" s="246"/>
      <c r="K24" s="246"/>
      <c r="L24" s="246"/>
      <c r="M24" s="246"/>
      <c r="N24" s="246"/>
      <c r="O24" s="246"/>
      <c r="P24" s="246"/>
      <c r="Q24" s="246"/>
      <c r="R24" s="246"/>
      <c r="S24" s="246"/>
      <c r="T24" s="246"/>
      <c r="U24" s="246"/>
      <c r="V24" s="246"/>
      <c r="W24" s="246"/>
      <c r="X24" s="246"/>
      <c r="Y24" s="246"/>
      <c r="Z24" s="246"/>
      <c r="AA24" s="246"/>
    </row>
    <row r="25" spans="1:27" x14ac:dyDescent="0.25">
      <c r="A25" s="147" t="s">
        <v>150</v>
      </c>
      <c r="B25" s="147"/>
      <c r="C25" s="239"/>
      <c r="D25" s="245">
        <v>42000</v>
      </c>
      <c r="E25" s="243"/>
      <c r="F25" s="241">
        <v>26</v>
      </c>
      <c r="G25" s="246"/>
      <c r="H25" s="246"/>
      <c r="I25" s="246"/>
      <c r="J25" s="246"/>
      <c r="K25" s="246"/>
      <c r="L25" s="246"/>
      <c r="M25" s="246"/>
      <c r="N25" s="246"/>
      <c r="O25" s="246"/>
      <c r="P25" s="246"/>
      <c r="Q25" s="246"/>
      <c r="R25" s="246"/>
      <c r="S25" s="246"/>
      <c r="T25" s="246"/>
      <c r="U25" s="246"/>
      <c r="V25" s="246"/>
      <c r="W25" s="246"/>
      <c r="X25" s="246"/>
      <c r="Y25" s="246"/>
      <c r="Z25" s="246"/>
      <c r="AA25" s="246"/>
    </row>
    <row r="26" spans="1:27" x14ac:dyDescent="0.25">
      <c r="A26" s="147"/>
      <c r="B26" s="147"/>
      <c r="C26" s="247"/>
      <c r="D26" s="247"/>
      <c r="E26" s="248"/>
      <c r="F26" s="249"/>
      <c r="G26" s="406"/>
      <c r="H26" s="406"/>
      <c r="I26" s="406"/>
      <c r="J26" s="406"/>
      <c r="K26" s="406"/>
      <c r="L26" s="406"/>
      <c r="M26" s="406"/>
      <c r="N26" s="406"/>
      <c r="O26" s="406"/>
      <c r="P26" s="406"/>
      <c r="Q26" s="406"/>
      <c r="R26" s="406"/>
      <c r="S26" s="406"/>
      <c r="T26" s="406"/>
      <c r="U26" s="406"/>
      <c r="V26" s="406"/>
      <c r="W26" s="406"/>
      <c r="X26" s="406"/>
      <c r="Y26" s="406"/>
      <c r="Z26" s="406"/>
      <c r="AA26" s="406"/>
    </row>
    <row r="27" spans="1:27" x14ac:dyDescent="0.25">
      <c r="A27" s="145" t="s">
        <v>152</v>
      </c>
      <c r="B27" s="147"/>
      <c r="C27" s="247"/>
      <c r="D27" s="247"/>
      <c r="E27" s="248"/>
      <c r="F27" s="249"/>
      <c r="G27" s="406"/>
      <c r="H27" s="406"/>
      <c r="I27" s="406"/>
      <c r="J27" s="406"/>
      <c r="K27" s="406"/>
      <c r="L27" s="406"/>
      <c r="M27" s="406"/>
      <c r="N27" s="406"/>
      <c r="O27" s="406"/>
      <c r="P27" s="406"/>
      <c r="Q27" s="406"/>
      <c r="R27" s="406"/>
      <c r="S27" s="406"/>
      <c r="T27" s="406"/>
      <c r="U27" s="406"/>
      <c r="V27" s="406"/>
      <c r="W27" s="406"/>
      <c r="X27" s="406"/>
      <c r="Y27" s="406"/>
      <c r="Z27" s="406"/>
      <c r="AA27" s="406"/>
    </row>
    <row r="28" spans="1:27" x14ac:dyDescent="0.25">
      <c r="A28" s="145" t="s">
        <v>153</v>
      </c>
      <c r="B28" s="250"/>
      <c r="C28" s="239"/>
      <c r="D28" s="239">
        <v>8559540</v>
      </c>
      <c r="E28" s="240"/>
      <c r="F28" s="241">
        <v>100</v>
      </c>
      <c r="G28" s="137"/>
      <c r="H28" s="137"/>
      <c r="I28" s="137"/>
      <c r="J28" s="137"/>
      <c r="K28" s="137"/>
      <c r="L28" s="137"/>
      <c r="M28" s="137"/>
      <c r="N28" s="137"/>
      <c r="O28" s="137"/>
      <c r="P28" s="137"/>
      <c r="Q28" s="137"/>
      <c r="R28" s="137"/>
      <c r="S28" s="137"/>
      <c r="T28" s="137"/>
      <c r="U28" s="137"/>
      <c r="V28" s="137"/>
      <c r="W28" s="137"/>
      <c r="X28" s="137"/>
      <c r="Y28" s="137"/>
      <c r="Z28" s="137"/>
      <c r="AA28" s="137"/>
    </row>
    <row r="29" spans="1:27" x14ac:dyDescent="0.25">
      <c r="A29" s="145"/>
      <c r="B29" s="250"/>
      <c r="C29" s="239"/>
      <c r="D29" s="239"/>
      <c r="E29" s="240"/>
      <c r="F29" s="241"/>
      <c r="G29" s="137"/>
      <c r="H29" s="137"/>
      <c r="I29" s="137"/>
      <c r="J29" s="137"/>
      <c r="K29" s="137"/>
      <c r="L29" s="137"/>
      <c r="M29" s="137"/>
      <c r="N29" s="137"/>
      <c r="O29" s="137"/>
      <c r="P29" s="137"/>
      <c r="Q29" s="137"/>
      <c r="R29" s="137"/>
      <c r="S29" s="137"/>
      <c r="T29" s="137"/>
      <c r="U29" s="137"/>
      <c r="V29" s="137"/>
      <c r="W29" s="137"/>
      <c r="X29" s="137"/>
      <c r="Y29" s="137"/>
      <c r="Z29" s="137"/>
      <c r="AA29" s="137"/>
    </row>
    <row r="30" spans="1:27" x14ac:dyDescent="0.25">
      <c r="A30" s="148" t="s">
        <v>147</v>
      </c>
      <c r="B30" s="250"/>
      <c r="C30" s="239"/>
      <c r="D30" s="239">
        <v>7330760</v>
      </c>
      <c r="E30" s="240"/>
      <c r="F30" s="241">
        <v>85.6</v>
      </c>
      <c r="G30" s="137"/>
      <c r="H30" s="137"/>
      <c r="I30" s="137"/>
      <c r="J30" s="137"/>
      <c r="K30" s="137"/>
      <c r="L30" s="137"/>
      <c r="M30" s="137"/>
      <c r="N30" s="137"/>
      <c r="O30" s="137"/>
      <c r="P30" s="137"/>
      <c r="Q30" s="137"/>
      <c r="R30" s="137"/>
      <c r="S30" s="137"/>
      <c r="T30" s="137"/>
      <c r="U30" s="137"/>
      <c r="V30" s="137"/>
      <c r="W30" s="137"/>
      <c r="X30" s="137"/>
      <c r="Y30" s="137"/>
      <c r="Z30" s="137"/>
      <c r="AA30" s="137"/>
    </row>
    <row r="31" spans="1:27" x14ac:dyDescent="0.25">
      <c r="A31" s="148"/>
      <c r="B31" s="408"/>
      <c r="C31" s="245"/>
      <c r="D31" s="239"/>
      <c r="E31" s="243"/>
      <c r="F31" s="241"/>
      <c r="G31" s="242"/>
      <c r="H31" s="242"/>
      <c r="I31" s="242"/>
      <c r="J31" s="242"/>
      <c r="K31" s="242"/>
      <c r="L31" s="242"/>
      <c r="M31" s="242"/>
      <c r="N31" s="242"/>
      <c r="O31" s="242"/>
      <c r="P31" s="242"/>
      <c r="Q31" s="242"/>
      <c r="R31" s="242"/>
      <c r="S31" s="242"/>
      <c r="T31" s="242"/>
      <c r="U31" s="242"/>
      <c r="V31" s="242"/>
      <c r="W31" s="242"/>
      <c r="X31" s="242"/>
      <c r="Y31" s="242"/>
      <c r="Z31" s="242"/>
      <c r="AA31" s="242"/>
    </row>
    <row r="32" spans="1:27" x14ac:dyDescent="0.25">
      <c r="A32" s="148" t="s">
        <v>148</v>
      </c>
      <c r="B32" s="407"/>
      <c r="C32" s="239"/>
      <c r="D32" s="239">
        <v>1228790</v>
      </c>
      <c r="E32" s="240"/>
      <c r="F32" s="241">
        <v>14.4</v>
      </c>
      <c r="G32" s="238"/>
      <c r="H32" s="238"/>
      <c r="I32" s="238"/>
      <c r="J32" s="238"/>
      <c r="K32" s="238"/>
      <c r="L32" s="238"/>
      <c r="M32" s="238"/>
      <c r="N32" s="238"/>
      <c r="O32" s="238"/>
      <c r="P32" s="238"/>
      <c r="Q32" s="238"/>
      <c r="R32" s="238"/>
      <c r="S32" s="238"/>
      <c r="T32" s="238"/>
      <c r="U32" s="238"/>
      <c r="V32" s="238"/>
      <c r="W32" s="238"/>
      <c r="X32" s="238"/>
      <c r="Y32" s="238"/>
      <c r="Z32" s="238"/>
      <c r="AA32" s="238"/>
    </row>
    <row r="33" spans="1:27" x14ac:dyDescent="0.25">
      <c r="A33" s="147" t="s">
        <v>149</v>
      </c>
      <c r="B33" s="147"/>
      <c r="C33" s="239"/>
      <c r="D33" s="239">
        <v>236810</v>
      </c>
      <c r="E33" s="240"/>
      <c r="F33" s="241">
        <v>2.8</v>
      </c>
      <c r="G33" s="246"/>
      <c r="H33" s="246"/>
      <c r="I33" s="246"/>
      <c r="J33" s="246"/>
      <c r="K33" s="246"/>
      <c r="L33" s="246"/>
      <c r="M33" s="246"/>
      <c r="N33" s="246"/>
      <c r="O33" s="246"/>
      <c r="P33" s="246"/>
      <c r="Q33" s="246"/>
      <c r="R33" s="246"/>
      <c r="S33" s="246"/>
      <c r="T33" s="246"/>
      <c r="U33" s="246"/>
      <c r="V33" s="246"/>
      <c r="W33" s="246"/>
      <c r="X33" s="246"/>
      <c r="Y33" s="246"/>
      <c r="Z33" s="246"/>
      <c r="AA33" s="246"/>
    </row>
    <row r="34" spans="1:27" x14ac:dyDescent="0.25">
      <c r="A34" s="147" t="s">
        <v>150</v>
      </c>
      <c r="B34" s="147"/>
      <c r="C34" s="239"/>
      <c r="D34" s="239">
        <v>991980</v>
      </c>
      <c r="E34" s="240"/>
      <c r="F34" s="241">
        <v>11.6</v>
      </c>
      <c r="G34" s="246"/>
      <c r="H34" s="246"/>
      <c r="I34" s="246"/>
      <c r="J34" s="246"/>
      <c r="K34" s="246"/>
      <c r="L34" s="246"/>
      <c r="M34" s="246"/>
      <c r="N34" s="246"/>
      <c r="O34" s="246"/>
      <c r="P34" s="246"/>
      <c r="Q34" s="246"/>
      <c r="R34" s="246"/>
      <c r="S34" s="246"/>
      <c r="T34" s="246"/>
      <c r="U34" s="246"/>
      <c r="V34" s="246"/>
      <c r="W34" s="246"/>
      <c r="X34" s="246"/>
      <c r="Y34" s="246"/>
      <c r="Z34" s="246"/>
      <c r="AA34" s="246"/>
    </row>
    <row r="35" spans="1:27" x14ac:dyDescent="0.25">
      <c r="A35" s="147"/>
      <c r="B35" s="147"/>
      <c r="C35" s="146"/>
      <c r="D35" s="146"/>
      <c r="E35" s="146"/>
      <c r="F35" s="146"/>
      <c r="G35" s="406"/>
      <c r="H35" s="406"/>
      <c r="I35" s="406"/>
      <c r="J35" s="406"/>
      <c r="K35" s="406"/>
      <c r="L35" s="406"/>
      <c r="M35" s="406"/>
      <c r="N35" s="406"/>
      <c r="O35" s="406"/>
      <c r="P35" s="406"/>
      <c r="Q35" s="406"/>
      <c r="R35" s="406"/>
      <c r="S35" s="406"/>
      <c r="T35" s="406"/>
      <c r="U35" s="406"/>
      <c r="V35" s="406"/>
      <c r="W35" s="406"/>
      <c r="X35" s="406"/>
      <c r="Y35" s="406"/>
      <c r="Z35" s="406"/>
      <c r="AA35" s="406"/>
    </row>
    <row r="36" spans="1:27" x14ac:dyDescent="0.25">
      <c r="A36" s="251"/>
      <c r="B36" s="149"/>
      <c r="C36" s="150"/>
      <c r="D36" s="150"/>
      <c r="E36" s="150"/>
      <c r="F36" s="150"/>
      <c r="G36" s="146"/>
      <c r="H36" s="406"/>
      <c r="I36" s="406"/>
      <c r="J36" s="406"/>
      <c r="K36" s="406"/>
      <c r="L36" s="406"/>
      <c r="M36" s="406"/>
      <c r="N36" s="406"/>
      <c r="O36" s="406"/>
      <c r="P36" s="406"/>
      <c r="Q36" s="406"/>
      <c r="R36" s="406"/>
      <c r="S36" s="406"/>
      <c r="T36" s="406"/>
      <c r="U36" s="406"/>
      <c r="V36" s="406"/>
      <c r="W36" s="406"/>
      <c r="X36" s="406"/>
      <c r="Y36" s="406"/>
      <c r="Z36" s="406"/>
      <c r="AA36" s="406"/>
    </row>
    <row r="37" spans="1:27" x14ac:dyDescent="0.25">
      <c r="A37" s="252"/>
      <c r="B37" s="146"/>
      <c r="C37" s="146"/>
      <c r="D37" s="146"/>
      <c r="E37" s="156"/>
      <c r="F37" s="253" t="s">
        <v>106</v>
      </c>
      <c r="G37" s="253"/>
      <c r="H37" s="406"/>
      <c r="I37" s="246"/>
      <c r="J37" s="246"/>
      <c r="K37" s="406"/>
      <c r="L37" s="406"/>
      <c r="M37" s="406"/>
      <c r="N37" s="406"/>
      <c r="O37" s="406"/>
      <c r="P37" s="254"/>
      <c r="Q37" s="254"/>
      <c r="R37" s="254"/>
      <c r="S37" s="254"/>
      <c r="T37" s="254"/>
      <c r="U37" s="406"/>
      <c r="V37" s="406"/>
      <c r="W37" s="406"/>
      <c r="X37" s="406"/>
      <c r="Y37" s="406"/>
      <c r="Z37" s="406"/>
      <c r="AA37" s="406"/>
    </row>
    <row r="38" spans="1:27" x14ac:dyDescent="0.25">
      <c r="A38" s="409"/>
      <c r="B38" s="146"/>
      <c r="C38" s="146"/>
      <c r="D38" s="146"/>
      <c r="E38" s="406"/>
      <c r="F38" s="406"/>
      <c r="G38" s="406"/>
      <c r="H38" s="406"/>
      <c r="I38" s="255"/>
      <c r="J38" s="255"/>
      <c r="K38" s="255"/>
      <c r="L38" s="255"/>
      <c r="M38" s="255"/>
      <c r="N38" s="255"/>
      <c r="O38" s="255"/>
      <c r="P38" s="255"/>
      <c r="Q38" s="255"/>
      <c r="R38" s="255"/>
      <c r="S38" s="255"/>
      <c r="T38" s="255"/>
      <c r="U38" s="255"/>
      <c r="V38" s="255"/>
      <c r="W38" s="255"/>
      <c r="X38" s="255"/>
      <c r="Y38" s="255"/>
      <c r="Z38" s="255"/>
      <c r="AA38" s="406"/>
    </row>
    <row r="39" spans="1:27" ht="22.5" customHeight="1" x14ac:dyDescent="0.25">
      <c r="A39" s="515" t="s">
        <v>296</v>
      </c>
      <c r="B39" s="515"/>
      <c r="C39" s="515"/>
      <c r="D39" s="515"/>
      <c r="E39" s="515"/>
      <c r="F39" s="515"/>
      <c r="G39" s="406"/>
      <c r="H39" s="406"/>
      <c r="I39" s="255"/>
      <c r="J39" s="255"/>
      <c r="K39" s="255"/>
      <c r="L39" s="255"/>
      <c r="M39" s="255"/>
      <c r="N39" s="255"/>
      <c r="O39" s="255"/>
      <c r="P39" s="255"/>
      <c r="Q39" s="255"/>
      <c r="R39" s="255"/>
      <c r="S39" s="255"/>
      <c r="T39" s="255"/>
      <c r="U39" s="255"/>
      <c r="V39" s="255"/>
      <c r="W39" s="255"/>
      <c r="X39" s="255"/>
      <c r="Y39" s="255"/>
      <c r="Z39" s="255"/>
      <c r="AA39" s="406"/>
    </row>
    <row r="40" spans="1:27" ht="11.25" customHeight="1" x14ac:dyDescent="0.25">
      <c r="A40" s="521" t="s">
        <v>295</v>
      </c>
      <c r="B40" s="516"/>
      <c r="C40" s="516"/>
      <c r="D40" s="516"/>
      <c r="E40" s="516"/>
      <c r="F40" s="516"/>
      <c r="G40" s="406"/>
      <c r="H40" s="406"/>
      <c r="I40" s="255"/>
      <c r="J40" s="255"/>
      <c r="K40" s="255"/>
      <c r="L40" s="255"/>
      <c r="M40" s="255"/>
      <c r="N40" s="255"/>
      <c r="O40" s="255"/>
      <c r="P40" s="255"/>
      <c r="Q40" s="255"/>
      <c r="R40" s="255"/>
      <c r="S40" s="255"/>
      <c r="T40" s="255"/>
      <c r="U40" s="255"/>
      <c r="V40" s="255"/>
      <c r="W40" s="255"/>
      <c r="X40" s="255"/>
      <c r="Y40" s="255"/>
      <c r="Z40" s="255"/>
      <c r="AA40" s="406"/>
    </row>
    <row r="41" spans="1:27" ht="22.5" customHeight="1" x14ac:dyDescent="0.25">
      <c r="A41" s="476" t="s">
        <v>154</v>
      </c>
      <c r="B41" s="476"/>
      <c r="C41" s="476"/>
      <c r="D41" s="476"/>
      <c r="E41" s="476"/>
      <c r="F41" s="476"/>
      <c r="G41" s="158"/>
      <c r="H41" s="158"/>
      <c r="I41" s="255"/>
      <c r="J41" s="255"/>
      <c r="K41" s="255"/>
      <c r="L41" s="255"/>
      <c r="M41" s="255"/>
      <c r="N41" s="255"/>
      <c r="O41" s="255"/>
      <c r="P41" s="255"/>
      <c r="Q41" s="255"/>
      <c r="R41" s="255"/>
      <c r="S41" s="255"/>
      <c r="T41" s="255"/>
      <c r="U41" s="255"/>
      <c r="V41" s="255"/>
      <c r="W41" s="255"/>
      <c r="X41" s="255"/>
      <c r="Y41" s="255"/>
      <c r="Z41" s="255"/>
      <c r="AA41" s="406"/>
    </row>
    <row r="42" spans="1:27" ht="11.25" customHeight="1" x14ac:dyDescent="0.25">
      <c r="A42" s="476" t="s">
        <v>155</v>
      </c>
      <c r="B42" s="476"/>
      <c r="C42" s="476"/>
      <c r="D42" s="476"/>
      <c r="E42" s="476"/>
      <c r="F42" s="476"/>
      <c r="G42" s="158"/>
      <c r="H42" s="158"/>
      <c r="I42" s="255"/>
      <c r="J42" s="255"/>
      <c r="K42" s="255"/>
      <c r="L42" s="255"/>
      <c r="M42" s="255"/>
      <c r="N42" s="255"/>
      <c r="O42" s="255"/>
      <c r="P42" s="255"/>
      <c r="Q42" s="255"/>
      <c r="R42" s="255"/>
      <c r="S42" s="255"/>
      <c r="T42" s="255"/>
      <c r="U42" s="255"/>
      <c r="V42" s="255"/>
      <c r="W42" s="255"/>
      <c r="X42" s="255"/>
      <c r="Y42" s="255"/>
      <c r="Z42" s="255"/>
      <c r="AA42" s="406"/>
    </row>
    <row r="43" spans="1:27" ht="11.25" customHeight="1" x14ac:dyDescent="0.25">
      <c r="A43" s="476" t="s">
        <v>156</v>
      </c>
      <c r="B43" s="476"/>
      <c r="C43" s="476"/>
      <c r="D43" s="476"/>
      <c r="E43" s="476"/>
      <c r="F43" s="476"/>
      <c r="G43" s="158"/>
      <c r="H43" s="158"/>
      <c r="I43" s="255"/>
      <c r="J43" s="255"/>
      <c r="K43" s="255"/>
      <c r="L43" s="255"/>
      <c r="M43" s="255"/>
      <c r="N43" s="255"/>
      <c r="O43" s="255"/>
      <c r="P43" s="255"/>
      <c r="Q43" s="255"/>
      <c r="R43" s="255"/>
      <c r="S43" s="255"/>
      <c r="T43" s="255"/>
      <c r="U43" s="255"/>
      <c r="V43" s="255"/>
      <c r="W43" s="255"/>
      <c r="X43" s="255"/>
      <c r="Y43" s="255"/>
      <c r="Z43" s="255"/>
      <c r="AA43" s="406"/>
    </row>
    <row r="44" spans="1:27" ht="22.5" customHeight="1" x14ac:dyDescent="0.25">
      <c r="A44" s="476" t="s">
        <v>297</v>
      </c>
      <c r="B44" s="476"/>
      <c r="C44" s="476"/>
      <c r="D44" s="476"/>
      <c r="E44" s="476"/>
      <c r="F44" s="476"/>
      <c r="G44" s="158"/>
      <c r="H44" s="158"/>
      <c r="I44" s="255"/>
      <c r="J44" s="255"/>
      <c r="K44" s="255"/>
      <c r="L44" s="255"/>
      <c r="M44" s="255"/>
      <c r="N44" s="255"/>
      <c r="O44" s="255"/>
      <c r="P44" s="255"/>
      <c r="Q44" s="255"/>
      <c r="R44" s="255"/>
      <c r="S44" s="255"/>
      <c r="T44" s="255"/>
      <c r="U44" s="255"/>
      <c r="V44" s="255"/>
      <c r="W44" s="255"/>
      <c r="X44" s="255"/>
      <c r="Y44" s="255"/>
      <c r="Z44" s="255"/>
      <c r="AA44" s="406"/>
    </row>
    <row r="45" spans="1:27" ht="11.25" customHeight="1" x14ac:dyDescent="0.25">
      <c r="A45" s="521" t="s">
        <v>295</v>
      </c>
      <c r="B45" s="516"/>
      <c r="C45" s="516"/>
      <c r="D45" s="516"/>
      <c r="E45" s="516"/>
      <c r="F45" s="516"/>
      <c r="G45" s="158"/>
      <c r="H45" s="158"/>
      <c r="I45" s="255"/>
      <c r="J45" s="255"/>
      <c r="K45" s="255"/>
      <c r="L45" s="255"/>
      <c r="M45" s="255"/>
      <c r="N45" s="255"/>
      <c r="O45" s="255"/>
      <c r="P45" s="255"/>
      <c r="Q45" s="255"/>
      <c r="R45" s="255"/>
      <c r="S45" s="255"/>
      <c r="T45" s="255"/>
      <c r="U45" s="255"/>
      <c r="V45" s="255"/>
      <c r="W45" s="255"/>
      <c r="X45" s="255"/>
      <c r="Y45" s="255"/>
      <c r="Z45" s="255"/>
      <c r="AA45" s="406"/>
    </row>
    <row r="46" spans="1:27" x14ac:dyDescent="0.25">
      <c r="A46" s="127"/>
      <c r="B46" s="127"/>
      <c r="C46" s="127"/>
      <c r="D46" s="127"/>
      <c r="E46" s="127"/>
      <c r="F46" s="127"/>
      <c r="G46" s="127"/>
      <c r="H46" s="127"/>
      <c r="I46" s="256"/>
      <c r="J46" s="256"/>
      <c r="K46" s="256"/>
      <c r="L46" s="256"/>
      <c r="M46" s="256"/>
      <c r="N46" s="406"/>
      <c r="O46" s="406"/>
      <c r="P46" s="406"/>
      <c r="Q46" s="254"/>
      <c r="R46" s="406"/>
      <c r="S46" s="254"/>
      <c r="T46" s="406"/>
      <c r="U46" s="406"/>
      <c r="V46" s="406"/>
      <c r="W46" s="406"/>
      <c r="X46" s="406"/>
      <c r="Y46" s="406"/>
      <c r="Z46" s="406"/>
      <c r="AA46" s="406"/>
    </row>
    <row r="47" spans="1:27" ht="22.5" customHeight="1" x14ac:dyDescent="0.25">
      <c r="A47" s="476" t="s">
        <v>298</v>
      </c>
      <c r="B47" s="476"/>
      <c r="C47" s="476"/>
      <c r="D47" s="476"/>
      <c r="E47" s="476"/>
      <c r="F47" s="476"/>
      <c r="G47" s="127"/>
      <c r="H47" s="127"/>
      <c r="I47" s="127"/>
      <c r="J47" s="127"/>
      <c r="K47" s="127"/>
      <c r="L47" s="127"/>
      <c r="M47" s="127"/>
      <c r="N47" s="406"/>
      <c r="O47" s="406"/>
      <c r="P47" s="406"/>
      <c r="Q47" s="254"/>
      <c r="R47" s="406"/>
      <c r="S47" s="254"/>
      <c r="T47" s="406"/>
      <c r="U47" s="406"/>
      <c r="V47" s="406"/>
      <c r="W47" s="154"/>
      <c r="X47" s="406"/>
      <c r="Y47" s="406"/>
      <c r="Z47" s="406"/>
      <c r="AA47" s="406"/>
    </row>
    <row r="48" spans="1:27" ht="11.25" customHeight="1" x14ac:dyDescent="0.25">
      <c r="A48" s="474" t="s">
        <v>56</v>
      </c>
      <c r="B48" s="474"/>
      <c r="C48" s="474"/>
      <c r="D48" s="474"/>
      <c r="E48" s="474"/>
      <c r="F48" s="474"/>
      <c r="G48" s="406"/>
      <c r="H48" s="406"/>
      <c r="I48" s="406"/>
      <c r="J48" s="406"/>
      <c r="K48" s="406"/>
      <c r="L48" s="406"/>
      <c r="M48" s="406"/>
      <c r="N48" s="406"/>
      <c r="O48" s="406"/>
      <c r="P48" s="406"/>
      <c r="Q48" s="154"/>
      <c r="R48" s="406"/>
      <c r="S48" s="406"/>
      <c r="T48" s="406"/>
      <c r="U48" s="406"/>
      <c r="V48" s="406"/>
      <c r="W48" s="406"/>
      <c r="X48" s="406"/>
      <c r="Y48" s="406"/>
      <c r="Z48" s="406"/>
      <c r="AA48" s="406"/>
    </row>
    <row r="49" spans="1:27" x14ac:dyDescent="0.25">
      <c r="A49" s="405"/>
      <c r="B49" s="405"/>
      <c r="C49" s="405"/>
      <c r="D49" s="405"/>
      <c r="E49" s="405"/>
      <c r="F49" s="406"/>
      <c r="G49" s="406"/>
      <c r="H49" s="406"/>
      <c r="I49" s="406"/>
      <c r="J49" s="406"/>
      <c r="K49" s="406"/>
      <c r="L49" s="406"/>
      <c r="M49" s="406"/>
      <c r="N49" s="406"/>
      <c r="O49" s="406"/>
      <c r="P49" s="406"/>
      <c r="Q49" s="154"/>
      <c r="R49" s="406"/>
      <c r="S49" s="406"/>
      <c r="T49" s="406"/>
      <c r="U49" s="406"/>
      <c r="V49" s="406"/>
      <c r="W49" s="406"/>
      <c r="X49" s="406"/>
      <c r="Y49" s="406"/>
      <c r="Z49" s="406"/>
      <c r="AA49" s="406"/>
    </row>
    <row r="50" spans="1:27" x14ac:dyDescent="0.25">
      <c r="A50" s="406"/>
      <c r="B50" s="406"/>
      <c r="C50" s="406"/>
      <c r="D50" s="406"/>
      <c r="E50" s="406"/>
      <c r="F50" s="406"/>
      <c r="G50" s="406"/>
      <c r="H50" s="406"/>
      <c r="I50" s="406"/>
      <c r="J50" s="406"/>
      <c r="K50" s="406"/>
      <c r="L50" s="406"/>
      <c r="M50" s="406"/>
      <c r="N50" s="406"/>
      <c r="O50" s="406"/>
      <c r="P50" s="406"/>
      <c r="Q50" s="406"/>
      <c r="R50" s="406"/>
      <c r="S50" s="406"/>
      <c r="T50" s="406"/>
      <c r="U50" s="406"/>
      <c r="V50" s="406"/>
      <c r="W50" s="406"/>
      <c r="X50" s="406"/>
      <c r="Y50" s="406"/>
      <c r="Z50" s="406"/>
      <c r="AA50" s="406"/>
    </row>
    <row r="51" spans="1:27" x14ac:dyDescent="0.25">
      <c r="A51" s="137"/>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row>
    <row r="52" spans="1:27" x14ac:dyDescent="0.25">
      <c r="A52" s="406"/>
      <c r="B52" s="406"/>
      <c r="C52" s="406"/>
      <c r="D52" s="406"/>
      <c r="E52" s="406"/>
      <c r="F52" s="406"/>
      <c r="G52" s="406"/>
      <c r="H52" s="406"/>
      <c r="I52" s="406"/>
      <c r="J52" s="406"/>
      <c r="K52" s="406"/>
      <c r="L52" s="406"/>
      <c r="M52" s="406"/>
      <c r="N52" s="406"/>
      <c r="O52" s="406"/>
      <c r="P52" s="406"/>
      <c r="Q52" s="406"/>
      <c r="R52" s="406"/>
      <c r="S52" s="406"/>
      <c r="T52" s="406"/>
      <c r="U52" s="406"/>
      <c r="V52" s="406"/>
      <c r="W52" s="406"/>
      <c r="X52" s="406"/>
      <c r="Y52" s="406"/>
      <c r="Z52" s="406"/>
      <c r="AA52" s="406"/>
    </row>
    <row r="53" spans="1:27" x14ac:dyDescent="0.25">
      <c r="A53" s="406"/>
      <c r="B53" s="406"/>
      <c r="C53" s="406"/>
      <c r="D53" s="406"/>
      <c r="E53" s="406"/>
      <c r="F53" s="406"/>
      <c r="G53" s="406"/>
      <c r="H53" s="406"/>
      <c r="I53" s="406"/>
      <c r="J53" s="406"/>
      <c r="K53" s="406"/>
      <c r="L53" s="406"/>
      <c r="M53" s="406"/>
      <c r="N53" s="406"/>
      <c r="O53" s="406"/>
      <c r="P53" s="406"/>
      <c r="Q53" s="406"/>
      <c r="R53" s="406"/>
      <c r="S53" s="406"/>
      <c r="T53" s="406"/>
      <c r="U53" s="406"/>
      <c r="V53" s="406"/>
      <c r="W53" s="406"/>
      <c r="X53" s="406"/>
      <c r="Y53" s="406"/>
      <c r="Z53" s="406"/>
      <c r="AA53" s="406"/>
    </row>
    <row r="54" spans="1:27" x14ac:dyDescent="0.25">
      <c r="A54" s="137"/>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row>
    <row r="55" spans="1:27" x14ac:dyDescent="0.25">
      <c r="A55" s="137"/>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row>
    <row r="56" spans="1:27" x14ac:dyDescent="0.25">
      <c r="A56" s="242"/>
      <c r="B56" s="242"/>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row>
    <row r="57" spans="1:27" x14ac:dyDescent="0.25">
      <c r="A57" s="238"/>
      <c r="B57" s="238"/>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row>
    <row r="58" spans="1:27" x14ac:dyDescent="0.25">
      <c r="A58" s="238"/>
      <c r="B58" s="238"/>
      <c r="C58" s="238"/>
      <c r="D58" s="238"/>
      <c r="E58" s="238"/>
      <c r="F58" s="238"/>
      <c r="G58" s="238"/>
      <c r="H58" s="238"/>
      <c r="I58" s="238"/>
      <c r="J58" s="238"/>
      <c r="K58" s="238"/>
      <c r="L58" s="238"/>
      <c r="M58" s="238"/>
      <c r="N58" s="238"/>
      <c r="O58" s="238"/>
      <c r="P58" s="238"/>
      <c r="Q58" s="238"/>
      <c r="R58" s="238"/>
      <c r="S58" s="238"/>
      <c r="T58" s="238"/>
      <c r="U58" s="238"/>
      <c r="V58" s="238"/>
      <c r="W58" s="238"/>
      <c r="X58" s="238"/>
      <c r="Y58" s="238"/>
      <c r="Z58" s="238"/>
      <c r="AA58" s="238"/>
    </row>
    <row r="59" spans="1:27" x14ac:dyDescent="0.25">
      <c r="A59" s="238"/>
      <c r="B59" s="238"/>
      <c r="C59" s="238"/>
      <c r="D59" s="238"/>
      <c r="E59" s="238"/>
      <c r="F59" s="238"/>
      <c r="G59" s="238"/>
      <c r="H59" s="238"/>
      <c r="I59" s="238"/>
      <c r="J59" s="238"/>
      <c r="K59" s="238"/>
      <c r="L59" s="238"/>
      <c r="M59" s="238"/>
      <c r="N59" s="238"/>
      <c r="O59" s="238"/>
      <c r="P59" s="238"/>
      <c r="Q59" s="238"/>
      <c r="R59" s="238"/>
      <c r="S59" s="238"/>
      <c r="T59" s="238"/>
      <c r="U59" s="238"/>
      <c r="V59" s="238"/>
      <c r="W59" s="238"/>
      <c r="X59" s="238"/>
      <c r="Y59" s="238"/>
      <c r="Z59" s="238"/>
      <c r="AA59" s="238"/>
    </row>
    <row r="60" spans="1:27" x14ac:dyDescent="0.25">
      <c r="A60" s="406"/>
      <c r="B60" s="406"/>
      <c r="C60" s="406"/>
      <c r="D60" s="406"/>
      <c r="E60" s="406"/>
      <c r="F60" s="406"/>
      <c r="G60" s="406"/>
      <c r="H60" s="406"/>
      <c r="I60" s="406"/>
      <c r="J60" s="406"/>
      <c r="K60" s="406"/>
      <c r="L60" s="406"/>
      <c r="M60" s="406"/>
      <c r="N60" s="406"/>
      <c r="O60" s="406"/>
      <c r="P60" s="406"/>
      <c r="Q60" s="406"/>
      <c r="R60" s="406"/>
      <c r="S60" s="406"/>
      <c r="T60" s="406"/>
      <c r="U60" s="406"/>
      <c r="V60" s="406"/>
      <c r="W60" s="406"/>
      <c r="X60" s="406"/>
      <c r="Y60" s="406"/>
      <c r="Z60" s="406"/>
      <c r="AA60" s="406"/>
    </row>
    <row r="61" spans="1:27" x14ac:dyDescent="0.25">
      <c r="A61" s="406"/>
      <c r="B61" s="406"/>
      <c r="C61" s="406"/>
      <c r="D61" s="406"/>
      <c r="E61" s="406"/>
      <c r="F61" s="406"/>
      <c r="G61" s="406"/>
      <c r="H61" s="406"/>
      <c r="I61" s="406"/>
      <c r="J61" s="406"/>
      <c r="K61" s="406"/>
      <c r="L61" s="406"/>
      <c r="M61" s="406"/>
      <c r="N61" s="406"/>
      <c r="O61" s="406"/>
      <c r="P61" s="406"/>
      <c r="Q61" s="406"/>
      <c r="R61" s="406"/>
      <c r="S61" s="406"/>
      <c r="T61" s="406"/>
      <c r="U61" s="406"/>
      <c r="V61" s="406"/>
      <c r="W61" s="406"/>
      <c r="X61" s="406"/>
      <c r="Y61" s="406"/>
      <c r="Z61" s="406"/>
      <c r="AA61" s="406"/>
    </row>
    <row r="62" spans="1:27" x14ac:dyDescent="0.25">
      <c r="A62" s="406"/>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row>
    <row r="63" spans="1:27" x14ac:dyDescent="0.25">
      <c r="A63" s="406"/>
      <c r="B63" s="406"/>
      <c r="C63" s="406"/>
      <c r="D63" s="406"/>
      <c r="E63" s="406"/>
      <c r="F63" s="406"/>
      <c r="G63" s="406"/>
      <c r="H63" s="406"/>
      <c r="I63" s="406"/>
      <c r="J63" s="406"/>
      <c r="K63" s="406"/>
      <c r="L63" s="406"/>
      <c r="M63" s="406"/>
      <c r="N63" s="406"/>
      <c r="O63" s="406"/>
      <c r="P63" s="406"/>
      <c r="Q63" s="406"/>
      <c r="R63" s="406"/>
      <c r="S63" s="406"/>
      <c r="T63" s="406"/>
      <c r="U63" s="406"/>
      <c r="V63" s="406"/>
      <c r="W63" s="406"/>
      <c r="X63" s="406"/>
      <c r="Y63" s="406"/>
      <c r="Z63" s="406"/>
      <c r="AA63" s="406"/>
    </row>
    <row r="64" spans="1:27" x14ac:dyDescent="0.25">
      <c r="A64" s="406"/>
      <c r="B64" s="406"/>
      <c r="C64" s="406"/>
      <c r="D64" s="406"/>
      <c r="E64" s="406"/>
      <c r="F64" s="406"/>
      <c r="G64" s="406"/>
      <c r="H64" s="406"/>
      <c r="I64" s="406"/>
      <c r="J64" s="406"/>
      <c r="K64" s="406"/>
      <c r="L64" s="406"/>
      <c r="M64" s="406"/>
      <c r="N64" s="406"/>
      <c r="O64" s="406"/>
      <c r="P64" s="406"/>
      <c r="Q64" s="406"/>
      <c r="R64" s="406"/>
      <c r="S64" s="406"/>
      <c r="T64" s="406"/>
      <c r="U64" s="406"/>
      <c r="V64" s="406"/>
      <c r="W64" s="406"/>
      <c r="X64" s="406"/>
      <c r="Y64" s="406"/>
      <c r="Z64" s="406"/>
      <c r="AA64" s="406"/>
    </row>
    <row r="65" spans="1:27" x14ac:dyDescent="0.25">
      <c r="A65" s="406"/>
      <c r="B65" s="406"/>
      <c r="C65" s="406"/>
      <c r="D65" s="406"/>
      <c r="E65" s="406"/>
      <c r="F65" s="406"/>
      <c r="G65" s="406"/>
      <c r="H65" s="406"/>
      <c r="I65" s="406"/>
      <c r="J65" s="406"/>
      <c r="K65" s="406"/>
      <c r="L65" s="406"/>
      <c r="M65" s="406"/>
      <c r="N65" s="406"/>
      <c r="O65" s="406"/>
      <c r="P65" s="406"/>
      <c r="Q65" s="406"/>
      <c r="R65" s="406"/>
      <c r="S65" s="406"/>
      <c r="T65" s="406"/>
      <c r="U65" s="406"/>
      <c r="V65" s="406"/>
      <c r="W65" s="406"/>
      <c r="X65" s="406"/>
      <c r="Y65" s="406"/>
      <c r="Z65" s="406"/>
      <c r="AA65" s="406"/>
    </row>
    <row r="66" spans="1:27" x14ac:dyDescent="0.25">
      <c r="A66" s="406"/>
      <c r="B66" s="406"/>
      <c r="C66" s="406"/>
      <c r="D66" s="406"/>
      <c r="E66" s="406"/>
      <c r="F66" s="406"/>
      <c r="G66" s="406"/>
      <c r="H66" s="406"/>
      <c r="I66" s="406"/>
      <c r="J66" s="406"/>
      <c r="K66" s="406"/>
      <c r="L66" s="406"/>
      <c r="M66" s="406"/>
      <c r="N66" s="406"/>
      <c r="O66" s="406"/>
      <c r="P66" s="406"/>
      <c r="Q66" s="406"/>
      <c r="R66" s="406"/>
      <c r="S66" s="406"/>
      <c r="T66" s="406"/>
      <c r="U66" s="406"/>
      <c r="V66" s="406"/>
      <c r="W66" s="406"/>
      <c r="X66" s="406"/>
      <c r="Y66" s="406"/>
      <c r="Z66" s="406"/>
      <c r="AA66" s="406"/>
    </row>
    <row r="67" spans="1:27" x14ac:dyDescent="0.25">
      <c r="A67" s="406"/>
      <c r="B67" s="406"/>
      <c r="C67" s="406"/>
      <c r="D67" s="406"/>
      <c r="E67" s="406"/>
      <c r="F67" s="406"/>
      <c r="G67" s="406"/>
      <c r="H67" s="406"/>
      <c r="I67" s="406"/>
      <c r="J67" s="406"/>
      <c r="K67" s="406"/>
      <c r="L67" s="406"/>
      <c r="M67" s="406"/>
      <c r="N67" s="406"/>
      <c r="O67" s="406"/>
      <c r="P67" s="406"/>
      <c r="Q67" s="406"/>
      <c r="R67" s="406"/>
      <c r="S67" s="406"/>
      <c r="T67" s="406"/>
      <c r="U67" s="406"/>
      <c r="V67" s="406"/>
      <c r="W67" s="406"/>
      <c r="X67" s="406"/>
      <c r="Y67" s="406"/>
      <c r="Z67" s="406"/>
      <c r="AA67" s="406"/>
    </row>
    <row r="68" spans="1:27" x14ac:dyDescent="0.25">
      <c r="A68" s="406"/>
      <c r="B68" s="406"/>
      <c r="C68" s="406"/>
      <c r="D68" s="406"/>
      <c r="E68" s="406"/>
      <c r="F68" s="406"/>
      <c r="G68" s="406"/>
      <c r="H68" s="406"/>
      <c r="I68" s="406"/>
      <c r="J68" s="406"/>
      <c r="K68" s="406"/>
      <c r="L68" s="406"/>
      <c r="M68" s="406"/>
      <c r="N68" s="406"/>
      <c r="O68" s="406"/>
      <c r="P68" s="406"/>
      <c r="Q68" s="406"/>
      <c r="R68" s="406"/>
      <c r="S68" s="406"/>
      <c r="T68" s="406"/>
      <c r="U68" s="406"/>
      <c r="V68" s="406"/>
      <c r="W68" s="406"/>
      <c r="X68" s="406"/>
      <c r="Y68" s="406"/>
      <c r="Z68" s="406"/>
      <c r="AA68" s="406"/>
    </row>
    <row r="69" spans="1:27" x14ac:dyDescent="0.25">
      <c r="A69" s="406"/>
      <c r="B69" s="406"/>
      <c r="C69" s="406"/>
      <c r="D69" s="406"/>
      <c r="E69" s="406"/>
      <c r="F69" s="406"/>
      <c r="G69" s="406"/>
      <c r="H69" s="406"/>
      <c r="I69" s="406"/>
      <c r="J69" s="406"/>
      <c r="K69" s="406"/>
      <c r="L69" s="406"/>
      <c r="M69" s="406"/>
      <c r="N69" s="406"/>
      <c r="O69" s="406"/>
      <c r="P69" s="406"/>
      <c r="Q69" s="406"/>
      <c r="R69" s="406"/>
      <c r="S69" s="406"/>
      <c r="T69" s="406"/>
      <c r="U69" s="406"/>
      <c r="V69" s="406"/>
      <c r="W69" s="406"/>
      <c r="X69" s="406"/>
      <c r="Y69" s="406"/>
      <c r="Z69" s="406"/>
      <c r="AA69" s="406"/>
    </row>
    <row r="70" spans="1:27" x14ac:dyDescent="0.25">
      <c r="A70" s="406"/>
      <c r="B70" s="406"/>
      <c r="C70" s="406"/>
      <c r="D70" s="406"/>
      <c r="E70" s="406"/>
      <c r="F70" s="406"/>
      <c r="G70" s="406"/>
      <c r="H70" s="406"/>
      <c r="I70" s="406"/>
      <c r="J70" s="406"/>
      <c r="K70" s="406"/>
      <c r="L70" s="406"/>
      <c r="M70" s="406"/>
      <c r="N70" s="406"/>
      <c r="O70" s="406"/>
      <c r="P70" s="406"/>
      <c r="Q70" s="406"/>
      <c r="R70" s="406"/>
      <c r="S70" s="406"/>
      <c r="T70" s="406"/>
      <c r="U70" s="406"/>
      <c r="V70" s="406"/>
      <c r="W70" s="406"/>
      <c r="X70" s="406"/>
      <c r="Y70" s="406"/>
      <c r="Z70" s="406"/>
      <c r="AA70" s="406"/>
    </row>
    <row r="71" spans="1:27" x14ac:dyDescent="0.25">
      <c r="A71" s="406"/>
      <c r="B71" s="406"/>
      <c r="C71" s="406"/>
      <c r="D71" s="406"/>
      <c r="E71" s="406"/>
      <c r="F71" s="406"/>
      <c r="G71" s="406"/>
      <c r="H71" s="406"/>
      <c r="I71" s="406"/>
      <c r="J71" s="406"/>
      <c r="K71" s="406"/>
      <c r="L71" s="406"/>
      <c r="M71" s="406"/>
      <c r="N71" s="406"/>
      <c r="O71" s="406"/>
      <c r="P71" s="406"/>
      <c r="Q71" s="406"/>
      <c r="R71" s="406"/>
      <c r="S71" s="406"/>
      <c r="T71" s="406"/>
      <c r="U71" s="406"/>
      <c r="V71" s="406"/>
      <c r="W71" s="406"/>
      <c r="X71" s="406"/>
      <c r="Y71" s="406"/>
      <c r="Z71" s="406"/>
      <c r="AA71" s="406"/>
    </row>
    <row r="72" spans="1:27" x14ac:dyDescent="0.25">
      <c r="A72" s="406"/>
      <c r="B72" s="406"/>
      <c r="C72" s="406"/>
      <c r="D72" s="406"/>
      <c r="E72" s="406"/>
      <c r="F72" s="406"/>
      <c r="G72" s="406"/>
      <c r="H72" s="406"/>
      <c r="I72" s="406"/>
      <c r="J72" s="406"/>
      <c r="K72" s="406"/>
      <c r="L72" s="406"/>
      <c r="M72" s="406"/>
      <c r="N72" s="406"/>
      <c r="O72" s="406"/>
      <c r="P72" s="406"/>
      <c r="Q72" s="406"/>
      <c r="R72" s="406"/>
      <c r="S72" s="406"/>
      <c r="T72" s="406"/>
      <c r="U72" s="406"/>
      <c r="V72" s="406"/>
      <c r="W72" s="406"/>
      <c r="X72" s="406"/>
      <c r="Y72" s="406"/>
      <c r="Z72" s="406"/>
      <c r="AA72" s="146"/>
    </row>
    <row r="73" spans="1:27" x14ac:dyDescent="0.25">
      <c r="A73" s="406"/>
      <c r="B73" s="406"/>
      <c r="C73" s="406"/>
      <c r="D73" s="406"/>
      <c r="E73" s="406"/>
      <c r="F73" s="406"/>
      <c r="G73" s="406"/>
      <c r="H73" s="406"/>
      <c r="I73" s="406"/>
      <c r="J73" s="406"/>
      <c r="K73" s="406"/>
      <c r="L73" s="406"/>
      <c r="M73" s="406"/>
      <c r="N73" s="406"/>
      <c r="O73" s="406"/>
      <c r="P73" s="406"/>
      <c r="Q73" s="406"/>
      <c r="R73" s="406"/>
      <c r="S73" s="406"/>
      <c r="T73" s="406"/>
      <c r="U73" s="406"/>
      <c r="V73" s="406"/>
      <c r="W73" s="406"/>
      <c r="X73" s="406"/>
      <c r="Y73" s="406"/>
      <c r="Z73" s="406"/>
      <c r="AA73" s="406"/>
    </row>
    <row r="74" spans="1:27" x14ac:dyDescent="0.25">
      <c r="A74" s="406"/>
      <c r="B74" s="406"/>
      <c r="C74" s="406"/>
      <c r="D74" s="406"/>
      <c r="E74" s="406"/>
      <c r="F74" s="406"/>
      <c r="G74" s="406"/>
      <c r="H74" s="406"/>
      <c r="I74" s="406"/>
      <c r="J74" s="406"/>
      <c r="K74" s="406"/>
      <c r="L74" s="406"/>
      <c r="M74" s="406"/>
      <c r="N74" s="406"/>
      <c r="O74" s="406"/>
      <c r="P74" s="406"/>
      <c r="Q74" s="406"/>
      <c r="R74" s="406"/>
      <c r="S74" s="406"/>
      <c r="T74" s="406"/>
      <c r="U74" s="406"/>
      <c r="V74" s="406"/>
      <c r="W74" s="406"/>
      <c r="X74" s="406"/>
      <c r="Y74" s="406"/>
      <c r="Z74" s="406"/>
      <c r="AA74" s="406"/>
    </row>
    <row r="75" spans="1:27" x14ac:dyDescent="0.25">
      <c r="A75" s="406"/>
      <c r="B75" s="406"/>
      <c r="C75" s="406"/>
      <c r="D75" s="406"/>
      <c r="E75" s="406"/>
      <c r="F75" s="406"/>
      <c r="G75" s="406"/>
      <c r="H75" s="406"/>
      <c r="I75" s="406"/>
      <c r="J75" s="406"/>
      <c r="K75" s="406"/>
      <c r="L75" s="406"/>
      <c r="M75" s="406"/>
      <c r="N75" s="406"/>
      <c r="O75" s="406"/>
      <c r="P75" s="406"/>
      <c r="Q75" s="406"/>
      <c r="R75" s="406"/>
      <c r="S75" s="406"/>
      <c r="T75" s="406"/>
      <c r="U75" s="406"/>
      <c r="V75" s="406"/>
      <c r="W75" s="406"/>
      <c r="X75" s="406"/>
      <c r="Y75" s="406"/>
      <c r="Z75" s="406"/>
      <c r="AA75" s="406"/>
    </row>
    <row r="76" spans="1:27" x14ac:dyDescent="0.25">
      <c r="A76" s="406"/>
      <c r="B76" s="406"/>
      <c r="C76" s="406"/>
      <c r="D76" s="406"/>
      <c r="E76" s="406"/>
      <c r="F76" s="406"/>
      <c r="G76" s="406"/>
      <c r="H76" s="406"/>
      <c r="I76" s="406"/>
      <c r="J76" s="406"/>
      <c r="K76" s="406"/>
      <c r="L76" s="406"/>
      <c r="M76" s="406"/>
      <c r="N76" s="406"/>
      <c r="O76" s="406"/>
      <c r="P76" s="406"/>
      <c r="Q76" s="406"/>
      <c r="R76" s="406"/>
      <c r="S76" s="406"/>
      <c r="T76" s="406"/>
      <c r="U76" s="406"/>
      <c r="V76" s="406"/>
      <c r="W76" s="406"/>
      <c r="X76" s="406"/>
      <c r="Y76" s="406"/>
      <c r="Z76" s="406"/>
      <c r="AA76" s="406"/>
    </row>
    <row r="77" spans="1:27" x14ac:dyDescent="0.25">
      <c r="A77" s="406"/>
      <c r="B77" s="406"/>
      <c r="C77" s="406"/>
      <c r="D77" s="406"/>
      <c r="E77" s="406"/>
      <c r="F77" s="406"/>
      <c r="G77" s="406"/>
      <c r="H77" s="406"/>
      <c r="I77" s="406"/>
      <c r="J77" s="406"/>
      <c r="K77" s="406"/>
      <c r="L77" s="406"/>
      <c r="M77" s="406"/>
      <c r="N77" s="406"/>
      <c r="O77" s="406"/>
      <c r="P77" s="406"/>
      <c r="Q77" s="406"/>
      <c r="R77" s="406"/>
      <c r="S77" s="406"/>
      <c r="T77" s="406"/>
      <c r="U77" s="406"/>
      <c r="V77" s="406"/>
      <c r="W77" s="406"/>
      <c r="X77" s="406"/>
      <c r="Y77" s="406"/>
      <c r="Z77" s="406"/>
      <c r="AA77" s="265"/>
    </row>
    <row r="78" spans="1:27" x14ac:dyDescent="0.25">
      <c r="A78" s="406"/>
      <c r="B78" s="406"/>
      <c r="C78" s="406"/>
      <c r="D78" s="406"/>
      <c r="E78" s="406"/>
      <c r="F78" s="406"/>
      <c r="G78" s="406"/>
      <c r="H78" s="406"/>
      <c r="I78" s="406"/>
      <c r="J78" s="406"/>
      <c r="K78" s="406"/>
      <c r="L78" s="406"/>
      <c r="M78" s="406"/>
      <c r="N78" s="406"/>
      <c r="O78" s="406"/>
      <c r="P78" s="406"/>
      <c r="Q78" s="406"/>
      <c r="R78" s="406"/>
      <c r="S78" s="406"/>
      <c r="T78" s="406"/>
      <c r="U78" s="406"/>
      <c r="V78" s="406"/>
      <c r="W78" s="406"/>
      <c r="X78" s="406"/>
      <c r="Y78" s="406"/>
      <c r="Z78" s="406"/>
      <c r="AA78" s="406"/>
    </row>
    <row r="79" spans="1:27" x14ac:dyDescent="0.25">
      <c r="A79" s="406"/>
      <c r="B79" s="406"/>
      <c r="C79" s="406"/>
      <c r="D79" s="406"/>
      <c r="E79" s="406"/>
      <c r="F79" s="406"/>
      <c r="G79" s="406"/>
      <c r="H79" s="406"/>
      <c r="I79" s="406"/>
      <c r="J79" s="406"/>
      <c r="K79" s="406"/>
      <c r="L79" s="406"/>
      <c r="M79" s="406"/>
      <c r="N79" s="406"/>
      <c r="O79" s="406"/>
      <c r="P79" s="406"/>
      <c r="Q79" s="406"/>
      <c r="R79" s="406"/>
      <c r="S79" s="406"/>
      <c r="T79" s="406"/>
      <c r="U79" s="406"/>
      <c r="V79" s="406"/>
      <c r="W79" s="406"/>
      <c r="X79" s="406"/>
      <c r="Y79" s="406"/>
      <c r="Z79" s="406"/>
      <c r="AA79" s="406"/>
    </row>
    <row r="80" spans="1:27" x14ac:dyDescent="0.25">
      <c r="A80" s="406"/>
      <c r="B80" s="406"/>
      <c r="C80" s="406"/>
      <c r="D80" s="406"/>
      <c r="E80" s="406"/>
      <c r="F80" s="406"/>
      <c r="G80" s="406"/>
      <c r="H80" s="406"/>
      <c r="I80" s="406"/>
      <c r="J80" s="406"/>
      <c r="K80" s="406"/>
      <c r="L80" s="406"/>
      <c r="M80" s="406"/>
      <c r="N80" s="406"/>
      <c r="O80" s="406"/>
      <c r="P80" s="406"/>
      <c r="Q80" s="406"/>
      <c r="R80" s="406"/>
      <c r="S80" s="406"/>
      <c r="T80" s="406"/>
      <c r="U80" s="406"/>
      <c r="V80" s="406"/>
      <c r="W80" s="406"/>
      <c r="X80" s="406"/>
      <c r="Y80" s="406"/>
      <c r="Z80" s="406"/>
      <c r="AA80" s="406"/>
    </row>
    <row r="81" spans="1:27" x14ac:dyDescent="0.25">
      <c r="A81" s="406"/>
      <c r="B81" s="406"/>
      <c r="C81" s="406"/>
      <c r="D81" s="406"/>
      <c r="E81" s="406"/>
      <c r="F81" s="406"/>
      <c r="G81" s="406"/>
      <c r="H81" s="406"/>
      <c r="I81" s="406"/>
      <c r="J81" s="406"/>
      <c r="K81" s="406"/>
      <c r="L81" s="406"/>
      <c r="M81" s="406"/>
      <c r="N81" s="406"/>
      <c r="O81" s="406"/>
      <c r="P81" s="406"/>
      <c r="Q81" s="406"/>
      <c r="R81" s="406"/>
      <c r="S81" s="406"/>
      <c r="T81" s="406"/>
      <c r="U81" s="406"/>
      <c r="V81" s="406"/>
      <c r="W81" s="406"/>
      <c r="X81" s="406"/>
      <c r="Y81" s="406"/>
      <c r="Z81" s="406"/>
      <c r="AA81" s="406"/>
    </row>
    <row r="82" spans="1:27" x14ac:dyDescent="0.25">
      <c r="A82" s="406"/>
      <c r="B82" s="406"/>
      <c r="C82" s="406"/>
      <c r="D82" s="406"/>
      <c r="E82" s="406"/>
      <c r="F82" s="406"/>
      <c r="G82" s="406"/>
      <c r="H82" s="406"/>
      <c r="I82" s="406"/>
      <c r="J82" s="406"/>
      <c r="K82" s="406"/>
      <c r="L82" s="406"/>
      <c r="M82" s="406"/>
      <c r="N82" s="406"/>
      <c r="O82" s="406"/>
      <c r="P82" s="406"/>
      <c r="Q82" s="406"/>
      <c r="R82" s="406"/>
      <c r="S82" s="406"/>
      <c r="T82" s="406"/>
      <c r="U82" s="406"/>
      <c r="V82" s="406"/>
      <c r="W82" s="406"/>
      <c r="X82" s="406"/>
      <c r="Y82" s="406"/>
      <c r="Z82" s="406"/>
      <c r="AA82" s="406"/>
    </row>
    <row r="83" spans="1:27" x14ac:dyDescent="0.25">
      <c r="A83" s="406"/>
      <c r="B83" s="406"/>
      <c r="C83" s="406"/>
      <c r="D83" s="406"/>
      <c r="E83" s="406"/>
      <c r="F83" s="406"/>
      <c r="G83" s="406"/>
      <c r="H83" s="406"/>
      <c r="I83" s="406"/>
      <c r="J83" s="406"/>
      <c r="K83" s="406"/>
      <c r="L83" s="406"/>
      <c r="M83" s="406"/>
      <c r="N83" s="406"/>
      <c r="O83" s="406"/>
      <c r="P83" s="406"/>
      <c r="Q83" s="406"/>
      <c r="R83" s="406"/>
      <c r="S83" s="406"/>
      <c r="T83" s="406"/>
      <c r="U83" s="406"/>
      <c r="V83" s="406"/>
      <c r="W83" s="406"/>
      <c r="X83" s="406"/>
      <c r="Y83" s="406"/>
      <c r="Z83" s="406"/>
      <c r="AA83" s="406"/>
    </row>
    <row r="84" spans="1:27" x14ac:dyDescent="0.25">
      <c r="A84" s="406"/>
      <c r="B84" s="406"/>
      <c r="C84" s="406"/>
      <c r="D84" s="406"/>
      <c r="E84" s="406"/>
      <c r="F84" s="406"/>
      <c r="G84" s="406"/>
      <c r="H84" s="406"/>
      <c r="I84" s="406"/>
      <c r="J84" s="406"/>
      <c r="K84" s="406"/>
      <c r="L84" s="406"/>
      <c r="M84" s="406"/>
      <c r="N84" s="406"/>
      <c r="O84" s="406"/>
      <c r="P84" s="406"/>
      <c r="Q84" s="406"/>
      <c r="R84" s="406"/>
      <c r="S84" s="406"/>
      <c r="T84" s="406"/>
      <c r="U84" s="406"/>
      <c r="V84" s="406"/>
      <c r="W84" s="406"/>
      <c r="X84" s="406"/>
      <c r="Y84" s="406"/>
      <c r="Z84" s="406"/>
      <c r="AA84" s="406"/>
    </row>
    <row r="85" spans="1:27" x14ac:dyDescent="0.25">
      <c r="A85" s="406"/>
      <c r="B85" s="406"/>
      <c r="C85" s="406"/>
      <c r="D85" s="406"/>
      <c r="E85" s="406"/>
      <c r="F85" s="406"/>
      <c r="G85" s="406"/>
      <c r="H85" s="406"/>
      <c r="I85" s="406"/>
      <c r="J85" s="406"/>
      <c r="K85" s="406"/>
      <c r="L85" s="406"/>
      <c r="M85" s="406"/>
      <c r="N85" s="406"/>
      <c r="O85" s="406"/>
      <c r="P85" s="406"/>
      <c r="Q85" s="406"/>
      <c r="R85" s="406"/>
      <c r="S85" s="406"/>
      <c r="T85" s="406"/>
      <c r="U85" s="406"/>
      <c r="V85" s="406"/>
      <c r="W85" s="406"/>
      <c r="X85" s="406"/>
      <c r="Y85" s="406"/>
      <c r="Z85" s="406"/>
      <c r="AA85" s="406"/>
    </row>
    <row r="86" spans="1:27" x14ac:dyDescent="0.25">
      <c r="A86" s="406"/>
      <c r="B86" s="406"/>
      <c r="C86" s="406"/>
      <c r="D86" s="406"/>
      <c r="E86" s="406"/>
      <c r="F86" s="406"/>
      <c r="G86" s="406"/>
      <c r="H86" s="406"/>
      <c r="I86" s="406"/>
      <c r="J86" s="406"/>
      <c r="K86" s="406"/>
      <c r="L86" s="406"/>
      <c r="M86" s="406"/>
      <c r="N86" s="406"/>
      <c r="O86" s="406"/>
      <c r="P86" s="406"/>
      <c r="Q86" s="406"/>
      <c r="R86" s="406"/>
      <c r="S86" s="406"/>
      <c r="T86" s="406"/>
      <c r="U86" s="406"/>
      <c r="V86" s="406"/>
      <c r="W86" s="406"/>
      <c r="X86" s="406"/>
      <c r="Y86" s="406"/>
      <c r="Z86" s="406"/>
      <c r="AA86" s="406"/>
    </row>
    <row r="87" spans="1:27" x14ac:dyDescent="0.25">
      <c r="A87" s="263"/>
      <c r="B87" s="263"/>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row>
    <row r="88" spans="1:27" x14ac:dyDescent="0.25">
      <c r="A88" s="406"/>
      <c r="B88" s="406"/>
      <c r="C88" s="406"/>
      <c r="D88" s="406"/>
      <c r="E88" s="406"/>
      <c r="F88" s="406"/>
      <c r="G88" s="406"/>
      <c r="H88" s="406"/>
      <c r="I88" s="406"/>
      <c r="J88" s="406"/>
      <c r="K88" s="406"/>
      <c r="L88" s="406"/>
      <c r="M88" s="406"/>
      <c r="N88" s="406"/>
      <c r="O88" s="406"/>
      <c r="P88" s="406"/>
      <c r="Q88" s="406"/>
      <c r="R88" s="406"/>
      <c r="S88" s="406"/>
      <c r="T88" s="406"/>
      <c r="U88" s="406"/>
      <c r="V88" s="406"/>
      <c r="W88" s="406"/>
      <c r="X88" s="406"/>
      <c r="Y88" s="406"/>
      <c r="Z88" s="406"/>
      <c r="AA88" s="406"/>
    </row>
    <row r="89" spans="1:27" x14ac:dyDescent="0.25">
      <c r="A89" s="406"/>
      <c r="B89" s="406"/>
      <c r="C89" s="406"/>
      <c r="D89" s="406"/>
      <c r="E89" s="406"/>
      <c r="F89" s="406"/>
      <c r="G89" s="406"/>
      <c r="H89" s="406"/>
      <c r="I89" s="406"/>
      <c r="J89" s="406"/>
      <c r="K89" s="406"/>
      <c r="L89" s="406"/>
      <c r="M89" s="406"/>
      <c r="N89" s="406"/>
      <c r="O89" s="406"/>
      <c r="P89" s="406"/>
      <c r="Q89" s="406"/>
      <c r="R89" s="406"/>
      <c r="S89" s="406"/>
      <c r="T89" s="406"/>
      <c r="U89" s="406"/>
      <c r="V89" s="406"/>
      <c r="W89" s="406"/>
      <c r="X89" s="406"/>
      <c r="Y89" s="406"/>
      <c r="Z89" s="406"/>
      <c r="AA89" s="406"/>
    </row>
    <row r="90" spans="1:27" x14ac:dyDescent="0.25">
      <c r="A90" s="406"/>
      <c r="B90" s="406"/>
      <c r="C90" s="406"/>
      <c r="D90" s="406"/>
      <c r="E90" s="406"/>
      <c r="F90" s="406"/>
      <c r="G90" s="406"/>
      <c r="H90" s="406"/>
      <c r="I90" s="406"/>
      <c r="J90" s="406"/>
      <c r="K90" s="406"/>
      <c r="L90" s="406"/>
      <c r="M90" s="406"/>
      <c r="N90" s="406"/>
      <c r="O90" s="406"/>
      <c r="P90" s="406"/>
      <c r="Q90" s="406"/>
      <c r="R90" s="406"/>
      <c r="S90" s="406"/>
      <c r="T90" s="406"/>
      <c r="U90" s="406"/>
      <c r="V90" s="406"/>
      <c r="W90" s="406"/>
      <c r="X90" s="406"/>
      <c r="Y90" s="406"/>
      <c r="Z90" s="406"/>
      <c r="AA90" s="406"/>
    </row>
    <row r="91" spans="1:27" x14ac:dyDescent="0.25">
      <c r="A91" s="406"/>
      <c r="B91" s="406"/>
      <c r="C91" s="406"/>
      <c r="D91" s="406"/>
      <c r="E91" s="406"/>
      <c r="F91" s="406"/>
      <c r="G91" s="406"/>
      <c r="H91" s="406"/>
      <c r="I91" s="406"/>
      <c r="J91" s="406"/>
      <c r="K91" s="406"/>
      <c r="L91" s="406"/>
      <c r="M91" s="406"/>
      <c r="N91" s="406"/>
      <c r="O91" s="406"/>
      <c r="P91" s="406"/>
      <c r="Q91" s="406"/>
      <c r="R91" s="406"/>
      <c r="S91" s="406"/>
      <c r="T91" s="406"/>
      <c r="U91" s="406"/>
      <c r="V91" s="406"/>
      <c r="W91" s="406"/>
      <c r="X91" s="406"/>
      <c r="Y91" s="406"/>
      <c r="Z91" s="406"/>
      <c r="AA91" s="406"/>
    </row>
    <row r="92" spans="1:27" x14ac:dyDescent="0.25">
      <c r="A92" s="406"/>
      <c r="B92" s="406"/>
      <c r="C92" s="406"/>
      <c r="D92" s="406"/>
      <c r="E92" s="406"/>
      <c r="F92" s="406"/>
      <c r="G92" s="406"/>
      <c r="H92" s="406"/>
      <c r="I92" s="406"/>
      <c r="J92" s="406"/>
      <c r="K92" s="406"/>
      <c r="L92" s="406"/>
      <c r="M92" s="406"/>
      <c r="N92" s="406"/>
      <c r="O92" s="406"/>
      <c r="P92" s="406"/>
      <c r="Q92" s="254"/>
      <c r="R92" s="406"/>
      <c r="S92" s="406"/>
      <c r="T92" s="406"/>
      <c r="U92" s="406"/>
      <c r="V92" s="406"/>
      <c r="W92" s="406"/>
      <c r="X92" s="406"/>
      <c r="Y92" s="406"/>
      <c r="Z92" s="406"/>
      <c r="AA92" s="406"/>
    </row>
    <row r="93" spans="1:27" x14ac:dyDescent="0.25">
      <c r="A93" s="474"/>
      <c r="B93" s="474"/>
      <c r="C93" s="474"/>
      <c r="D93" s="474"/>
      <c r="E93" s="474"/>
      <c r="F93" s="474"/>
      <c r="G93" s="474"/>
      <c r="H93" s="474"/>
      <c r="I93" s="406"/>
      <c r="J93" s="406"/>
      <c r="K93" s="406"/>
      <c r="L93" s="406"/>
      <c r="M93" s="406"/>
      <c r="N93" s="406"/>
      <c r="O93" s="406"/>
      <c r="P93" s="406"/>
      <c r="Q93" s="406"/>
      <c r="R93" s="406"/>
      <c r="S93" s="406"/>
      <c r="T93" s="406"/>
      <c r="U93" s="406"/>
      <c r="V93" s="406"/>
      <c r="W93" s="406"/>
      <c r="X93" s="406"/>
      <c r="Y93" s="406"/>
      <c r="Z93" s="406"/>
      <c r="AA93" s="406"/>
    </row>
    <row r="94" spans="1:27" x14ac:dyDescent="0.25">
      <c r="A94" s="474"/>
      <c r="B94" s="474"/>
      <c r="C94" s="474"/>
      <c r="D94" s="406"/>
      <c r="E94" s="406"/>
      <c r="F94" s="406"/>
      <c r="G94" s="406"/>
      <c r="H94" s="406"/>
      <c r="I94" s="406"/>
      <c r="J94" s="406"/>
      <c r="K94" s="406"/>
      <c r="L94" s="406"/>
      <c r="M94" s="406"/>
      <c r="N94" s="406"/>
      <c r="O94" s="406"/>
      <c r="P94" s="406"/>
      <c r="Q94" s="406"/>
      <c r="R94" s="406"/>
      <c r="S94" s="406"/>
      <c r="T94" s="406"/>
      <c r="U94" s="406"/>
      <c r="V94" s="406"/>
      <c r="W94" s="406"/>
      <c r="X94" s="406"/>
      <c r="Y94" s="406"/>
      <c r="Z94" s="406"/>
      <c r="AA94" s="406"/>
    </row>
    <row r="95" spans="1:27" x14ac:dyDescent="0.25">
      <c r="A95" s="474"/>
      <c r="B95" s="474"/>
      <c r="C95" s="474"/>
      <c r="D95" s="406"/>
      <c r="E95" s="406"/>
      <c r="F95" s="406"/>
      <c r="G95" s="406"/>
      <c r="H95" s="406"/>
      <c r="I95" s="406"/>
      <c r="J95" s="406"/>
      <c r="K95" s="406"/>
      <c r="L95" s="406"/>
      <c r="M95" s="406"/>
      <c r="N95" s="406"/>
      <c r="O95" s="406"/>
      <c r="P95" s="406"/>
      <c r="Q95" s="406"/>
      <c r="R95" s="406"/>
      <c r="S95" s="406"/>
      <c r="T95" s="406"/>
      <c r="U95" s="406"/>
      <c r="V95" s="406"/>
      <c r="W95" s="406"/>
      <c r="X95" s="406"/>
      <c r="Y95" s="406"/>
      <c r="Z95" s="406"/>
      <c r="AA95" s="406"/>
    </row>
    <row r="96" spans="1:27" x14ac:dyDescent="0.25">
      <c r="A96" s="474"/>
      <c r="B96" s="474"/>
      <c r="C96" s="474"/>
      <c r="D96" s="406"/>
      <c r="E96" s="406"/>
      <c r="F96" s="406"/>
      <c r="G96" s="406"/>
      <c r="H96" s="406"/>
      <c r="I96" s="406"/>
      <c r="J96" s="406"/>
      <c r="K96" s="406"/>
      <c r="L96" s="406"/>
      <c r="M96" s="406"/>
      <c r="N96" s="406"/>
      <c r="O96" s="406"/>
      <c r="P96" s="406"/>
      <c r="Q96" s="406"/>
      <c r="R96" s="406"/>
      <c r="S96" s="406"/>
      <c r="T96" s="406"/>
      <c r="U96" s="406"/>
      <c r="V96" s="406"/>
      <c r="W96" s="406"/>
      <c r="X96" s="406"/>
      <c r="Y96" s="406"/>
      <c r="Z96" s="406"/>
      <c r="AA96" s="406"/>
    </row>
    <row r="97" spans="1:27" x14ac:dyDescent="0.25">
      <c r="A97" s="474"/>
      <c r="B97" s="474"/>
      <c r="C97" s="474"/>
      <c r="D97" s="474"/>
      <c r="E97" s="474"/>
      <c r="F97" s="105"/>
      <c r="G97" s="406"/>
      <c r="H97" s="406"/>
      <c r="I97" s="406"/>
      <c r="J97" s="406"/>
      <c r="K97" s="406"/>
      <c r="L97" s="406"/>
      <c r="M97" s="406"/>
      <c r="N97" s="406"/>
      <c r="O97" s="406"/>
      <c r="P97" s="406"/>
      <c r="Q97" s="406"/>
      <c r="R97" s="406"/>
      <c r="S97" s="406"/>
      <c r="T97" s="406"/>
      <c r="U97" s="406"/>
      <c r="V97" s="406"/>
      <c r="W97" s="406"/>
      <c r="X97" s="406"/>
      <c r="Y97" s="406"/>
      <c r="Z97" s="406"/>
      <c r="AA97" s="406"/>
    </row>
    <row r="98" spans="1:27" x14ac:dyDescent="0.25">
      <c r="A98" s="514"/>
      <c r="B98" s="514"/>
      <c r="C98" s="514"/>
      <c r="D98" s="514"/>
      <c r="E98" s="514"/>
      <c r="F98" s="514"/>
      <c r="G98" s="514"/>
      <c r="H98" s="514"/>
      <c r="I98" s="514"/>
      <c r="J98" s="514"/>
      <c r="K98" s="514"/>
      <c r="L98" s="514"/>
      <c r="M98" s="406"/>
      <c r="N98" s="406"/>
      <c r="O98" s="406"/>
      <c r="P98" s="406"/>
      <c r="Q98" s="406"/>
      <c r="R98" s="406"/>
      <c r="S98" s="406"/>
      <c r="T98" s="406"/>
      <c r="U98" s="406"/>
      <c r="V98" s="406"/>
      <c r="W98" s="406"/>
      <c r="X98" s="406"/>
      <c r="Y98" s="406"/>
      <c r="Z98" s="406"/>
      <c r="AA98" s="406"/>
    </row>
    <row r="99" spans="1:27" x14ac:dyDescent="0.25">
      <c r="A99" s="406"/>
      <c r="B99" s="406"/>
      <c r="C99" s="406"/>
      <c r="D99" s="406"/>
      <c r="E99" s="406"/>
      <c r="F99" s="406"/>
      <c r="G99" s="406"/>
      <c r="H99" s="406"/>
      <c r="I99" s="406"/>
      <c r="J99" s="406"/>
      <c r="K99" s="406"/>
      <c r="L99" s="406"/>
      <c r="M99" s="406"/>
      <c r="N99" s="406"/>
      <c r="O99" s="406"/>
      <c r="P99" s="406"/>
      <c r="Q99" s="406"/>
      <c r="R99" s="406"/>
      <c r="S99" s="406"/>
      <c r="T99" s="406"/>
      <c r="U99" s="406"/>
      <c r="V99" s="406"/>
      <c r="W99" s="406"/>
      <c r="X99" s="406"/>
      <c r="Y99" s="406"/>
      <c r="Z99" s="406"/>
      <c r="AA99" s="406"/>
    </row>
    <row r="100" spans="1:27" x14ac:dyDescent="0.25">
      <c r="A100" s="474"/>
      <c r="B100" s="474"/>
      <c r="C100" s="474"/>
      <c r="D100" s="474"/>
      <c r="E100" s="474"/>
      <c r="F100" s="474"/>
      <c r="G100" s="406"/>
      <c r="H100" s="406"/>
      <c r="I100" s="406"/>
      <c r="J100" s="406"/>
      <c r="K100" s="406"/>
      <c r="L100" s="406"/>
      <c r="M100" s="406"/>
      <c r="N100" s="406"/>
      <c r="O100" s="406"/>
      <c r="P100" s="406"/>
      <c r="Q100" s="406"/>
      <c r="R100" s="406"/>
      <c r="S100" s="406"/>
      <c r="T100" s="406"/>
      <c r="U100" s="406"/>
      <c r="V100" s="406"/>
      <c r="W100" s="406"/>
      <c r="X100" s="406"/>
      <c r="Y100" s="406"/>
      <c r="Z100" s="406"/>
      <c r="AA100" s="406"/>
    </row>
    <row r="101" spans="1:27" x14ac:dyDescent="0.25">
      <c r="A101" s="474"/>
      <c r="B101" s="474"/>
      <c r="C101" s="474"/>
      <c r="D101" s="474"/>
      <c r="E101" s="474"/>
      <c r="F101" s="474"/>
      <c r="G101" s="474"/>
      <c r="H101" s="474"/>
      <c r="I101" s="105"/>
      <c r="J101" s="105"/>
      <c r="K101" s="105"/>
      <c r="L101" s="406"/>
      <c r="M101" s="406"/>
      <c r="N101" s="406"/>
      <c r="O101" s="406"/>
      <c r="P101" s="406"/>
      <c r="Q101" s="406"/>
      <c r="R101" s="406"/>
      <c r="S101" s="406"/>
      <c r="T101" s="406"/>
      <c r="U101" s="406"/>
      <c r="V101" s="406"/>
      <c r="W101" s="406"/>
      <c r="X101" s="406"/>
      <c r="Y101" s="406"/>
      <c r="Z101" s="406"/>
      <c r="AA101" s="406"/>
    </row>
    <row r="102" spans="1:27" x14ac:dyDescent="0.25">
      <c r="A102" s="474"/>
      <c r="B102" s="474"/>
      <c r="C102" s="406"/>
      <c r="D102" s="406"/>
      <c r="E102" s="406"/>
      <c r="F102" s="406"/>
      <c r="G102" s="406"/>
      <c r="H102" s="406"/>
      <c r="I102" s="406"/>
      <c r="J102" s="406"/>
      <c r="K102" s="406"/>
      <c r="L102" s="406"/>
      <c r="M102" s="406"/>
      <c r="N102" s="406"/>
      <c r="O102" s="406"/>
      <c r="P102" s="406"/>
      <c r="Q102" s="406"/>
      <c r="R102" s="406"/>
      <c r="S102" s="406"/>
      <c r="T102" s="406"/>
      <c r="U102" s="406"/>
      <c r="V102" s="406"/>
      <c r="W102" s="406"/>
      <c r="X102" s="406"/>
      <c r="Y102" s="406"/>
      <c r="Z102" s="406"/>
      <c r="AA102" s="406"/>
    </row>
    <row r="103" spans="1:27" x14ac:dyDescent="0.25">
      <c r="A103" s="474"/>
      <c r="B103" s="474"/>
      <c r="C103" s="474"/>
      <c r="D103" s="474"/>
      <c r="E103" s="406"/>
      <c r="F103" s="406"/>
      <c r="G103" s="406"/>
      <c r="H103" s="406"/>
      <c r="I103" s="406"/>
      <c r="J103" s="406"/>
      <c r="K103" s="406"/>
      <c r="L103" s="406"/>
      <c r="M103" s="406"/>
      <c r="N103" s="406"/>
      <c r="O103" s="406"/>
      <c r="P103" s="406"/>
      <c r="Q103" s="406"/>
      <c r="R103" s="406"/>
      <c r="S103" s="406"/>
      <c r="T103" s="406"/>
      <c r="U103" s="406"/>
      <c r="V103" s="406"/>
      <c r="W103" s="406"/>
      <c r="X103" s="406"/>
      <c r="Y103" s="406"/>
      <c r="Z103" s="406"/>
      <c r="AA103" s="406"/>
    </row>
    <row r="104" spans="1:27" x14ac:dyDescent="0.25">
      <c r="A104" s="406"/>
      <c r="B104" s="406"/>
      <c r="C104" s="406"/>
      <c r="D104" s="406"/>
      <c r="E104" s="406"/>
      <c r="F104" s="406"/>
      <c r="G104" s="406"/>
      <c r="H104" s="406"/>
      <c r="I104" s="406"/>
      <c r="J104" s="406"/>
      <c r="K104" s="406"/>
      <c r="L104" s="406"/>
      <c r="M104" s="406"/>
      <c r="N104" s="406"/>
      <c r="O104" s="406"/>
      <c r="P104" s="406"/>
      <c r="Q104" s="406"/>
      <c r="R104" s="406"/>
      <c r="S104" s="406"/>
      <c r="T104" s="406"/>
      <c r="U104" s="406"/>
      <c r="V104" s="406"/>
      <c r="W104" s="406"/>
      <c r="X104" s="406"/>
      <c r="Y104" s="406"/>
      <c r="Z104" s="406"/>
      <c r="AA104" s="406"/>
    </row>
    <row r="105" spans="1:27" x14ac:dyDescent="0.25">
      <c r="A105" s="406"/>
      <c r="B105" s="406"/>
      <c r="C105" s="406"/>
      <c r="D105" s="406"/>
      <c r="E105" s="406"/>
      <c r="F105" s="406"/>
      <c r="G105" s="406"/>
      <c r="H105" s="406"/>
      <c r="I105" s="406"/>
      <c r="J105" s="406"/>
      <c r="K105" s="406"/>
      <c r="L105" s="406"/>
      <c r="M105" s="406"/>
      <c r="N105" s="406"/>
      <c r="O105" s="406"/>
      <c r="P105" s="406"/>
      <c r="Q105" s="406"/>
      <c r="R105" s="406"/>
      <c r="S105" s="406"/>
      <c r="T105" s="406"/>
      <c r="U105" s="406"/>
      <c r="V105" s="406"/>
      <c r="W105" s="406"/>
      <c r="X105" s="406"/>
      <c r="Y105" s="406"/>
      <c r="Z105" s="406"/>
      <c r="AA105" s="406"/>
    </row>
    <row r="106" spans="1:27" x14ac:dyDescent="0.25">
      <c r="A106" s="406"/>
      <c r="B106" s="406"/>
      <c r="C106" s="406"/>
      <c r="D106" s="406"/>
      <c r="E106" s="406"/>
      <c r="F106" s="406"/>
      <c r="G106" s="406"/>
      <c r="H106" s="406"/>
      <c r="I106" s="406"/>
      <c r="J106" s="406"/>
      <c r="K106" s="406"/>
      <c r="L106" s="406"/>
      <c r="M106" s="406"/>
      <c r="N106" s="406"/>
      <c r="O106" s="406"/>
      <c r="P106" s="406"/>
      <c r="Q106" s="406"/>
      <c r="R106" s="406"/>
      <c r="S106" s="406"/>
      <c r="T106" s="406"/>
      <c r="U106" s="406"/>
      <c r="V106" s="406"/>
      <c r="W106" s="406"/>
      <c r="X106" s="406"/>
      <c r="Y106" s="406"/>
      <c r="Z106" s="406"/>
      <c r="AA106" s="406"/>
    </row>
    <row r="107" spans="1:27" x14ac:dyDescent="0.25">
      <c r="A107" s="406"/>
      <c r="B107" s="406"/>
      <c r="C107" s="406"/>
      <c r="D107" s="406"/>
      <c r="E107" s="406"/>
      <c r="F107" s="406"/>
      <c r="G107" s="406"/>
      <c r="H107" s="406"/>
      <c r="I107" s="406"/>
      <c r="J107" s="406"/>
      <c r="K107" s="406"/>
      <c r="L107" s="406"/>
      <c r="M107" s="406"/>
      <c r="N107" s="406"/>
      <c r="O107" s="406"/>
      <c r="P107" s="406"/>
      <c r="Q107" s="406"/>
      <c r="R107" s="406"/>
      <c r="S107" s="406"/>
      <c r="T107" s="406"/>
      <c r="U107" s="406"/>
      <c r="V107" s="406"/>
      <c r="W107" s="406"/>
      <c r="X107" s="406"/>
      <c r="Y107" s="406"/>
      <c r="Z107" s="406"/>
      <c r="AA107" s="406"/>
    </row>
    <row r="108" spans="1:27" x14ac:dyDescent="0.25">
      <c r="A108" s="406"/>
      <c r="B108" s="406"/>
      <c r="C108" s="406"/>
      <c r="D108" s="406"/>
      <c r="E108" s="406"/>
      <c r="F108" s="406"/>
      <c r="G108" s="406"/>
      <c r="H108" s="406"/>
      <c r="I108" s="406"/>
      <c r="J108" s="406"/>
      <c r="K108" s="406"/>
      <c r="L108" s="406"/>
      <c r="M108" s="406"/>
      <c r="N108" s="406"/>
      <c r="O108" s="406"/>
      <c r="P108" s="406"/>
      <c r="Q108" s="406"/>
      <c r="R108" s="406"/>
      <c r="S108" s="406"/>
      <c r="T108" s="406"/>
      <c r="U108" s="406"/>
      <c r="V108" s="406"/>
      <c r="W108" s="406"/>
      <c r="X108" s="406"/>
      <c r="Y108" s="406"/>
      <c r="Z108" s="406"/>
      <c r="AA108" s="406"/>
    </row>
    <row r="109" spans="1:27" x14ac:dyDescent="0.25">
      <c r="A109" s="406"/>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06"/>
      <c r="AA109" s="406"/>
    </row>
    <row r="110" spans="1:27" x14ac:dyDescent="0.25">
      <c r="A110" s="406"/>
      <c r="B110" s="406"/>
      <c r="C110" s="406"/>
      <c r="D110" s="406"/>
      <c r="E110" s="406"/>
      <c r="F110" s="406"/>
      <c r="G110" s="406"/>
      <c r="H110" s="406"/>
      <c r="I110" s="406"/>
      <c r="J110" s="406"/>
      <c r="K110" s="406"/>
      <c r="L110" s="406"/>
      <c r="M110" s="406"/>
      <c r="N110" s="406"/>
      <c r="O110" s="406"/>
      <c r="P110" s="406"/>
      <c r="Q110" s="406"/>
      <c r="R110" s="406"/>
      <c r="S110" s="406"/>
      <c r="T110" s="406"/>
      <c r="U110" s="406"/>
      <c r="V110" s="406"/>
      <c r="W110" s="406"/>
      <c r="X110" s="406"/>
      <c r="Y110" s="406"/>
      <c r="Z110" s="406"/>
      <c r="AA110" s="406"/>
    </row>
    <row r="111" spans="1:27" x14ac:dyDescent="0.25">
      <c r="A111" s="406"/>
      <c r="B111" s="406"/>
      <c r="C111" s="406"/>
      <c r="D111" s="406"/>
      <c r="E111" s="406"/>
      <c r="F111" s="406"/>
      <c r="G111" s="406"/>
      <c r="H111" s="406"/>
      <c r="I111" s="406"/>
      <c r="J111" s="406"/>
      <c r="K111" s="406"/>
      <c r="L111" s="406"/>
      <c r="M111" s="406"/>
      <c r="N111" s="406"/>
      <c r="O111" s="406"/>
      <c r="P111" s="406"/>
      <c r="Q111" s="406"/>
      <c r="R111" s="406"/>
      <c r="S111" s="406"/>
      <c r="T111" s="406"/>
      <c r="U111" s="406"/>
      <c r="V111" s="406"/>
      <c r="W111" s="406"/>
      <c r="X111" s="406"/>
      <c r="Y111" s="406"/>
      <c r="Z111" s="406"/>
      <c r="AA111" s="406"/>
    </row>
    <row r="112" spans="1:27" x14ac:dyDescent="0.25">
      <c r="A112" s="406"/>
      <c r="B112" s="406"/>
      <c r="C112" s="406"/>
      <c r="D112" s="406"/>
      <c r="E112" s="406"/>
      <c r="F112" s="406"/>
      <c r="G112" s="406"/>
      <c r="H112" s="406"/>
      <c r="I112" s="406"/>
      <c r="J112" s="406"/>
      <c r="K112" s="406"/>
      <c r="L112" s="406"/>
      <c r="M112" s="406"/>
      <c r="N112" s="406"/>
      <c r="O112" s="406"/>
      <c r="P112" s="406"/>
      <c r="Q112" s="406"/>
      <c r="R112" s="406"/>
      <c r="S112" s="406"/>
      <c r="T112" s="406"/>
      <c r="U112" s="406"/>
      <c r="V112" s="406"/>
      <c r="W112" s="406"/>
      <c r="X112" s="406"/>
      <c r="Y112" s="406"/>
      <c r="Z112" s="406"/>
      <c r="AA112" s="406"/>
    </row>
    <row r="113" spans="1:27" x14ac:dyDescent="0.25">
      <c r="A113" s="406"/>
      <c r="B113" s="406"/>
      <c r="C113" s="406"/>
      <c r="D113" s="406"/>
      <c r="E113" s="406"/>
      <c r="F113" s="406"/>
      <c r="G113" s="406"/>
      <c r="H113" s="406"/>
      <c r="I113" s="406"/>
      <c r="J113" s="406"/>
      <c r="K113" s="406"/>
      <c r="L113" s="406"/>
      <c r="M113" s="406"/>
      <c r="N113" s="406"/>
      <c r="O113" s="406"/>
      <c r="P113" s="406"/>
      <c r="Q113" s="406"/>
      <c r="R113" s="406"/>
      <c r="S113" s="406"/>
      <c r="T113" s="406"/>
      <c r="U113" s="406"/>
      <c r="V113" s="406"/>
      <c r="W113" s="406"/>
      <c r="X113" s="406"/>
      <c r="Y113" s="406"/>
      <c r="Z113" s="406"/>
      <c r="AA113" s="406"/>
    </row>
    <row r="114" spans="1:27" x14ac:dyDescent="0.25">
      <c r="A114" s="406"/>
      <c r="B114" s="406"/>
      <c r="C114" s="406"/>
      <c r="D114" s="406"/>
      <c r="E114" s="406"/>
      <c r="F114" s="406"/>
      <c r="G114" s="406"/>
      <c r="H114" s="406"/>
      <c r="I114" s="406"/>
      <c r="J114" s="406"/>
      <c r="K114" s="406"/>
      <c r="L114" s="406"/>
      <c r="M114" s="406"/>
      <c r="N114" s="406"/>
      <c r="O114" s="406"/>
      <c r="P114" s="406"/>
      <c r="Q114" s="406"/>
      <c r="R114" s="406"/>
      <c r="S114" s="406"/>
      <c r="T114" s="406"/>
      <c r="U114" s="406"/>
      <c r="V114" s="406"/>
      <c r="W114" s="406"/>
      <c r="X114" s="406"/>
      <c r="Y114" s="406"/>
      <c r="Z114" s="406"/>
      <c r="AA114" s="406"/>
    </row>
    <row r="115" spans="1:27" x14ac:dyDescent="0.25">
      <c r="A115" s="406"/>
      <c r="B115" s="406"/>
      <c r="C115" s="406"/>
      <c r="D115" s="406"/>
      <c r="E115" s="406"/>
      <c r="F115" s="406"/>
      <c r="G115" s="406"/>
      <c r="H115" s="406"/>
      <c r="I115" s="406"/>
      <c r="J115" s="406"/>
      <c r="K115" s="406"/>
      <c r="L115" s="406"/>
      <c r="M115" s="406"/>
      <c r="N115" s="406"/>
      <c r="O115" s="406"/>
      <c r="P115" s="406"/>
      <c r="Q115" s="406"/>
      <c r="R115" s="406"/>
      <c r="S115" s="406"/>
      <c r="T115" s="406"/>
      <c r="U115" s="406"/>
      <c r="V115" s="406"/>
      <c r="W115" s="406"/>
      <c r="X115" s="406"/>
      <c r="Y115" s="406"/>
      <c r="Z115" s="406"/>
      <c r="AA115" s="406"/>
    </row>
    <row r="116" spans="1:27" x14ac:dyDescent="0.25">
      <c r="A116" s="406"/>
      <c r="B116" s="406"/>
      <c r="C116" s="406"/>
      <c r="D116" s="406"/>
      <c r="E116" s="406"/>
      <c r="F116" s="406"/>
      <c r="G116" s="406"/>
      <c r="H116" s="406"/>
      <c r="I116" s="406"/>
      <c r="J116" s="406"/>
      <c r="K116" s="406"/>
      <c r="L116" s="406"/>
      <c r="M116" s="406"/>
      <c r="N116" s="406"/>
      <c r="O116" s="406"/>
      <c r="P116" s="406"/>
      <c r="Q116" s="406"/>
      <c r="R116" s="406"/>
      <c r="S116" s="406"/>
      <c r="T116" s="406"/>
      <c r="U116" s="406"/>
      <c r="V116" s="406"/>
      <c r="W116" s="406"/>
      <c r="X116" s="406"/>
      <c r="Y116" s="406"/>
      <c r="Z116" s="406"/>
      <c r="AA116" s="406"/>
    </row>
    <row r="117" spans="1:27" x14ac:dyDescent="0.25">
      <c r="A117" s="406"/>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06"/>
      <c r="Z117" s="406"/>
      <c r="AA117" s="406"/>
    </row>
    <row r="118" spans="1:27" x14ac:dyDescent="0.25">
      <c r="A118" s="406"/>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06"/>
      <c r="AA118" s="406"/>
    </row>
    <row r="119" spans="1:27" x14ac:dyDescent="0.25">
      <c r="A119" s="406"/>
      <c r="B119" s="406"/>
      <c r="C119" s="406"/>
      <c r="D119" s="406"/>
      <c r="E119" s="406"/>
      <c r="F119" s="406"/>
      <c r="G119" s="406"/>
      <c r="H119" s="406"/>
      <c r="I119" s="406"/>
      <c r="J119" s="406"/>
      <c r="K119" s="406"/>
      <c r="L119" s="406"/>
      <c r="M119" s="406"/>
      <c r="N119" s="406"/>
      <c r="O119" s="406"/>
      <c r="P119" s="406"/>
      <c r="Q119" s="406"/>
      <c r="R119" s="406"/>
      <c r="S119" s="406"/>
      <c r="T119" s="406"/>
      <c r="U119" s="406"/>
      <c r="V119" s="406"/>
      <c r="W119" s="406"/>
      <c r="X119" s="406"/>
      <c r="Y119" s="406"/>
      <c r="Z119" s="406"/>
      <c r="AA119" s="406"/>
    </row>
    <row r="120" spans="1:27" x14ac:dyDescent="0.25">
      <c r="A120" s="406"/>
      <c r="B120" s="406"/>
      <c r="C120" s="406"/>
      <c r="D120" s="406"/>
      <c r="E120" s="406"/>
      <c r="F120" s="406"/>
      <c r="G120" s="406"/>
      <c r="H120" s="406"/>
      <c r="I120" s="406"/>
      <c r="J120" s="406"/>
      <c r="K120" s="406"/>
      <c r="L120" s="406"/>
      <c r="M120" s="406"/>
      <c r="N120" s="406"/>
      <c r="O120" s="406"/>
      <c r="P120" s="406"/>
      <c r="Q120" s="406"/>
      <c r="R120" s="406"/>
      <c r="S120" s="406"/>
      <c r="T120" s="406"/>
      <c r="U120" s="406"/>
      <c r="V120" s="406"/>
      <c r="W120" s="406"/>
      <c r="X120" s="406"/>
      <c r="Y120" s="406"/>
      <c r="Z120" s="406"/>
      <c r="AA120" s="406"/>
    </row>
    <row r="121" spans="1:27" x14ac:dyDescent="0.25">
      <c r="A121" s="406"/>
      <c r="B121" s="406"/>
      <c r="C121" s="406"/>
      <c r="D121" s="406"/>
      <c r="E121" s="406"/>
      <c r="F121" s="406"/>
      <c r="G121" s="406"/>
      <c r="H121" s="406"/>
      <c r="I121" s="406"/>
      <c r="J121" s="406"/>
      <c r="K121" s="406"/>
      <c r="L121" s="406"/>
      <c r="M121" s="406"/>
      <c r="N121" s="406"/>
      <c r="O121" s="406"/>
      <c r="P121" s="406"/>
      <c r="Q121" s="406"/>
      <c r="R121" s="406"/>
      <c r="S121" s="406"/>
      <c r="T121" s="406"/>
      <c r="U121" s="406"/>
      <c r="V121" s="406"/>
      <c r="W121" s="406"/>
      <c r="X121" s="406"/>
      <c r="Y121" s="406"/>
      <c r="Z121" s="406"/>
      <c r="AA121" s="406"/>
    </row>
    <row r="122" spans="1:27" x14ac:dyDescent="0.25">
      <c r="A122" s="406"/>
      <c r="B122" s="406"/>
      <c r="C122" s="406"/>
      <c r="D122" s="406"/>
      <c r="E122" s="406"/>
      <c r="F122" s="406"/>
      <c r="G122" s="406"/>
      <c r="H122" s="406"/>
      <c r="I122" s="406"/>
      <c r="J122" s="406"/>
      <c r="K122" s="406"/>
      <c r="L122" s="406"/>
      <c r="M122" s="406"/>
      <c r="N122" s="406"/>
      <c r="O122" s="406"/>
      <c r="P122" s="406"/>
      <c r="Q122" s="406"/>
      <c r="R122" s="406"/>
      <c r="S122" s="406"/>
      <c r="T122" s="406"/>
      <c r="U122" s="406"/>
      <c r="V122" s="406"/>
      <c r="W122" s="406"/>
      <c r="X122" s="406"/>
      <c r="Y122" s="406"/>
      <c r="Z122" s="406"/>
      <c r="AA122" s="406"/>
    </row>
    <row r="123" spans="1:27" x14ac:dyDescent="0.25">
      <c r="A123" s="406"/>
      <c r="B123" s="406"/>
      <c r="C123" s="406"/>
      <c r="D123" s="406"/>
      <c r="E123" s="406"/>
      <c r="F123" s="406"/>
      <c r="G123" s="406"/>
      <c r="H123" s="406"/>
      <c r="I123" s="406"/>
      <c r="J123" s="406"/>
      <c r="K123" s="406"/>
      <c r="L123" s="406"/>
      <c r="M123" s="406"/>
      <c r="N123" s="406"/>
      <c r="O123" s="406"/>
      <c r="P123" s="406"/>
      <c r="Q123" s="406"/>
      <c r="R123" s="406"/>
      <c r="S123" s="406"/>
      <c r="T123" s="406"/>
      <c r="U123" s="406"/>
      <c r="V123" s="406"/>
      <c r="W123" s="406"/>
      <c r="X123" s="406"/>
      <c r="Y123" s="406"/>
      <c r="Z123" s="406"/>
      <c r="AA123" s="406"/>
    </row>
    <row r="124" spans="1:27" x14ac:dyDescent="0.25">
      <c r="A124" s="513"/>
      <c r="B124" s="513"/>
      <c r="C124" s="513"/>
      <c r="D124" s="513"/>
      <c r="E124" s="513"/>
      <c r="F124" s="513"/>
      <c r="G124" s="513"/>
      <c r="H124" s="513"/>
      <c r="I124" s="513"/>
      <c r="J124" s="513"/>
      <c r="K124" s="513"/>
      <c r="L124" s="513"/>
      <c r="M124" s="513"/>
      <c r="N124" s="406"/>
      <c r="O124" s="406"/>
      <c r="P124" s="406"/>
      <c r="Q124" s="406"/>
      <c r="R124" s="406"/>
      <c r="S124" s="406"/>
      <c r="T124" s="406"/>
      <c r="U124" s="406"/>
      <c r="V124" s="406"/>
      <c r="W124" s="406"/>
      <c r="X124" s="406"/>
      <c r="Y124" s="406"/>
      <c r="Z124" s="406"/>
      <c r="AA124" s="406"/>
    </row>
    <row r="125" spans="1:27" x14ac:dyDescent="0.25">
      <c r="A125" s="406"/>
      <c r="B125" s="406"/>
      <c r="C125" s="406"/>
      <c r="D125" s="406"/>
      <c r="E125" s="406"/>
      <c r="F125" s="406"/>
      <c r="G125" s="406"/>
      <c r="H125" s="406"/>
      <c r="I125" s="406"/>
      <c r="J125" s="406"/>
      <c r="K125" s="406"/>
      <c r="L125" s="406"/>
      <c r="M125" s="406"/>
      <c r="N125" s="406"/>
      <c r="O125" s="406"/>
      <c r="P125" s="406"/>
      <c r="Q125" s="406"/>
      <c r="R125" s="406"/>
      <c r="S125" s="406"/>
      <c r="T125" s="406"/>
      <c r="U125" s="406"/>
      <c r="V125" s="406"/>
      <c r="W125" s="406"/>
      <c r="X125" s="406"/>
      <c r="Y125" s="406"/>
      <c r="Z125" s="406"/>
      <c r="AA125" s="406"/>
    </row>
    <row r="126" spans="1:27" x14ac:dyDescent="0.25">
      <c r="A126" s="513"/>
      <c r="B126" s="513"/>
      <c r="C126" s="513"/>
      <c r="D126" s="513"/>
      <c r="E126" s="513"/>
      <c r="F126" s="513"/>
      <c r="G126" s="513"/>
      <c r="H126" s="513"/>
      <c r="I126" s="513"/>
      <c r="J126" s="513"/>
      <c r="K126" s="513"/>
      <c r="L126" s="513"/>
      <c r="M126" s="513"/>
      <c r="N126" s="406"/>
      <c r="O126" s="406"/>
      <c r="P126" s="406"/>
      <c r="Q126" s="406"/>
      <c r="R126" s="406"/>
      <c r="S126" s="406"/>
      <c r="T126" s="406"/>
      <c r="U126" s="406"/>
      <c r="V126" s="406"/>
      <c r="W126" s="406"/>
      <c r="X126" s="406"/>
      <c r="Y126" s="406"/>
      <c r="Z126" s="406"/>
      <c r="AA126" s="406"/>
    </row>
  </sheetData>
  <mergeCells count="26">
    <mergeCell ref="A48:F48"/>
    <mergeCell ref="A39:F39"/>
    <mergeCell ref="A2:F2"/>
    <mergeCell ref="A6:B7"/>
    <mergeCell ref="C6:F6"/>
    <mergeCell ref="C7:D7"/>
    <mergeCell ref="E7:F7"/>
    <mergeCell ref="A40:F40"/>
    <mergeCell ref="A45:F45"/>
    <mergeCell ref="A41:F41"/>
    <mergeCell ref="A42:F42"/>
    <mergeCell ref="A43:F43"/>
    <mergeCell ref="A44:F44"/>
    <mergeCell ref="A47:F47"/>
    <mergeCell ref="A126:M126"/>
    <mergeCell ref="A96:C96"/>
    <mergeCell ref="A97:E97"/>
    <mergeCell ref="A98:L98"/>
    <mergeCell ref="A100:F100"/>
    <mergeCell ref="A101:H101"/>
    <mergeCell ref="A102:B102"/>
    <mergeCell ref="A95:C95"/>
    <mergeCell ref="A93:H93"/>
    <mergeCell ref="A94:C94"/>
    <mergeCell ref="A103:D103"/>
    <mergeCell ref="A124:M124"/>
  </mergeCells>
  <hyperlinks>
    <hyperlink ref="A40" r:id="rId1"/>
    <hyperlink ref="A45" r:id="rId2"/>
    <hyperlink ref="A1" location="INDEX!A1" display="Back to index"/>
  </hyperlinks>
  <pageMargins left="0.7" right="0.7" top="0.75" bottom="0.75" header="0.3" footer="0.3"/>
  <pageSetup paperSize="9" scale="84" fitToHeight="0"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42"/>
  <sheetViews>
    <sheetView workbookViewId="0"/>
  </sheetViews>
  <sheetFormatPr defaultColWidth="9.140625" defaultRowHeight="15" x14ac:dyDescent="0.25"/>
  <cols>
    <col min="1" max="1" width="9.140625" style="2"/>
    <col min="2" max="2" width="34" style="2" customWidth="1"/>
    <col min="3" max="6" width="9.140625" style="2"/>
    <col min="7" max="7" width="3.7109375" style="2" customWidth="1"/>
    <col min="8" max="11" width="9.140625" style="2"/>
    <col min="12" max="12" width="3.7109375" style="2" customWidth="1"/>
    <col min="13" max="16" width="9.140625" style="2"/>
    <col min="17" max="17" width="3.7109375" style="2" customWidth="1"/>
    <col min="18" max="21" width="9.140625" style="2"/>
    <col min="22" max="22" width="3.7109375" style="2" customWidth="1"/>
    <col min="23" max="16384" width="9.140625" style="2"/>
  </cols>
  <sheetData>
    <row r="1" spans="1:26" x14ac:dyDescent="0.25">
      <c r="A1" s="384" t="s">
        <v>34</v>
      </c>
      <c r="B1" s="16"/>
      <c r="C1" s="385"/>
    </row>
    <row r="2" spans="1:26" x14ac:dyDescent="0.25">
      <c r="A2" s="153" t="s">
        <v>157</v>
      </c>
      <c r="B2" s="235"/>
      <c r="C2" s="235"/>
      <c r="D2" s="235"/>
      <c r="E2" s="235"/>
      <c r="F2" s="235"/>
      <c r="G2" s="235"/>
      <c r="H2" s="235"/>
      <c r="I2" s="235"/>
      <c r="J2" s="105"/>
      <c r="K2" s="105"/>
      <c r="L2" s="105"/>
      <c r="M2" s="105"/>
      <c r="N2" s="105"/>
      <c r="O2" s="105"/>
      <c r="P2" s="105"/>
      <c r="Q2" s="105"/>
      <c r="R2" s="105"/>
      <c r="S2" s="105"/>
      <c r="T2" s="105"/>
      <c r="U2" s="404"/>
      <c r="V2" s="404"/>
      <c r="W2" s="404"/>
      <c r="X2" s="404"/>
      <c r="Y2" s="404"/>
      <c r="Z2" s="137"/>
    </row>
    <row r="3" spans="1:26" x14ac:dyDescent="0.25">
      <c r="A3" s="236" t="s">
        <v>143</v>
      </c>
      <c r="B3" s="235"/>
      <c r="C3" s="235"/>
      <c r="D3" s="235"/>
      <c r="E3" s="235"/>
      <c r="F3" s="235"/>
      <c r="G3" s="235"/>
      <c r="H3" s="235"/>
      <c r="I3" s="235"/>
      <c r="J3" s="235"/>
      <c r="K3" s="235"/>
      <c r="L3" s="235"/>
      <c r="M3" s="235"/>
      <c r="N3" s="235"/>
      <c r="O3" s="235"/>
      <c r="P3" s="235"/>
      <c r="Q3" s="235"/>
      <c r="R3" s="235"/>
      <c r="S3" s="235"/>
      <c r="T3" s="235"/>
      <c r="U3" s="137"/>
      <c r="V3" s="137"/>
      <c r="W3" s="137"/>
      <c r="X3" s="137"/>
      <c r="Y3" s="137"/>
      <c r="Z3" s="137"/>
    </row>
    <row r="4" spans="1:26" x14ac:dyDescent="0.25">
      <c r="A4" s="237" t="s">
        <v>135</v>
      </c>
      <c r="B4" s="105"/>
      <c r="C4" s="257"/>
      <c r="D4" s="257"/>
      <c r="E4" s="257"/>
      <c r="F4" s="257"/>
      <c r="G4" s="257"/>
      <c r="H4" s="257"/>
      <c r="I4" s="404"/>
      <c r="J4" s="257"/>
      <c r="K4" s="404"/>
      <c r="L4" s="257"/>
      <c r="M4" s="257"/>
      <c r="N4" s="257"/>
      <c r="O4" s="257"/>
      <c r="P4" s="404"/>
      <c r="Q4" s="257"/>
      <c r="R4" s="257"/>
      <c r="S4" s="257"/>
      <c r="T4" s="257"/>
      <c r="U4" s="404"/>
      <c r="V4" s="258"/>
      <c r="W4" s="258"/>
      <c r="X4" s="258"/>
      <c r="Y4" s="257"/>
      <c r="Z4" s="404"/>
    </row>
    <row r="5" spans="1:26" x14ac:dyDescent="0.25">
      <c r="A5" s="235"/>
      <c r="B5" s="105"/>
      <c r="C5" s="257"/>
      <c r="D5" s="257"/>
      <c r="E5" s="257"/>
      <c r="F5" s="257"/>
      <c r="G5" s="257"/>
      <c r="H5" s="257"/>
      <c r="I5" s="404"/>
      <c r="J5" s="257"/>
      <c r="K5" s="257"/>
      <c r="L5" s="257"/>
      <c r="M5" s="404"/>
      <c r="N5" s="257"/>
      <c r="O5" s="257"/>
      <c r="P5" s="257"/>
      <c r="Q5" s="257"/>
      <c r="R5" s="257"/>
      <c r="S5" s="257"/>
      <c r="T5" s="257"/>
      <c r="U5" s="258"/>
      <c r="V5" s="258"/>
      <c r="W5" s="258"/>
      <c r="X5" s="258"/>
      <c r="Y5" s="257"/>
      <c r="Z5" s="404"/>
    </row>
    <row r="6" spans="1:26" x14ac:dyDescent="0.25">
      <c r="A6" s="532"/>
      <c r="B6" s="532"/>
      <c r="C6" s="519" t="s">
        <v>158</v>
      </c>
      <c r="D6" s="519"/>
      <c r="E6" s="519"/>
      <c r="F6" s="519"/>
      <c r="G6" s="529"/>
      <c r="H6" s="519" t="s">
        <v>159</v>
      </c>
      <c r="I6" s="519"/>
      <c r="J6" s="519"/>
      <c r="K6" s="519"/>
      <c r="L6" s="529"/>
      <c r="M6" s="519" t="s">
        <v>160</v>
      </c>
      <c r="N6" s="519"/>
      <c r="O6" s="519"/>
      <c r="P6" s="519"/>
      <c r="Q6" s="529"/>
      <c r="R6" s="519" t="s">
        <v>161</v>
      </c>
      <c r="S6" s="519"/>
      <c r="T6" s="519"/>
      <c r="U6" s="519"/>
      <c r="V6" s="400"/>
      <c r="W6" s="519" t="s">
        <v>162</v>
      </c>
      <c r="X6" s="519"/>
      <c r="Y6" s="519"/>
      <c r="Z6" s="519"/>
    </row>
    <row r="7" spans="1:26" ht="30" customHeight="1" x14ac:dyDescent="0.25">
      <c r="A7" s="533"/>
      <c r="B7" s="533"/>
      <c r="C7" s="528" t="s">
        <v>163</v>
      </c>
      <c r="D7" s="528"/>
      <c r="E7" s="528" t="s">
        <v>164</v>
      </c>
      <c r="F7" s="528"/>
      <c r="G7" s="530"/>
      <c r="H7" s="528" t="s">
        <v>163</v>
      </c>
      <c r="I7" s="528"/>
      <c r="J7" s="528" t="s">
        <v>164</v>
      </c>
      <c r="K7" s="528"/>
      <c r="L7" s="530"/>
      <c r="M7" s="528" t="s">
        <v>163</v>
      </c>
      <c r="N7" s="528"/>
      <c r="O7" s="528" t="s">
        <v>164</v>
      </c>
      <c r="P7" s="528"/>
      <c r="Q7" s="530"/>
      <c r="R7" s="528" t="s">
        <v>163</v>
      </c>
      <c r="S7" s="528"/>
      <c r="T7" s="528" t="s">
        <v>164</v>
      </c>
      <c r="U7" s="528"/>
      <c r="V7" s="402"/>
      <c r="W7" s="528" t="s">
        <v>163</v>
      </c>
      <c r="X7" s="528"/>
      <c r="Y7" s="528" t="s">
        <v>164</v>
      </c>
      <c r="Z7" s="528"/>
    </row>
    <row r="8" spans="1:26" x14ac:dyDescent="0.25">
      <c r="A8" s="520"/>
      <c r="B8" s="520"/>
      <c r="C8" s="400" t="s">
        <v>48</v>
      </c>
      <c r="D8" s="259" t="s">
        <v>165</v>
      </c>
      <c r="E8" s="400" t="s">
        <v>48</v>
      </c>
      <c r="F8" s="259" t="s">
        <v>165</v>
      </c>
      <c r="G8" s="531"/>
      <c r="H8" s="400" t="s">
        <v>48</v>
      </c>
      <c r="I8" s="259" t="s">
        <v>165</v>
      </c>
      <c r="J8" s="400" t="s">
        <v>48</v>
      </c>
      <c r="K8" s="259" t="s">
        <v>165</v>
      </c>
      <c r="L8" s="531"/>
      <c r="M8" s="400" t="s">
        <v>48</v>
      </c>
      <c r="N8" s="259" t="s">
        <v>165</v>
      </c>
      <c r="O8" s="400" t="s">
        <v>48</v>
      </c>
      <c r="P8" s="259" t="s">
        <v>165</v>
      </c>
      <c r="Q8" s="531"/>
      <c r="R8" s="400" t="s">
        <v>48</v>
      </c>
      <c r="S8" s="259" t="s">
        <v>165</v>
      </c>
      <c r="T8" s="400" t="s">
        <v>48</v>
      </c>
      <c r="U8" s="259" t="s">
        <v>165</v>
      </c>
      <c r="V8" s="259"/>
      <c r="W8" s="400" t="s">
        <v>48</v>
      </c>
      <c r="X8" s="259" t="s">
        <v>165</v>
      </c>
      <c r="Y8" s="400" t="s">
        <v>48</v>
      </c>
      <c r="Z8" s="259" t="s">
        <v>165</v>
      </c>
    </row>
    <row r="9" spans="1:26" x14ac:dyDescent="0.25">
      <c r="A9" s="403"/>
      <c r="B9" s="403"/>
      <c r="C9" s="401"/>
      <c r="D9" s="260"/>
      <c r="E9" s="401"/>
      <c r="F9" s="401"/>
      <c r="G9" s="401"/>
      <c r="H9" s="401"/>
      <c r="I9" s="401"/>
      <c r="J9" s="401"/>
      <c r="K9" s="401"/>
      <c r="L9" s="401"/>
      <c r="M9" s="401"/>
      <c r="N9" s="401"/>
      <c r="O9" s="401"/>
      <c r="P9" s="401"/>
      <c r="Q9" s="401"/>
      <c r="R9" s="401"/>
      <c r="S9" s="401"/>
      <c r="T9" s="401"/>
      <c r="U9" s="401"/>
      <c r="V9" s="401"/>
      <c r="W9" s="401"/>
      <c r="X9" s="401"/>
      <c r="Y9" s="401"/>
      <c r="Z9" s="401"/>
    </row>
    <row r="10" spans="1:26" x14ac:dyDescent="0.25">
      <c r="A10" s="145" t="s">
        <v>69</v>
      </c>
      <c r="B10" s="403"/>
      <c r="C10" s="401"/>
      <c r="D10" s="260"/>
      <c r="E10" s="401"/>
      <c r="F10" s="401"/>
      <c r="G10" s="401"/>
      <c r="H10" s="401"/>
      <c r="I10" s="401"/>
      <c r="J10" s="401"/>
      <c r="K10" s="401"/>
      <c r="L10" s="401"/>
      <c r="M10" s="401"/>
      <c r="N10" s="401"/>
      <c r="O10" s="401"/>
      <c r="P10" s="401"/>
      <c r="Q10" s="401"/>
      <c r="R10" s="401"/>
      <c r="S10" s="401"/>
      <c r="T10" s="401"/>
      <c r="U10" s="401"/>
      <c r="V10" s="401"/>
      <c r="W10" s="401"/>
      <c r="X10" s="401"/>
      <c r="Y10" s="401"/>
      <c r="Z10" s="401"/>
    </row>
    <row r="11" spans="1:26" x14ac:dyDescent="0.25">
      <c r="A11" s="403"/>
      <c r="B11" s="403"/>
      <c r="C11" s="401"/>
      <c r="D11" s="260"/>
      <c r="E11" s="401"/>
      <c r="F11" s="401"/>
      <c r="G11" s="401"/>
      <c r="H11" s="401"/>
      <c r="I11" s="401"/>
      <c r="J11" s="401"/>
      <c r="K11" s="401"/>
      <c r="L11" s="401"/>
      <c r="M11" s="401"/>
      <c r="N11" s="401"/>
      <c r="O11" s="401"/>
      <c r="P11" s="401"/>
      <c r="Q11" s="401"/>
      <c r="R11" s="401"/>
      <c r="S11" s="401"/>
      <c r="T11" s="401"/>
      <c r="U11" s="401"/>
      <c r="V11" s="401"/>
      <c r="W11" s="401"/>
      <c r="X11" s="401"/>
      <c r="Y11" s="401"/>
      <c r="Z11" s="401"/>
    </row>
    <row r="12" spans="1:26" x14ac:dyDescent="0.25">
      <c r="A12" s="105" t="s">
        <v>166</v>
      </c>
      <c r="B12" s="105"/>
      <c r="C12" s="102">
        <v>340</v>
      </c>
      <c r="D12" s="261">
        <v>6.7</v>
      </c>
      <c r="E12" s="102">
        <v>50</v>
      </c>
      <c r="F12" s="261">
        <v>4.2</v>
      </c>
      <c r="G12" s="102"/>
      <c r="H12" s="102">
        <v>570</v>
      </c>
      <c r="I12" s="261">
        <v>11.2</v>
      </c>
      <c r="J12" s="102">
        <v>100</v>
      </c>
      <c r="K12" s="261">
        <v>5.7</v>
      </c>
      <c r="L12" s="102"/>
      <c r="M12" s="102" t="s">
        <v>82</v>
      </c>
      <c r="N12" s="261" t="s">
        <v>82</v>
      </c>
      <c r="O12" s="102">
        <v>40</v>
      </c>
      <c r="P12" s="261">
        <v>0.9</v>
      </c>
      <c r="Q12" s="102"/>
      <c r="R12" s="102" t="s">
        <v>82</v>
      </c>
      <c r="S12" s="261" t="s">
        <v>82</v>
      </c>
      <c r="T12" s="102" t="s">
        <v>82</v>
      </c>
      <c r="U12" s="261" t="s">
        <v>82</v>
      </c>
      <c r="V12" s="102"/>
      <c r="W12" s="102">
        <v>920</v>
      </c>
      <c r="X12" s="261">
        <v>8.6999999999999993</v>
      </c>
      <c r="Y12" s="102">
        <v>190</v>
      </c>
      <c r="Z12" s="261">
        <v>2.5</v>
      </c>
    </row>
    <row r="13" spans="1:26" x14ac:dyDescent="0.25">
      <c r="A13" s="105" t="s">
        <v>167</v>
      </c>
      <c r="B13" s="105"/>
      <c r="C13" s="102">
        <v>1280</v>
      </c>
      <c r="D13" s="261">
        <v>25.2</v>
      </c>
      <c r="E13" s="102">
        <v>170</v>
      </c>
      <c r="F13" s="261">
        <v>13.1</v>
      </c>
      <c r="G13" s="102"/>
      <c r="H13" s="102">
        <v>1250</v>
      </c>
      <c r="I13" s="261">
        <v>24.5</v>
      </c>
      <c r="J13" s="102">
        <v>290</v>
      </c>
      <c r="K13" s="261">
        <v>17</v>
      </c>
      <c r="L13" s="102"/>
      <c r="M13" s="102" t="s">
        <v>82</v>
      </c>
      <c r="N13" s="261" t="s">
        <v>82</v>
      </c>
      <c r="O13" s="102">
        <v>740</v>
      </c>
      <c r="P13" s="261">
        <v>16.899999999999999</v>
      </c>
      <c r="Q13" s="102"/>
      <c r="R13" s="102">
        <v>20</v>
      </c>
      <c r="S13" s="261">
        <v>4.5999999999999996</v>
      </c>
      <c r="T13" s="102">
        <v>10</v>
      </c>
      <c r="U13" s="261">
        <v>5.8</v>
      </c>
      <c r="V13" s="102"/>
      <c r="W13" s="102">
        <v>2540</v>
      </c>
      <c r="X13" s="261">
        <v>24.1</v>
      </c>
      <c r="Y13" s="102">
        <v>1210</v>
      </c>
      <c r="Z13" s="261">
        <v>16.100000000000001</v>
      </c>
    </row>
    <row r="14" spans="1:26" x14ac:dyDescent="0.25">
      <c r="A14" s="105" t="s">
        <v>168</v>
      </c>
      <c r="B14" s="105"/>
      <c r="C14" s="102">
        <v>30</v>
      </c>
      <c r="D14" s="261">
        <v>0.5</v>
      </c>
      <c r="E14" s="102">
        <v>60</v>
      </c>
      <c r="F14" s="261">
        <v>4.5999999999999996</v>
      </c>
      <c r="G14" s="102"/>
      <c r="H14" s="102" t="s">
        <v>82</v>
      </c>
      <c r="I14" s="261" t="s">
        <v>82</v>
      </c>
      <c r="J14" s="102">
        <v>30</v>
      </c>
      <c r="K14" s="261">
        <v>1.9</v>
      </c>
      <c r="L14" s="102"/>
      <c r="M14" s="102" t="s">
        <v>82</v>
      </c>
      <c r="N14" s="261" t="s">
        <v>82</v>
      </c>
      <c r="O14" s="102">
        <v>900</v>
      </c>
      <c r="P14" s="261">
        <v>20.5</v>
      </c>
      <c r="Q14" s="102"/>
      <c r="R14" s="102">
        <v>0</v>
      </c>
      <c r="S14" s="261" t="s">
        <v>83</v>
      </c>
      <c r="T14" s="102">
        <v>0</v>
      </c>
      <c r="U14" s="261" t="s">
        <v>83</v>
      </c>
      <c r="V14" s="102"/>
      <c r="W14" s="102">
        <v>30</v>
      </c>
      <c r="X14" s="261">
        <v>0.3</v>
      </c>
      <c r="Y14" s="102">
        <v>990</v>
      </c>
      <c r="Z14" s="261">
        <v>13.2</v>
      </c>
    </row>
    <row r="15" spans="1:26" x14ac:dyDescent="0.25">
      <c r="A15" s="105" t="s">
        <v>169</v>
      </c>
      <c r="B15" s="105"/>
      <c r="C15" s="102">
        <v>10</v>
      </c>
      <c r="D15" s="261">
        <v>0.1</v>
      </c>
      <c r="E15" s="102">
        <v>20</v>
      </c>
      <c r="F15" s="261">
        <v>1.2</v>
      </c>
      <c r="G15" s="102"/>
      <c r="H15" s="102" t="s">
        <v>82</v>
      </c>
      <c r="I15" s="261" t="s">
        <v>82</v>
      </c>
      <c r="J15" s="102">
        <v>10</v>
      </c>
      <c r="K15" s="261">
        <v>0.4</v>
      </c>
      <c r="L15" s="102"/>
      <c r="M15" s="102" t="s">
        <v>82</v>
      </c>
      <c r="N15" s="261" t="s">
        <v>82</v>
      </c>
      <c r="O15" s="102">
        <v>360</v>
      </c>
      <c r="P15" s="261">
        <v>8.1999999999999993</v>
      </c>
      <c r="Q15" s="102"/>
      <c r="R15" s="102">
        <v>0</v>
      </c>
      <c r="S15" s="261" t="s">
        <v>83</v>
      </c>
      <c r="T15" s="102">
        <v>0</v>
      </c>
      <c r="U15" s="261" t="s">
        <v>83</v>
      </c>
      <c r="V15" s="102"/>
      <c r="W15" s="102">
        <v>10</v>
      </c>
      <c r="X15" s="261">
        <v>0.1</v>
      </c>
      <c r="Y15" s="102">
        <v>390</v>
      </c>
      <c r="Z15" s="261">
        <v>5.0999999999999996</v>
      </c>
    </row>
    <row r="16" spans="1:26" x14ac:dyDescent="0.25">
      <c r="A16" s="105" t="s">
        <v>170</v>
      </c>
      <c r="B16" s="105"/>
      <c r="C16" s="102">
        <v>2130</v>
      </c>
      <c r="D16" s="261">
        <v>41.9</v>
      </c>
      <c r="E16" s="102">
        <v>530</v>
      </c>
      <c r="F16" s="261">
        <v>41.2</v>
      </c>
      <c r="G16" s="102"/>
      <c r="H16" s="102">
        <v>2280</v>
      </c>
      <c r="I16" s="261">
        <v>44.9</v>
      </c>
      <c r="J16" s="102">
        <v>840</v>
      </c>
      <c r="K16" s="261">
        <v>49.4</v>
      </c>
      <c r="L16" s="102"/>
      <c r="M16" s="102">
        <v>30</v>
      </c>
      <c r="N16" s="261">
        <v>70.8</v>
      </c>
      <c r="O16" s="102">
        <v>1310</v>
      </c>
      <c r="P16" s="261">
        <v>29.8</v>
      </c>
      <c r="Q16" s="102"/>
      <c r="R16" s="102">
        <v>280</v>
      </c>
      <c r="S16" s="261">
        <v>85.8</v>
      </c>
      <c r="T16" s="102">
        <v>100</v>
      </c>
      <c r="U16" s="261">
        <v>86.7</v>
      </c>
      <c r="V16" s="102"/>
      <c r="W16" s="102">
        <v>4720</v>
      </c>
      <c r="X16" s="261">
        <v>44.8</v>
      </c>
      <c r="Y16" s="102">
        <v>2780</v>
      </c>
      <c r="Z16" s="261">
        <v>37.1</v>
      </c>
    </row>
    <row r="17" spans="1:26" x14ac:dyDescent="0.25">
      <c r="A17" s="105" t="s">
        <v>171</v>
      </c>
      <c r="B17" s="105"/>
      <c r="C17" s="102">
        <v>820</v>
      </c>
      <c r="D17" s="261">
        <v>16.2</v>
      </c>
      <c r="E17" s="102">
        <v>260</v>
      </c>
      <c r="F17" s="261">
        <v>19.899999999999999</v>
      </c>
      <c r="G17" s="102"/>
      <c r="H17" s="102">
        <v>270</v>
      </c>
      <c r="I17" s="261">
        <v>5.3</v>
      </c>
      <c r="J17" s="102">
        <v>190</v>
      </c>
      <c r="K17" s="261">
        <v>11.3</v>
      </c>
      <c r="L17" s="102"/>
      <c r="M17" s="102" t="s">
        <v>82</v>
      </c>
      <c r="N17" s="261" t="s">
        <v>82</v>
      </c>
      <c r="O17" s="102">
        <v>180</v>
      </c>
      <c r="P17" s="261">
        <v>4.0999999999999996</v>
      </c>
      <c r="Q17" s="102"/>
      <c r="R17" s="102" t="s">
        <v>82</v>
      </c>
      <c r="S17" s="261" t="s">
        <v>82</v>
      </c>
      <c r="T17" s="102">
        <v>0</v>
      </c>
      <c r="U17" s="261" t="s">
        <v>83</v>
      </c>
      <c r="V17" s="102"/>
      <c r="W17" s="102">
        <v>1090</v>
      </c>
      <c r="X17" s="261">
        <v>10.4</v>
      </c>
      <c r="Y17" s="102">
        <v>630</v>
      </c>
      <c r="Z17" s="261">
        <v>8.4</v>
      </c>
    </row>
    <row r="18" spans="1:26" x14ac:dyDescent="0.25">
      <c r="A18" s="105" t="s">
        <v>172</v>
      </c>
      <c r="B18" s="105"/>
      <c r="C18" s="102">
        <v>20</v>
      </c>
      <c r="D18" s="261">
        <v>0.5</v>
      </c>
      <c r="E18" s="102">
        <v>20</v>
      </c>
      <c r="F18" s="261">
        <v>1.5</v>
      </c>
      <c r="G18" s="102"/>
      <c r="H18" s="102">
        <v>40</v>
      </c>
      <c r="I18" s="261">
        <v>0.7</v>
      </c>
      <c r="J18" s="102">
        <v>20</v>
      </c>
      <c r="K18" s="261">
        <v>0.9</v>
      </c>
      <c r="L18" s="102"/>
      <c r="M18" s="102">
        <v>0</v>
      </c>
      <c r="N18" s="261" t="s">
        <v>83</v>
      </c>
      <c r="O18" s="102">
        <v>30</v>
      </c>
      <c r="P18" s="261">
        <v>0.6</v>
      </c>
      <c r="Q18" s="102"/>
      <c r="R18" s="102" t="s">
        <v>82</v>
      </c>
      <c r="S18" s="261" t="s">
        <v>82</v>
      </c>
      <c r="T18" s="102">
        <v>0</v>
      </c>
      <c r="U18" s="261" t="s">
        <v>83</v>
      </c>
      <c r="V18" s="102"/>
      <c r="W18" s="102">
        <v>60</v>
      </c>
      <c r="X18" s="261">
        <v>0.6</v>
      </c>
      <c r="Y18" s="102">
        <v>60</v>
      </c>
      <c r="Z18" s="261">
        <v>0.8</v>
      </c>
    </row>
    <row r="19" spans="1:26" x14ac:dyDescent="0.25">
      <c r="A19" s="105" t="s">
        <v>173</v>
      </c>
      <c r="B19" s="105"/>
      <c r="C19" s="102">
        <v>30</v>
      </c>
      <c r="D19" s="261">
        <v>0.5</v>
      </c>
      <c r="E19" s="102">
        <v>10</v>
      </c>
      <c r="F19" s="261">
        <v>1</v>
      </c>
      <c r="G19" s="102"/>
      <c r="H19" s="102">
        <v>20</v>
      </c>
      <c r="I19" s="261">
        <v>0.5</v>
      </c>
      <c r="J19" s="102">
        <v>20</v>
      </c>
      <c r="K19" s="261">
        <v>1.2</v>
      </c>
      <c r="L19" s="102"/>
      <c r="M19" s="102">
        <v>0</v>
      </c>
      <c r="N19" s="261" t="s">
        <v>83</v>
      </c>
      <c r="O19" s="102">
        <v>20</v>
      </c>
      <c r="P19" s="261">
        <v>0.5</v>
      </c>
      <c r="Q19" s="102"/>
      <c r="R19" s="102">
        <v>0</v>
      </c>
      <c r="S19" s="261" t="s">
        <v>83</v>
      </c>
      <c r="T19" s="102" t="s">
        <v>82</v>
      </c>
      <c r="U19" s="261" t="s">
        <v>82</v>
      </c>
      <c r="V19" s="102"/>
      <c r="W19" s="102">
        <v>50</v>
      </c>
      <c r="X19" s="261">
        <v>0.5</v>
      </c>
      <c r="Y19" s="102">
        <v>60</v>
      </c>
      <c r="Z19" s="261">
        <v>0.8</v>
      </c>
    </row>
    <row r="20" spans="1:26" x14ac:dyDescent="0.25">
      <c r="A20" s="105" t="s">
        <v>174</v>
      </c>
      <c r="B20" s="105"/>
      <c r="C20" s="102" t="s">
        <v>82</v>
      </c>
      <c r="D20" s="261" t="s">
        <v>82</v>
      </c>
      <c r="E20" s="102" t="s">
        <v>82</v>
      </c>
      <c r="F20" s="261" t="s">
        <v>82</v>
      </c>
      <c r="G20" s="102"/>
      <c r="H20" s="102" t="s">
        <v>82</v>
      </c>
      <c r="I20" s="261" t="s">
        <v>82</v>
      </c>
      <c r="J20" s="102" t="s">
        <v>82</v>
      </c>
      <c r="K20" s="261" t="s">
        <v>82</v>
      </c>
      <c r="L20" s="102"/>
      <c r="M20" s="102">
        <v>0</v>
      </c>
      <c r="N20" s="261" t="s">
        <v>83</v>
      </c>
      <c r="O20" s="102">
        <v>10</v>
      </c>
      <c r="P20" s="261">
        <v>0.2</v>
      </c>
      <c r="Q20" s="102"/>
      <c r="R20" s="102">
        <v>0</v>
      </c>
      <c r="S20" s="261" t="s">
        <v>83</v>
      </c>
      <c r="T20" s="102">
        <v>0</v>
      </c>
      <c r="U20" s="261" t="s">
        <v>83</v>
      </c>
      <c r="V20" s="102"/>
      <c r="W20" s="102" t="s">
        <v>82</v>
      </c>
      <c r="X20" s="261" t="s">
        <v>82</v>
      </c>
      <c r="Y20" s="102">
        <v>10</v>
      </c>
      <c r="Z20" s="261">
        <v>0.2</v>
      </c>
    </row>
    <row r="21" spans="1:26" x14ac:dyDescent="0.25">
      <c r="A21" s="105" t="s">
        <v>175</v>
      </c>
      <c r="B21" s="105"/>
      <c r="C21" s="102">
        <v>60</v>
      </c>
      <c r="D21" s="261">
        <v>1.2</v>
      </c>
      <c r="E21" s="102">
        <v>50</v>
      </c>
      <c r="F21" s="261">
        <v>3.7</v>
      </c>
      <c r="G21" s="102"/>
      <c r="H21" s="102">
        <v>40</v>
      </c>
      <c r="I21" s="261">
        <v>0.8</v>
      </c>
      <c r="J21" s="102">
        <v>40</v>
      </c>
      <c r="K21" s="261">
        <v>2.2000000000000002</v>
      </c>
      <c r="L21" s="102"/>
      <c r="M21" s="102" t="s">
        <v>82</v>
      </c>
      <c r="N21" s="261" t="s">
        <v>82</v>
      </c>
      <c r="O21" s="102">
        <v>90</v>
      </c>
      <c r="P21" s="261">
        <v>2.1</v>
      </c>
      <c r="Q21" s="102"/>
      <c r="R21" s="102">
        <v>0</v>
      </c>
      <c r="S21" s="261" t="s">
        <v>83</v>
      </c>
      <c r="T21" s="102">
        <v>0</v>
      </c>
      <c r="U21" s="261" t="s">
        <v>83</v>
      </c>
      <c r="V21" s="102"/>
      <c r="W21" s="102">
        <v>100</v>
      </c>
      <c r="X21" s="261">
        <v>1</v>
      </c>
      <c r="Y21" s="102">
        <v>180</v>
      </c>
      <c r="Z21" s="261">
        <v>2.2999999999999998</v>
      </c>
    </row>
    <row r="22" spans="1:26" x14ac:dyDescent="0.25">
      <c r="A22" s="105" t="s">
        <v>176</v>
      </c>
      <c r="B22" s="105"/>
      <c r="C22" s="102">
        <v>60</v>
      </c>
      <c r="D22" s="261">
        <v>1.2</v>
      </c>
      <c r="E22" s="102">
        <v>80</v>
      </c>
      <c r="F22" s="261">
        <v>6.5</v>
      </c>
      <c r="G22" s="102"/>
      <c r="H22" s="102">
        <v>100</v>
      </c>
      <c r="I22" s="261">
        <v>1.9</v>
      </c>
      <c r="J22" s="102">
        <v>120</v>
      </c>
      <c r="K22" s="261">
        <v>6.9</v>
      </c>
      <c r="L22" s="102"/>
      <c r="M22" s="102" t="s">
        <v>82</v>
      </c>
      <c r="N22" s="261" t="s">
        <v>82</v>
      </c>
      <c r="O22" s="102">
        <v>660</v>
      </c>
      <c r="P22" s="261">
        <v>15</v>
      </c>
      <c r="Q22" s="102"/>
      <c r="R22" s="102" t="s">
        <v>82</v>
      </c>
      <c r="S22" s="261" t="s">
        <v>82</v>
      </c>
      <c r="T22" s="102" t="s">
        <v>82</v>
      </c>
      <c r="U22" s="261" t="s">
        <v>82</v>
      </c>
      <c r="V22" s="102"/>
      <c r="W22" s="102">
        <v>160</v>
      </c>
      <c r="X22" s="261">
        <v>1.5</v>
      </c>
      <c r="Y22" s="102">
        <v>870</v>
      </c>
      <c r="Z22" s="261">
        <v>11.5</v>
      </c>
    </row>
    <row r="23" spans="1:26" x14ac:dyDescent="0.25">
      <c r="A23" s="105" t="s">
        <v>177</v>
      </c>
      <c r="B23" s="105"/>
      <c r="C23" s="102">
        <v>180</v>
      </c>
      <c r="D23" s="261">
        <v>3.6</v>
      </c>
      <c r="E23" s="102">
        <v>40</v>
      </c>
      <c r="F23" s="261">
        <v>3</v>
      </c>
      <c r="G23" s="102"/>
      <c r="H23" s="102">
        <v>400</v>
      </c>
      <c r="I23" s="261">
        <v>7.8</v>
      </c>
      <c r="J23" s="102">
        <v>50</v>
      </c>
      <c r="K23" s="261">
        <v>2.7</v>
      </c>
      <c r="L23" s="102"/>
      <c r="M23" s="102" t="s">
        <v>82</v>
      </c>
      <c r="N23" s="261" t="s">
        <v>82</v>
      </c>
      <c r="O23" s="102">
        <v>50</v>
      </c>
      <c r="P23" s="261">
        <v>1.1000000000000001</v>
      </c>
      <c r="Q23" s="102"/>
      <c r="R23" s="102" t="s">
        <v>82</v>
      </c>
      <c r="S23" s="261" t="s">
        <v>82</v>
      </c>
      <c r="T23" s="102" t="s">
        <v>82</v>
      </c>
      <c r="U23" s="261" t="s">
        <v>82</v>
      </c>
      <c r="V23" s="102"/>
      <c r="W23" s="102">
        <v>580</v>
      </c>
      <c r="X23" s="261">
        <v>5.5</v>
      </c>
      <c r="Y23" s="102">
        <v>130</v>
      </c>
      <c r="Z23" s="261">
        <v>1.8</v>
      </c>
    </row>
    <row r="24" spans="1:26" x14ac:dyDescent="0.25">
      <c r="A24" s="105" t="s">
        <v>178</v>
      </c>
      <c r="B24" s="105"/>
      <c r="C24" s="102">
        <v>130</v>
      </c>
      <c r="D24" s="261">
        <v>2.6</v>
      </c>
      <c r="E24" s="102" t="s">
        <v>82</v>
      </c>
      <c r="F24" s="261" t="s">
        <v>82</v>
      </c>
      <c r="G24" s="102"/>
      <c r="H24" s="102">
        <v>120</v>
      </c>
      <c r="I24" s="261">
        <v>2.2999999999999998</v>
      </c>
      <c r="J24" s="102">
        <v>10</v>
      </c>
      <c r="K24" s="261">
        <v>0.4</v>
      </c>
      <c r="L24" s="102"/>
      <c r="M24" s="102" t="s">
        <v>82</v>
      </c>
      <c r="N24" s="261" t="s">
        <v>82</v>
      </c>
      <c r="O24" s="102" t="s">
        <v>82</v>
      </c>
      <c r="P24" s="261" t="s">
        <v>82</v>
      </c>
      <c r="Q24" s="102"/>
      <c r="R24" s="102">
        <v>20</v>
      </c>
      <c r="S24" s="261">
        <v>5.9</v>
      </c>
      <c r="T24" s="102" t="s">
        <v>82</v>
      </c>
      <c r="U24" s="261" t="s">
        <v>82</v>
      </c>
      <c r="V24" s="102"/>
      <c r="W24" s="102">
        <v>270</v>
      </c>
      <c r="X24" s="261">
        <v>2.5</v>
      </c>
      <c r="Y24" s="102">
        <v>10</v>
      </c>
      <c r="Z24" s="261">
        <v>0.2</v>
      </c>
    </row>
    <row r="25" spans="1:26" x14ac:dyDescent="0.25">
      <c r="A25" s="105"/>
      <c r="B25" s="105"/>
      <c r="C25" s="102"/>
      <c r="D25" s="262"/>
      <c r="E25" s="102"/>
      <c r="F25" s="262"/>
      <c r="G25" s="102"/>
      <c r="H25" s="102"/>
      <c r="I25" s="262"/>
      <c r="J25" s="102"/>
      <c r="K25" s="262"/>
      <c r="L25" s="102"/>
      <c r="M25" s="102"/>
      <c r="N25" s="262"/>
      <c r="O25" s="102"/>
      <c r="P25" s="262"/>
      <c r="Q25" s="102"/>
      <c r="R25" s="102"/>
      <c r="S25" s="262"/>
      <c r="T25" s="102"/>
      <c r="U25" s="262"/>
      <c r="V25" s="102"/>
      <c r="W25" s="102"/>
      <c r="X25" s="262"/>
      <c r="Y25" s="102"/>
      <c r="Z25" s="262"/>
    </row>
    <row r="26" spans="1:26" x14ac:dyDescent="0.25">
      <c r="A26" s="105" t="s">
        <v>179</v>
      </c>
      <c r="B26" s="105"/>
      <c r="C26" s="102">
        <v>5080</v>
      </c>
      <c r="D26" s="261">
        <v>100</v>
      </c>
      <c r="E26" s="102">
        <v>1290</v>
      </c>
      <c r="F26" s="261">
        <v>100</v>
      </c>
      <c r="G26" s="102"/>
      <c r="H26" s="102">
        <v>5080</v>
      </c>
      <c r="I26" s="261">
        <v>100</v>
      </c>
      <c r="J26" s="102">
        <v>1700</v>
      </c>
      <c r="K26" s="261">
        <v>100</v>
      </c>
      <c r="L26" s="102"/>
      <c r="M26" s="102">
        <v>50</v>
      </c>
      <c r="N26" s="261">
        <v>100</v>
      </c>
      <c r="O26" s="102">
        <v>4390</v>
      </c>
      <c r="P26" s="261">
        <v>100</v>
      </c>
      <c r="Q26" s="102"/>
      <c r="R26" s="102">
        <v>320</v>
      </c>
      <c r="S26" s="261">
        <v>100</v>
      </c>
      <c r="T26" s="102">
        <v>120</v>
      </c>
      <c r="U26" s="261">
        <v>100</v>
      </c>
      <c r="V26" s="102"/>
      <c r="W26" s="102">
        <v>10530</v>
      </c>
      <c r="X26" s="261">
        <v>100</v>
      </c>
      <c r="Y26" s="102">
        <v>7500</v>
      </c>
      <c r="Z26" s="261">
        <v>100</v>
      </c>
    </row>
    <row r="27" spans="1:26" x14ac:dyDescent="0.25">
      <c r="A27" s="251"/>
      <c r="B27" s="149"/>
      <c r="C27" s="149"/>
      <c r="D27" s="149"/>
      <c r="E27" s="149"/>
      <c r="F27" s="149"/>
      <c r="G27" s="149"/>
      <c r="H27" s="149"/>
      <c r="I27" s="149"/>
      <c r="J27" s="149"/>
      <c r="K27" s="149"/>
      <c r="L27" s="149"/>
      <c r="M27" s="149"/>
      <c r="N27" s="149"/>
      <c r="O27" s="149"/>
      <c r="P27" s="149"/>
      <c r="Q27" s="149"/>
      <c r="R27" s="149"/>
      <c r="S27" s="149"/>
      <c r="T27" s="149"/>
      <c r="U27" s="149"/>
      <c r="V27" s="149"/>
      <c r="W27" s="150"/>
      <c r="X27" s="150"/>
      <c r="Y27" s="150"/>
      <c r="Z27" s="150"/>
    </row>
    <row r="28" spans="1:26" x14ac:dyDescent="0.25">
      <c r="A28" s="252"/>
      <c r="B28" s="146"/>
      <c r="C28" s="146"/>
      <c r="D28" s="146"/>
      <c r="E28" s="404"/>
      <c r="F28" s="404"/>
      <c r="G28" s="404"/>
      <c r="H28" s="404"/>
      <c r="I28" s="246"/>
      <c r="J28" s="246"/>
      <c r="K28" s="404"/>
      <c r="L28" s="404"/>
      <c r="M28" s="404"/>
      <c r="N28" s="404"/>
      <c r="O28" s="404"/>
      <c r="P28" s="254"/>
      <c r="Q28" s="254"/>
      <c r="R28" s="254"/>
      <c r="S28" s="254"/>
      <c r="T28" s="254"/>
      <c r="U28" s="404"/>
      <c r="V28" s="404"/>
      <c r="W28" s="404"/>
      <c r="X28" s="526" t="s">
        <v>105</v>
      </c>
      <c r="Y28" s="527"/>
      <c r="Z28" s="527"/>
    </row>
    <row r="29" spans="1:26" x14ac:dyDescent="0.25">
      <c r="A29" s="409"/>
      <c r="B29" s="146"/>
      <c r="C29" s="146"/>
      <c r="D29" s="146"/>
      <c r="E29" s="404"/>
      <c r="F29" s="404"/>
      <c r="G29" s="404"/>
      <c r="H29" s="404"/>
      <c r="I29" s="246"/>
      <c r="J29" s="246"/>
      <c r="K29" s="404"/>
      <c r="L29" s="404"/>
      <c r="M29" s="404"/>
      <c r="N29" s="404"/>
      <c r="O29" s="404"/>
      <c r="P29" s="254"/>
      <c r="Q29" s="254"/>
      <c r="R29" s="254"/>
      <c r="S29" s="254"/>
      <c r="T29" s="254"/>
      <c r="U29" s="404"/>
      <c r="V29" s="404"/>
      <c r="W29" s="404"/>
      <c r="X29" s="404"/>
      <c r="Y29" s="404"/>
      <c r="Z29" s="404"/>
    </row>
    <row r="30" spans="1:26" ht="22.5" customHeight="1" x14ac:dyDescent="0.25">
      <c r="A30" s="522" t="s">
        <v>299</v>
      </c>
      <c r="B30" s="505"/>
      <c r="C30" s="505"/>
      <c r="D30" s="505"/>
      <c r="E30" s="505"/>
      <c r="F30" s="505"/>
      <c r="G30" s="505"/>
      <c r="H30" s="505"/>
      <c r="I30" s="505"/>
      <c r="J30" s="505"/>
      <c r="K30" s="505"/>
      <c r="L30" s="505"/>
      <c r="M30" s="505"/>
      <c r="N30" s="505"/>
      <c r="O30" s="505"/>
      <c r="P30" s="505"/>
      <c r="Q30" s="505"/>
      <c r="R30" s="505"/>
      <c r="S30" s="505"/>
      <c r="T30" s="505"/>
      <c r="U30" s="505"/>
      <c r="V30" s="505"/>
      <c r="W30" s="505"/>
      <c r="X30" s="505"/>
      <c r="Y30" s="505"/>
      <c r="Z30" s="505"/>
    </row>
    <row r="31" spans="1:26" ht="11.25" customHeight="1" x14ac:dyDescent="0.25">
      <c r="A31" s="521" t="s">
        <v>295</v>
      </c>
      <c r="B31" s="525"/>
      <c r="C31" s="525"/>
      <c r="D31" s="525"/>
      <c r="E31" s="525"/>
      <c r="F31" s="525"/>
      <c r="G31" s="525"/>
      <c r="H31" s="525"/>
      <c r="I31" s="525"/>
      <c r="J31" s="525"/>
      <c r="K31" s="525"/>
      <c r="L31" s="525"/>
      <c r="M31" s="525"/>
      <c r="N31" s="525"/>
      <c r="O31" s="525"/>
      <c r="P31" s="525"/>
      <c r="Q31" s="525"/>
      <c r="R31" s="525"/>
      <c r="S31" s="525"/>
      <c r="T31" s="525"/>
      <c r="U31" s="525"/>
      <c r="V31" s="525"/>
      <c r="W31" s="525"/>
      <c r="X31" s="525"/>
      <c r="Y31" s="525"/>
      <c r="Z31" s="525"/>
    </row>
    <row r="32" spans="1:26" ht="11.25" customHeight="1" x14ac:dyDescent="0.25">
      <c r="A32" s="477" t="s">
        <v>180</v>
      </c>
      <c r="B32" s="477"/>
      <c r="C32" s="477"/>
      <c r="D32" s="477"/>
      <c r="E32" s="477"/>
      <c r="F32" s="477"/>
      <c r="G32" s="477"/>
      <c r="H32" s="477"/>
      <c r="I32" s="477"/>
      <c r="J32" s="477"/>
      <c r="K32" s="477"/>
      <c r="L32" s="477"/>
      <c r="M32" s="477"/>
      <c r="N32" s="477"/>
      <c r="O32" s="477"/>
      <c r="P32" s="477"/>
      <c r="Q32" s="477"/>
      <c r="R32" s="477"/>
      <c r="S32" s="477"/>
      <c r="T32" s="477"/>
      <c r="U32" s="477"/>
      <c r="V32" s="477"/>
      <c r="W32" s="477"/>
      <c r="X32" s="477"/>
      <c r="Y32" s="404"/>
      <c r="Z32" s="404"/>
    </row>
    <row r="33" spans="1:26" ht="11.25" customHeight="1" x14ac:dyDescent="0.25">
      <c r="A33" s="477" t="s">
        <v>181</v>
      </c>
      <c r="B33" s="477"/>
      <c r="C33" s="477"/>
      <c r="D33" s="477"/>
      <c r="E33" s="477"/>
      <c r="F33" s="477"/>
      <c r="G33" s="477"/>
      <c r="H33" s="477"/>
      <c r="I33" s="477"/>
      <c r="J33" s="477"/>
      <c r="K33" s="477"/>
      <c r="L33" s="477"/>
      <c r="M33" s="477"/>
      <c r="N33" s="477"/>
      <c r="O33" s="477"/>
      <c r="P33" s="477"/>
      <c r="Q33" s="477"/>
      <c r="R33" s="477"/>
      <c r="S33" s="477"/>
      <c r="T33" s="477"/>
      <c r="U33" s="477"/>
      <c r="V33" s="477"/>
      <c r="W33" s="477"/>
      <c r="X33" s="477"/>
      <c r="Y33" s="404"/>
      <c r="Z33" s="404"/>
    </row>
    <row r="34" spans="1:26" ht="11.25" customHeight="1" x14ac:dyDescent="0.25">
      <c r="A34" s="477" t="s">
        <v>182</v>
      </c>
      <c r="B34" s="477"/>
      <c r="C34" s="477"/>
      <c r="D34" s="477"/>
      <c r="E34" s="477"/>
      <c r="F34" s="477"/>
      <c r="G34" s="477"/>
      <c r="H34" s="477"/>
      <c r="I34" s="477"/>
      <c r="J34" s="477"/>
      <c r="K34" s="477"/>
      <c r="L34" s="477"/>
      <c r="M34" s="477"/>
      <c r="N34" s="477"/>
      <c r="O34" s="477"/>
      <c r="P34" s="477"/>
      <c r="Q34" s="477"/>
      <c r="R34" s="477"/>
      <c r="S34" s="477"/>
      <c r="T34" s="477"/>
      <c r="U34" s="477"/>
      <c r="V34" s="477"/>
      <c r="W34" s="477"/>
      <c r="X34" s="477"/>
      <c r="Y34" s="404"/>
      <c r="Z34" s="404"/>
    </row>
    <row r="35" spans="1:26" ht="11.25" customHeight="1" x14ac:dyDescent="0.25">
      <c r="A35" s="523" t="s">
        <v>183</v>
      </c>
      <c r="B35" s="523"/>
      <c r="C35" s="523"/>
      <c r="D35" s="523"/>
      <c r="E35" s="523"/>
      <c r="F35" s="523"/>
      <c r="G35" s="523"/>
      <c r="H35" s="523"/>
      <c r="I35" s="523"/>
      <c r="J35" s="523"/>
      <c r="K35" s="523"/>
      <c r="L35" s="523"/>
      <c r="M35" s="523"/>
      <c r="N35" s="523"/>
      <c r="O35" s="523"/>
      <c r="P35" s="523"/>
      <c r="Q35" s="523"/>
      <c r="R35" s="523"/>
      <c r="S35" s="523"/>
      <c r="T35" s="523"/>
      <c r="U35" s="523"/>
      <c r="V35" s="523"/>
      <c r="W35" s="523"/>
      <c r="X35" s="523"/>
      <c r="Y35" s="404"/>
      <c r="Z35" s="404"/>
    </row>
    <row r="36" spans="1:26" ht="11.25" customHeight="1" x14ac:dyDescent="0.25">
      <c r="A36" s="524" t="s">
        <v>184</v>
      </c>
      <c r="B36" s="524"/>
      <c r="C36" s="524"/>
      <c r="D36" s="524"/>
      <c r="E36" s="524"/>
      <c r="F36" s="524"/>
      <c r="G36" s="524"/>
      <c r="H36" s="524"/>
      <c r="I36" s="524"/>
      <c r="J36" s="524"/>
      <c r="K36" s="524"/>
      <c r="L36" s="524"/>
      <c r="M36" s="524"/>
      <c r="N36" s="524"/>
      <c r="O36" s="524"/>
      <c r="P36" s="524"/>
      <c r="Q36" s="524"/>
      <c r="R36" s="524"/>
      <c r="S36" s="524"/>
      <c r="T36" s="524"/>
      <c r="U36" s="524"/>
      <c r="V36" s="524"/>
      <c r="W36" s="524"/>
      <c r="X36" s="524"/>
      <c r="Y36" s="404"/>
      <c r="Z36" s="404"/>
    </row>
    <row r="37" spans="1:26" ht="11.25" customHeight="1" x14ac:dyDescent="0.25">
      <c r="A37" s="523" t="s">
        <v>185</v>
      </c>
      <c r="B37" s="523"/>
      <c r="C37" s="523"/>
      <c r="D37" s="523"/>
      <c r="E37" s="523"/>
      <c r="F37" s="523"/>
      <c r="G37" s="523"/>
      <c r="H37" s="523"/>
      <c r="I37" s="523"/>
      <c r="J37" s="523"/>
      <c r="K37" s="523"/>
      <c r="L37" s="523"/>
      <c r="M37" s="523"/>
      <c r="N37" s="523"/>
      <c r="O37" s="523"/>
      <c r="P37" s="523"/>
      <c r="Q37" s="523"/>
      <c r="R37" s="523"/>
      <c r="S37" s="523"/>
      <c r="T37" s="523"/>
      <c r="U37" s="523"/>
      <c r="V37" s="523"/>
      <c r="W37" s="523"/>
      <c r="X37" s="523"/>
      <c r="Y37" s="404"/>
      <c r="Z37" s="147"/>
    </row>
    <row r="38" spans="1:26" ht="11.25" customHeight="1" x14ac:dyDescent="0.25">
      <c r="A38" s="524" t="s">
        <v>186</v>
      </c>
      <c r="B38" s="524"/>
      <c r="C38" s="524"/>
      <c r="D38" s="524"/>
      <c r="E38" s="524"/>
      <c r="F38" s="524"/>
      <c r="G38" s="524"/>
      <c r="H38" s="524"/>
      <c r="I38" s="524"/>
      <c r="J38" s="524"/>
      <c r="K38" s="524"/>
      <c r="L38" s="524"/>
      <c r="M38" s="524"/>
      <c r="N38" s="524"/>
      <c r="O38" s="524"/>
      <c r="P38" s="524"/>
      <c r="Q38" s="524"/>
      <c r="R38" s="524"/>
      <c r="S38" s="524"/>
      <c r="T38" s="524"/>
      <c r="U38" s="524"/>
      <c r="V38" s="524"/>
      <c r="W38" s="524"/>
      <c r="X38" s="524"/>
      <c r="Y38" s="263"/>
      <c r="Z38" s="263"/>
    </row>
    <row r="39" spans="1:26" ht="15" customHeight="1" x14ac:dyDescent="0.25">
      <c r="A39" s="264"/>
      <c r="B39" s="264"/>
      <c r="C39" s="264"/>
      <c r="D39" s="264"/>
      <c r="E39" s="264"/>
      <c r="F39" s="264"/>
      <c r="G39" s="264"/>
      <c r="H39" s="264"/>
      <c r="I39" s="264"/>
      <c r="J39" s="264"/>
      <c r="K39" s="264"/>
      <c r="L39" s="264"/>
      <c r="M39" s="264"/>
      <c r="N39" s="264"/>
      <c r="O39" s="264"/>
      <c r="P39" s="264"/>
      <c r="Q39" s="264"/>
      <c r="R39" s="404"/>
      <c r="S39" s="404"/>
      <c r="T39" s="404"/>
      <c r="U39" s="404"/>
      <c r="V39" s="404"/>
      <c r="W39" s="404"/>
      <c r="X39" s="404"/>
      <c r="Y39" s="404"/>
      <c r="Z39" s="404"/>
    </row>
    <row r="40" spans="1:26" ht="11.25" customHeight="1" x14ac:dyDescent="0.25">
      <c r="A40" s="477" t="s">
        <v>140</v>
      </c>
      <c r="B40" s="477"/>
      <c r="C40" s="477"/>
      <c r="D40" s="477"/>
      <c r="E40" s="477"/>
      <c r="F40" s="477"/>
      <c r="G40" s="477"/>
      <c r="H40" s="477"/>
      <c r="I40" s="477"/>
      <c r="J40" s="477"/>
      <c r="K40" s="477"/>
      <c r="L40" s="477"/>
      <c r="M40" s="477"/>
      <c r="N40" s="477"/>
      <c r="O40" s="477"/>
      <c r="P40" s="477"/>
      <c r="Q40" s="477"/>
      <c r="R40" s="477"/>
      <c r="S40" s="477"/>
      <c r="T40" s="477"/>
      <c r="U40" s="477"/>
      <c r="V40" s="477"/>
      <c r="W40" s="477"/>
      <c r="X40" s="477"/>
      <c r="Y40" s="404"/>
      <c r="Z40" s="404"/>
    </row>
    <row r="41" spans="1:26" ht="11.25" customHeight="1" x14ac:dyDescent="0.25">
      <c r="A41" s="477" t="s">
        <v>187</v>
      </c>
      <c r="B41" s="477"/>
      <c r="C41" s="477"/>
      <c r="D41" s="477"/>
      <c r="E41" s="477"/>
      <c r="F41" s="477"/>
      <c r="G41" s="477"/>
      <c r="H41" s="477"/>
      <c r="I41" s="477"/>
      <c r="J41" s="477"/>
      <c r="K41" s="477"/>
      <c r="L41" s="477"/>
      <c r="M41" s="477"/>
      <c r="N41" s="477"/>
      <c r="O41" s="477"/>
      <c r="P41" s="477"/>
      <c r="Q41" s="477"/>
      <c r="R41" s="477"/>
      <c r="S41" s="477"/>
      <c r="T41" s="477"/>
      <c r="U41" s="477"/>
      <c r="V41" s="477"/>
      <c r="W41" s="477"/>
      <c r="X41" s="477"/>
      <c r="Y41" s="404"/>
      <c r="Z41" s="404"/>
    </row>
    <row r="42" spans="1:26" ht="11.25" customHeight="1" x14ac:dyDescent="0.25">
      <c r="A42" s="474" t="s">
        <v>56</v>
      </c>
      <c r="B42" s="474"/>
      <c r="C42" s="474"/>
      <c r="D42" s="474"/>
      <c r="E42" s="474"/>
      <c r="F42" s="474"/>
      <c r="G42" s="474"/>
      <c r="H42" s="474"/>
      <c r="I42" s="474"/>
      <c r="J42" s="474"/>
      <c r="K42" s="474"/>
      <c r="L42" s="474"/>
      <c r="M42" s="474"/>
      <c r="N42" s="474"/>
      <c r="O42" s="474"/>
      <c r="P42" s="474"/>
      <c r="Q42" s="474"/>
      <c r="R42" s="474"/>
      <c r="S42" s="474"/>
      <c r="T42" s="474"/>
      <c r="U42" s="474"/>
      <c r="V42" s="474"/>
      <c r="W42" s="474"/>
      <c r="X42" s="474"/>
      <c r="Y42" s="404"/>
      <c r="Z42" s="404"/>
    </row>
  </sheetData>
  <mergeCells count="32">
    <mergeCell ref="M6:P6"/>
    <mergeCell ref="A32:X32"/>
    <mergeCell ref="Q6:Q8"/>
    <mergeCell ref="R6:U6"/>
    <mergeCell ref="W6:Z6"/>
    <mergeCell ref="C7:D7"/>
    <mergeCell ref="E7:F7"/>
    <mergeCell ref="A6:B8"/>
    <mergeCell ref="C6:F6"/>
    <mergeCell ref="G6:G8"/>
    <mergeCell ref="H6:K6"/>
    <mergeCell ref="L6:L8"/>
    <mergeCell ref="H7:I7"/>
    <mergeCell ref="T7:U7"/>
    <mergeCell ref="W7:X7"/>
    <mergeCell ref="Y7:Z7"/>
    <mergeCell ref="X28:Z28"/>
    <mergeCell ref="J7:K7"/>
    <mergeCell ref="M7:N7"/>
    <mergeCell ref="O7:P7"/>
    <mergeCell ref="R7:S7"/>
    <mergeCell ref="A30:Z30"/>
    <mergeCell ref="A41:X41"/>
    <mergeCell ref="A42:X42"/>
    <mergeCell ref="A34:X34"/>
    <mergeCell ref="A35:X35"/>
    <mergeCell ref="A36:X36"/>
    <mergeCell ref="A37:X37"/>
    <mergeCell ref="A38:X38"/>
    <mergeCell ref="A40:X40"/>
    <mergeCell ref="A31:Z31"/>
    <mergeCell ref="A33:X33"/>
  </mergeCells>
  <hyperlinks>
    <hyperlink ref="A31" r:id="rId1"/>
    <hyperlink ref="A1" location="INDEX!A1" display="Back to index"/>
  </hyperlinks>
  <pageMargins left="0.7" right="0.7" top="0.75" bottom="0.75" header="0.3" footer="0.3"/>
  <pageSetup paperSize="9" scale="54"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74"/>
  <sheetViews>
    <sheetView showGridLines="0" zoomScaleNormal="100" zoomScaleSheetLayoutView="100" workbookViewId="0"/>
  </sheetViews>
  <sheetFormatPr defaultColWidth="10.85546875" defaultRowHeight="11.25" x14ac:dyDescent="0.2"/>
  <cols>
    <col min="1" max="1" width="2.7109375" style="311" customWidth="1"/>
    <col min="2" max="2" width="31.7109375" style="311" customWidth="1"/>
    <col min="3" max="3" width="1.7109375" style="311" customWidth="1"/>
    <col min="4" max="4" width="10.28515625" style="311" customWidth="1"/>
    <col min="5" max="5" width="1.28515625" style="311" customWidth="1"/>
    <col min="6" max="6" width="11.42578125" style="311" bestFit="1" customWidth="1"/>
    <col min="7" max="7" width="9.85546875" style="311" bestFit="1" customWidth="1"/>
    <col min="8" max="8" width="2.85546875" style="311" customWidth="1"/>
    <col min="9" max="9" width="10.28515625" style="311" customWidth="1"/>
    <col min="10" max="10" width="1.28515625" style="311" customWidth="1"/>
    <col min="11" max="11" width="11.42578125" style="311" customWidth="1"/>
    <col min="12" max="12" width="9.85546875" style="311" bestFit="1" customWidth="1"/>
    <col min="13" max="13" width="1.7109375" style="311" customWidth="1"/>
    <col min="14" max="14" width="10.28515625" style="311" customWidth="1"/>
    <col min="15" max="15" width="1.28515625" style="311" customWidth="1"/>
    <col min="16" max="16" width="11.42578125" style="311" customWidth="1"/>
    <col min="17" max="17" width="9.85546875" style="311" bestFit="1" customWidth="1"/>
    <col min="18" max="18" width="2.140625" style="311" customWidth="1"/>
    <col min="19" max="19" width="9.42578125" style="311" customWidth="1"/>
    <col min="20" max="20" width="3" style="311" customWidth="1"/>
    <col min="21" max="22" width="9.42578125" style="311" customWidth="1"/>
    <col min="23" max="16384" width="10.85546875" style="311"/>
  </cols>
  <sheetData>
    <row r="1" spans="1:22" ht="15" x14ac:dyDescent="0.25">
      <c r="A1" s="19" t="s">
        <v>34</v>
      </c>
      <c r="C1" s="107"/>
      <c r="D1" s="45"/>
      <c r="E1" s="58"/>
      <c r="F1" s="45"/>
      <c r="G1" s="54"/>
      <c r="H1" s="2"/>
      <c r="I1" s="45"/>
      <c r="J1" s="54"/>
      <c r="K1" s="58"/>
    </row>
    <row r="2" spans="1:22" s="266" customFormat="1" ht="13.5" x14ac:dyDescent="0.2">
      <c r="A2" s="270" t="s">
        <v>189</v>
      </c>
      <c r="B2" s="270"/>
      <c r="C2" s="270"/>
      <c r="D2" s="271"/>
      <c r="F2" s="271"/>
      <c r="G2" s="270"/>
      <c r="H2" s="271"/>
      <c r="I2" s="271"/>
      <c r="L2" s="270"/>
      <c r="N2" s="271"/>
      <c r="Q2" s="270"/>
    </row>
    <row r="3" spans="1:22" s="266" customFormat="1" ht="12" x14ac:dyDescent="0.2">
      <c r="A3" s="535" t="s">
        <v>190</v>
      </c>
      <c r="B3" s="535"/>
      <c r="C3" s="314"/>
      <c r="F3" s="272"/>
      <c r="G3" s="272"/>
    </row>
    <row r="4" spans="1:22" s="266" customFormat="1" ht="12" x14ac:dyDescent="0.2">
      <c r="A4" s="535" t="s">
        <v>135</v>
      </c>
      <c r="B4" s="535"/>
      <c r="C4" s="314"/>
      <c r="F4" s="272"/>
      <c r="G4" s="272"/>
    </row>
    <row r="5" spans="1:22" s="266" customFormat="1" ht="12" x14ac:dyDescent="0.2">
      <c r="A5" s="314"/>
      <c r="B5" s="314"/>
      <c r="C5" s="314"/>
      <c r="D5" s="273"/>
      <c r="E5" s="273"/>
      <c r="F5" s="273"/>
      <c r="G5" s="273"/>
      <c r="H5" s="273"/>
      <c r="I5" s="273"/>
      <c r="J5" s="273"/>
      <c r="K5" s="273"/>
      <c r="L5" s="273"/>
      <c r="N5" s="273"/>
      <c r="O5" s="273"/>
      <c r="P5" s="273"/>
      <c r="Q5" s="273"/>
    </row>
    <row r="6" spans="1:22" s="137" customFormat="1" x14ac:dyDescent="0.2">
      <c r="A6" s="274"/>
      <c r="B6" s="274"/>
      <c r="C6" s="274"/>
      <c r="D6" s="534">
        <v>2013</v>
      </c>
      <c r="E6" s="534"/>
      <c r="F6" s="534"/>
      <c r="G6" s="534"/>
      <c r="H6" s="274"/>
      <c r="I6" s="534">
        <v>2014</v>
      </c>
      <c r="J6" s="534"/>
      <c r="K6" s="534"/>
      <c r="L6" s="534"/>
      <c r="M6" s="274"/>
      <c r="N6" s="534">
        <v>2015</v>
      </c>
      <c r="O6" s="534"/>
      <c r="P6" s="534"/>
      <c r="Q6" s="534"/>
      <c r="R6" s="274"/>
      <c r="S6" s="534">
        <v>2016</v>
      </c>
      <c r="T6" s="534"/>
      <c r="U6" s="534"/>
      <c r="V6" s="534"/>
    </row>
    <row r="7" spans="1:22" ht="33.75" x14ac:dyDescent="0.2">
      <c r="A7" s="150"/>
      <c r="B7" s="150"/>
      <c r="C7" s="150"/>
      <c r="D7" s="312" t="s">
        <v>191</v>
      </c>
      <c r="E7" s="275"/>
      <c r="F7" s="312" t="s">
        <v>192</v>
      </c>
      <c r="G7" s="312" t="s">
        <v>193</v>
      </c>
      <c r="H7" s="150"/>
      <c r="I7" s="312" t="s">
        <v>191</v>
      </c>
      <c r="J7" s="275"/>
      <c r="K7" s="312" t="s">
        <v>192</v>
      </c>
      <c r="L7" s="312" t="s">
        <v>193</v>
      </c>
      <c r="M7" s="150"/>
      <c r="N7" s="312" t="s">
        <v>191</v>
      </c>
      <c r="O7" s="275"/>
      <c r="P7" s="312" t="s">
        <v>192</v>
      </c>
      <c r="Q7" s="312" t="s">
        <v>194</v>
      </c>
      <c r="R7" s="150"/>
      <c r="S7" s="312" t="s">
        <v>191</v>
      </c>
      <c r="T7" s="275"/>
      <c r="U7" s="312" t="s">
        <v>192</v>
      </c>
      <c r="V7" s="312" t="s">
        <v>194</v>
      </c>
    </row>
    <row r="9" spans="1:22" x14ac:dyDescent="0.2">
      <c r="A9" s="536" t="s">
        <v>195</v>
      </c>
      <c r="B9" s="536"/>
      <c r="C9" s="309"/>
      <c r="G9" s="267"/>
      <c r="L9" s="267"/>
      <c r="Q9" s="267"/>
      <c r="V9" s="267"/>
    </row>
    <row r="10" spans="1:22" ht="11.25" customHeight="1" x14ac:dyDescent="0.2">
      <c r="A10" s="309"/>
      <c r="B10" s="309"/>
      <c r="C10" s="309"/>
      <c r="G10" s="267"/>
      <c r="L10" s="267"/>
    </row>
    <row r="11" spans="1:22" s="154" customFormat="1" x14ac:dyDescent="0.2">
      <c r="A11" s="537" t="s">
        <v>196</v>
      </c>
      <c r="B11" s="537"/>
      <c r="C11" s="276"/>
      <c r="D11" s="102">
        <v>10870</v>
      </c>
      <c r="F11" s="102">
        <v>3546450</v>
      </c>
      <c r="G11" s="262" t="s">
        <v>89</v>
      </c>
      <c r="I11" s="102">
        <v>11360</v>
      </c>
      <c r="K11" s="102">
        <v>3658325</v>
      </c>
      <c r="L11" s="262" t="s">
        <v>89</v>
      </c>
      <c r="N11" s="102">
        <v>12060</v>
      </c>
      <c r="P11" s="102">
        <v>3734735</v>
      </c>
      <c r="Q11" s="262" t="s">
        <v>89</v>
      </c>
      <c r="S11" s="102">
        <v>12020</v>
      </c>
      <c r="U11" s="102">
        <v>3818440</v>
      </c>
      <c r="V11" s="262" t="s">
        <v>89</v>
      </c>
    </row>
    <row r="12" spans="1:22" ht="11.25" customHeight="1" x14ac:dyDescent="0.2">
      <c r="B12" s="309"/>
      <c r="C12" s="309"/>
      <c r="D12" s="277"/>
      <c r="E12" s="278"/>
      <c r="F12" s="278"/>
      <c r="G12" s="262"/>
      <c r="H12" s="154"/>
      <c r="I12" s="277"/>
      <c r="J12" s="278"/>
      <c r="K12" s="278"/>
      <c r="L12" s="262"/>
      <c r="N12" s="277"/>
      <c r="O12" s="278"/>
      <c r="P12" s="278"/>
      <c r="Q12" s="262"/>
      <c r="S12" s="277"/>
      <c r="T12" s="278"/>
      <c r="U12" s="278"/>
      <c r="V12" s="262"/>
    </row>
    <row r="13" spans="1:22" ht="11.25" customHeight="1" x14ac:dyDescent="0.2">
      <c r="A13" s="476" t="s">
        <v>197</v>
      </c>
      <c r="B13" s="476"/>
      <c r="C13" s="309"/>
      <c r="D13" s="278"/>
      <c r="E13" s="278"/>
      <c r="F13" s="278"/>
      <c r="G13" s="279"/>
      <c r="H13" s="280"/>
      <c r="I13" s="278"/>
      <c r="J13" s="278"/>
      <c r="K13" s="278"/>
      <c r="L13" s="279"/>
      <c r="N13" s="278"/>
      <c r="O13" s="278"/>
      <c r="P13" s="278"/>
      <c r="Q13" s="279"/>
      <c r="S13" s="278"/>
      <c r="T13" s="278"/>
      <c r="U13" s="278"/>
      <c r="V13" s="279"/>
    </row>
    <row r="14" spans="1:22" s="281" customFormat="1" ht="11.25" customHeight="1" x14ac:dyDescent="0.2">
      <c r="B14" s="281" t="s">
        <v>198</v>
      </c>
      <c r="C14" s="282"/>
      <c r="D14" s="261">
        <v>2.9</v>
      </c>
      <c r="E14" s="241"/>
      <c r="F14" s="261">
        <v>4.7</v>
      </c>
      <c r="G14" s="283" t="s">
        <v>89</v>
      </c>
      <c r="H14" s="284"/>
      <c r="I14" s="261">
        <v>2.4</v>
      </c>
      <c r="J14" s="241"/>
      <c r="K14" s="261">
        <v>3.9</v>
      </c>
      <c r="L14" s="283" t="s">
        <v>89</v>
      </c>
      <c r="M14" s="285"/>
      <c r="N14" s="261">
        <v>2.5</v>
      </c>
      <c r="O14" s="241"/>
      <c r="P14" s="261">
        <v>4</v>
      </c>
      <c r="Q14" s="283" t="s">
        <v>89</v>
      </c>
      <c r="R14" s="285"/>
      <c r="S14" s="261">
        <v>2.5</v>
      </c>
      <c r="T14" s="241"/>
      <c r="U14" s="261">
        <v>4</v>
      </c>
      <c r="V14" s="283" t="s">
        <v>89</v>
      </c>
    </row>
    <row r="15" spans="1:22" s="281" customFormat="1" x14ac:dyDescent="0.2">
      <c r="B15" s="281" t="s">
        <v>199</v>
      </c>
      <c r="C15" s="282"/>
      <c r="D15" s="261">
        <v>2.6</v>
      </c>
      <c r="E15" s="241"/>
      <c r="F15" s="261">
        <v>3.9</v>
      </c>
      <c r="G15" s="283" t="s">
        <v>89</v>
      </c>
      <c r="H15" s="284"/>
      <c r="I15" s="261">
        <v>2.1</v>
      </c>
      <c r="J15" s="241"/>
      <c r="K15" s="261">
        <v>3</v>
      </c>
      <c r="L15" s="283" t="s">
        <v>89</v>
      </c>
      <c r="M15" s="285"/>
      <c r="N15" s="261">
        <v>2.2000000000000002</v>
      </c>
      <c r="O15" s="241"/>
      <c r="P15" s="261">
        <v>3.1</v>
      </c>
      <c r="Q15" s="283" t="s">
        <v>89</v>
      </c>
      <c r="R15" s="285"/>
      <c r="S15" s="261">
        <v>2.2000000000000002</v>
      </c>
      <c r="T15" s="241"/>
      <c r="U15" s="261">
        <v>3.1</v>
      </c>
      <c r="V15" s="283" t="s">
        <v>89</v>
      </c>
    </row>
    <row r="16" spans="1:22" s="281" customFormat="1" x14ac:dyDescent="0.2">
      <c r="B16" s="281" t="s">
        <v>200</v>
      </c>
      <c r="C16" s="282"/>
      <c r="D16" s="261">
        <v>0.3</v>
      </c>
      <c r="E16" s="241"/>
      <c r="F16" s="261">
        <v>0.8</v>
      </c>
      <c r="G16" s="283" t="s">
        <v>89</v>
      </c>
      <c r="H16" s="284"/>
      <c r="I16" s="261">
        <v>0.3</v>
      </c>
      <c r="J16" s="241"/>
      <c r="K16" s="261">
        <v>0.8</v>
      </c>
      <c r="L16" s="283" t="s">
        <v>89</v>
      </c>
      <c r="M16" s="285"/>
      <c r="N16" s="261">
        <v>0.2</v>
      </c>
      <c r="O16" s="241"/>
      <c r="P16" s="261">
        <v>0.9</v>
      </c>
      <c r="Q16" s="283" t="s">
        <v>89</v>
      </c>
      <c r="R16" s="285"/>
      <c r="S16" s="261">
        <v>0.3</v>
      </c>
      <c r="T16" s="241"/>
      <c r="U16" s="261">
        <v>0.9</v>
      </c>
      <c r="V16" s="283" t="s">
        <v>89</v>
      </c>
    </row>
    <row r="17" spans="1:22" x14ac:dyDescent="0.2">
      <c r="C17" s="309"/>
      <c r="D17" s="286"/>
      <c r="E17" s="286"/>
      <c r="F17" s="286"/>
      <c r="G17" s="287"/>
      <c r="H17" s="288"/>
      <c r="I17" s="286"/>
      <c r="J17" s="286"/>
      <c r="K17" s="286"/>
      <c r="L17" s="287"/>
      <c r="M17" s="246"/>
      <c r="N17" s="286"/>
      <c r="O17" s="286"/>
      <c r="P17" s="286"/>
      <c r="Q17" s="287"/>
      <c r="R17" s="246"/>
      <c r="S17" s="286"/>
      <c r="T17" s="286"/>
      <c r="U17" s="286"/>
      <c r="V17" s="287"/>
    </row>
    <row r="18" spans="1:22" s="281" customFormat="1" x14ac:dyDescent="0.2">
      <c r="B18" s="281" t="s">
        <v>216</v>
      </c>
      <c r="C18" s="282"/>
      <c r="D18" s="261">
        <v>4</v>
      </c>
      <c r="E18" s="241"/>
      <c r="F18" s="261">
        <v>11</v>
      </c>
      <c r="G18" s="283" t="s">
        <v>89</v>
      </c>
      <c r="H18" s="284"/>
      <c r="I18" s="261">
        <v>3.1</v>
      </c>
      <c r="J18" s="241"/>
      <c r="K18" s="261">
        <v>8.1</v>
      </c>
      <c r="L18" s="283" t="s">
        <v>89</v>
      </c>
      <c r="M18" s="285"/>
      <c r="N18" s="261">
        <v>3.2</v>
      </c>
      <c r="O18" s="241"/>
      <c r="P18" s="261">
        <v>8.4</v>
      </c>
      <c r="Q18" s="283" t="s">
        <v>89</v>
      </c>
      <c r="R18" s="285"/>
      <c r="S18" s="261">
        <v>3.8</v>
      </c>
      <c r="T18" s="241"/>
      <c r="U18" s="261">
        <v>8.1999999999999993</v>
      </c>
      <c r="V18" s="283" t="s">
        <v>89</v>
      </c>
    </row>
    <row r="19" spans="1:22" x14ac:dyDescent="0.2">
      <c r="A19" s="309"/>
      <c r="B19" s="309"/>
      <c r="C19" s="309"/>
      <c r="D19" s="278"/>
      <c r="E19" s="278"/>
      <c r="F19" s="278"/>
      <c r="G19" s="279"/>
      <c r="H19" s="280"/>
      <c r="I19" s="267"/>
      <c r="J19" s="154"/>
      <c r="K19" s="278"/>
      <c r="L19" s="279"/>
      <c r="N19" s="267"/>
      <c r="O19" s="154"/>
      <c r="P19" s="278"/>
      <c r="Q19" s="279"/>
      <c r="S19" s="267"/>
      <c r="T19" s="154"/>
      <c r="U19" s="278"/>
      <c r="V19" s="279"/>
    </row>
    <row r="20" spans="1:22" x14ac:dyDescent="0.2">
      <c r="A20" s="536" t="s">
        <v>201</v>
      </c>
      <c r="B20" s="536"/>
      <c r="C20" s="309"/>
      <c r="D20" s="278"/>
      <c r="E20" s="278"/>
      <c r="F20" s="278"/>
      <c r="G20" s="104"/>
      <c r="H20" s="154"/>
      <c r="I20" s="155"/>
      <c r="J20" s="154"/>
      <c r="K20" s="278"/>
      <c r="L20" s="104"/>
      <c r="N20" s="155"/>
      <c r="O20" s="154"/>
      <c r="P20" s="278"/>
      <c r="Q20" s="104"/>
      <c r="S20" s="155"/>
      <c r="T20" s="154"/>
      <c r="U20" s="278"/>
      <c r="V20" s="104"/>
    </row>
    <row r="21" spans="1:22" ht="11.25" customHeight="1" x14ac:dyDescent="0.2">
      <c r="A21" s="309"/>
      <c r="B21" s="309"/>
      <c r="C21" s="309"/>
      <c r="D21" s="278"/>
      <c r="E21" s="278"/>
      <c r="F21" s="278"/>
      <c r="G21" s="104"/>
      <c r="H21" s="154"/>
      <c r="I21" s="267"/>
      <c r="J21" s="154"/>
      <c r="K21" s="278"/>
      <c r="L21" s="104"/>
      <c r="N21" s="267"/>
      <c r="O21" s="154"/>
      <c r="P21" s="278"/>
      <c r="Q21" s="104"/>
      <c r="S21" s="267"/>
      <c r="T21" s="154"/>
      <c r="U21" s="278"/>
      <c r="V21" s="104"/>
    </row>
    <row r="22" spans="1:22" s="154" customFormat="1" x14ac:dyDescent="0.2">
      <c r="A22" s="537" t="s">
        <v>196</v>
      </c>
      <c r="B22" s="537"/>
      <c r="C22" s="276"/>
      <c r="D22" s="102">
        <v>12770</v>
      </c>
      <c r="F22" s="102">
        <v>2851425</v>
      </c>
      <c r="G22" s="262" t="s">
        <v>89</v>
      </c>
      <c r="I22" s="102">
        <v>12940</v>
      </c>
      <c r="K22" s="102">
        <v>2813680</v>
      </c>
      <c r="L22" s="262" t="s">
        <v>89</v>
      </c>
      <c r="N22" s="102">
        <v>13390</v>
      </c>
      <c r="P22" s="102">
        <v>2822655</v>
      </c>
      <c r="Q22" s="262" t="s">
        <v>89</v>
      </c>
      <c r="S22" s="102">
        <v>13910</v>
      </c>
      <c r="U22" s="102">
        <v>2834785</v>
      </c>
      <c r="V22" s="262" t="s">
        <v>89</v>
      </c>
    </row>
    <row r="23" spans="1:22" x14ac:dyDescent="0.2">
      <c r="B23" s="309"/>
      <c r="C23" s="309"/>
      <c r="D23" s="277"/>
      <c r="E23" s="278"/>
      <c r="F23" s="278"/>
      <c r="G23" s="262"/>
      <c r="H23" s="154"/>
      <c r="I23" s="277"/>
      <c r="J23" s="278"/>
      <c r="K23" s="278"/>
      <c r="L23" s="262"/>
      <c r="N23" s="277"/>
      <c r="O23" s="278"/>
      <c r="P23" s="278"/>
      <c r="Q23" s="262"/>
      <c r="S23" s="277"/>
      <c r="T23" s="278"/>
      <c r="U23" s="278"/>
      <c r="V23" s="262"/>
    </row>
    <row r="24" spans="1:22" ht="11.25" customHeight="1" x14ac:dyDescent="0.2">
      <c r="A24" s="476" t="s">
        <v>197</v>
      </c>
      <c r="B24" s="476"/>
      <c r="C24" s="309"/>
      <c r="D24" s="278"/>
      <c r="E24" s="278"/>
      <c r="F24" s="278"/>
      <c r="G24" s="279"/>
      <c r="H24" s="280"/>
      <c r="I24" s="278"/>
      <c r="J24" s="278"/>
      <c r="K24" s="278"/>
      <c r="L24" s="279"/>
      <c r="N24" s="278"/>
      <c r="O24" s="278"/>
      <c r="P24" s="278"/>
      <c r="Q24" s="279"/>
      <c r="S24" s="278"/>
      <c r="T24" s="278"/>
      <c r="U24" s="278"/>
      <c r="V24" s="279"/>
    </row>
    <row r="25" spans="1:22" s="281" customFormat="1" ht="11.25" customHeight="1" x14ac:dyDescent="0.2">
      <c r="B25" s="281" t="s">
        <v>198</v>
      </c>
      <c r="C25" s="282"/>
      <c r="D25" s="261">
        <v>5.2</v>
      </c>
      <c r="E25" s="241"/>
      <c r="F25" s="261">
        <v>5.9</v>
      </c>
      <c r="G25" s="283" t="s">
        <v>89</v>
      </c>
      <c r="H25" s="284"/>
      <c r="I25" s="261">
        <v>4.7</v>
      </c>
      <c r="J25" s="241"/>
      <c r="K25" s="261">
        <v>5.2</v>
      </c>
      <c r="L25" s="283" t="s">
        <v>89</v>
      </c>
      <c r="M25" s="285"/>
      <c r="N25" s="261">
        <v>4.8</v>
      </c>
      <c r="O25" s="241"/>
      <c r="P25" s="261">
        <v>5.3</v>
      </c>
      <c r="Q25" s="283" t="s">
        <v>89</v>
      </c>
      <c r="R25" s="285"/>
      <c r="S25" s="261">
        <v>4.8</v>
      </c>
      <c r="T25" s="241"/>
      <c r="U25" s="261">
        <v>5.2</v>
      </c>
      <c r="V25" s="283" t="s">
        <v>89</v>
      </c>
    </row>
    <row r="26" spans="1:22" s="281" customFormat="1" x14ac:dyDescent="0.2">
      <c r="B26" s="281" t="s">
        <v>199</v>
      </c>
      <c r="C26" s="282"/>
      <c r="D26" s="261">
        <v>3.4</v>
      </c>
      <c r="E26" s="241"/>
      <c r="F26" s="261">
        <v>4.5</v>
      </c>
      <c r="G26" s="283" t="s">
        <v>89</v>
      </c>
      <c r="H26" s="284"/>
      <c r="I26" s="261">
        <v>3.1</v>
      </c>
      <c r="J26" s="241"/>
      <c r="K26" s="261">
        <v>3.9</v>
      </c>
      <c r="L26" s="283" t="s">
        <v>89</v>
      </c>
      <c r="M26" s="285"/>
      <c r="N26" s="261">
        <v>3.2</v>
      </c>
      <c r="O26" s="241"/>
      <c r="P26" s="261">
        <v>4</v>
      </c>
      <c r="Q26" s="283" t="s">
        <v>89</v>
      </c>
      <c r="R26" s="285"/>
      <c r="S26" s="261">
        <v>3.2</v>
      </c>
      <c r="T26" s="241"/>
      <c r="U26" s="261">
        <v>3.8</v>
      </c>
      <c r="V26" s="283" t="s">
        <v>89</v>
      </c>
    </row>
    <row r="27" spans="1:22" s="281" customFormat="1" x14ac:dyDescent="0.2">
      <c r="B27" s="281" t="s">
        <v>200</v>
      </c>
      <c r="C27" s="282"/>
      <c r="D27" s="261">
        <v>1.7</v>
      </c>
      <c r="E27" s="241"/>
      <c r="F27" s="261">
        <v>1.4</v>
      </c>
      <c r="G27" s="283" t="s">
        <v>89</v>
      </c>
      <c r="H27" s="284"/>
      <c r="I27" s="261">
        <v>1.6</v>
      </c>
      <c r="J27" s="241"/>
      <c r="K27" s="261">
        <v>1.3</v>
      </c>
      <c r="L27" s="283" t="s">
        <v>89</v>
      </c>
      <c r="M27" s="285"/>
      <c r="N27" s="261">
        <v>1.6</v>
      </c>
      <c r="O27" s="241"/>
      <c r="P27" s="261">
        <v>1.3</v>
      </c>
      <c r="Q27" s="283" t="s">
        <v>89</v>
      </c>
      <c r="R27" s="285"/>
      <c r="S27" s="261">
        <v>1.6</v>
      </c>
      <c r="T27" s="241"/>
      <c r="U27" s="261">
        <v>1.4</v>
      </c>
      <c r="V27" s="283" t="s">
        <v>89</v>
      </c>
    </row>
    <row r="28" spans="1:22" x14ac:dyDescent="0.2">
      <c r="C28" s="309"/>
      <c r="D28" s="286"/>
      <c r="E28" s="286"/>
      <c r="F28" s="286"/>
      <c r="G28" s="287"/>
      <c r="H28" s="288"/>
      <c r="I28" s="286"/>
      <c r="J28" s="286"/>
      <c r="K28" s="286"/>
      <c r="L28" s="287"/>
      <c r="M28" s="246"/>
      <c r="N28" s="286"/>
      <c r="O28" s="286"/>
      <c r="P28" s="286"/>
      <c r="Q28" s="287"/>
      <c r="R28" s="246"/>
      <c r="S28" s="286"/>
      <c r="T28" s="286"/>
      <c r="U28" s="286"/>
      <c r="V28" s="287"/>
    </row>
    <row r="29" spans="1:22" s="281" customFormat="1" x14ac:dyDescent="0.2">
      <c r="B29" s="281" t="s">
        <v>216</v>
      </c>
      <c r="C29" s="282"/>
      <c r="D29" s="261">
        <v>13.3</v>
      </c>
      <c r="E29" s="241"/>
      <c r="F29" s="261">
        <v>16.5</v>
      </c>
      <c r="G29" s="283" t="s">
        <v>89</v>
      </c>
      <c r="H29" s="284"/>
      <c r="I29" s="261">
        <v>12.4</v>
      </c>
      <c r="J29" s="241"/>
      <c r="K29" s="261">
        <v>13.6</v>
      </c>
      <c r="L29" s="283" t="s">
        <v>89</v>
      </c>
      <c r="M29" s="285"/>
      <c r="N29" s="261">
        <v>12.3</v>
      </c>
      <c r="O29" s="241"/>
      <c r="P29" s="261">
        <v>13.8</v>
      </c>
      <c r="Q29" s="283" t="s">
        <v>89</v>
      </c>
      <c r="R29" s="285"/>
      <c r="S29" s="261">
        <v>12.5</v>
      </c>
      <c r="T29" s="241"/>
      <c r="U29" s="261">
        <v>13.1</v>
      </c>
      <c r="V29" s="283" t="s">
        <v>89</v>
      </c>
    </row>
    <row r="30" spans="1:22" x14ac:dyDescent="0.2">
      <c r="D30" s="267"/>
      <c r="E30" s="154"/>
      <c r="F30" s="289"/>
      <c r="G30" s="104"/>
      <c r="H30" s="154"/>
      <c r="I30" s="267"/>
      <c r="J30" s="154"/>
      <c r="K30" s="289"/>
      <c r="L30" s="104"/>
      <c r="N30" s="267"/>
      <c r="O30" s="154"/>
      <c r="P30" s="289"/>
      <c r="Q30" s="104"/>
      <c r="S30" s="267"/>
      <c r="T30" s="154"/>
      <c r="U30" s="289"/>
      <c r="V30" s="104"/>
    </row>
    <row r="31" spans="1:22" x14ac:dyDescent="0.2">
      <c r="A31" s="539" t="s">
        <v>202</v>
      </c>
      <c r="B31" s="539"/>
      <c r="C31" s="315"/>
      <c r="D31" s="267"/>
      <c r="E31" s="154"/>
      <c r="F31" s="289"/>
      <c r="G31" s="104"/>
      <c r="H31" s="154"/>
      <c r="I31" s="267"/>
      <c r="J31" s="154"/>
      <c r="K31" s="289"/>
      <c r="L31" s="104"/>
      <c r="N31" s="267"/>
      <c r="O31" s="154"/>
      <c r="P31" s="289"/>
      <c r="Q31" s="104"/>
      <c r="S31" s="267"/>
      <c r="T31" s="154"/>
      <c r="U31" s="289"/>
      <c r="V31" s="104"/>
    </row>
    <row r="32" spans="1:22" x14ac:dyDescent="0.2">
      <c r="C32" s="310"/>
      <c r="D32" s="267"/>
      <c r="E32" s="154"/>
      <c r="F32" s="289"/>
      <c r="G32" s="104"/>
      <c r="H32" s="154"/>
      <c r="I32" s="267"/>
      <c r="J32" s="154"/>
      <c r="K32" s="289"/>
      <c r="L32" s="104"/>
      <c r="N32" s="267"/>
      <c r="O32" s="154"/>
      <c r="P32" s="289"/>
      <c r="Q32" s="104"/>
      <c r="S32" s="267"/>
      <c r="T32" s="154"/>
      <c r="U32" s="289"/>
      <c r="V32" s="104"/>
    </row>
    <row r="33" spans="1:22" s="154" customFormat="1" x14ac:dyDescent="0.2">
      <c r="A33" s="537" t="s">
        <v>196</v>
      </c>
      <c r="B33" s="537"/>
      <c r="C33" s="313"/>
      <c r="D33" s="102">
        <v>3350</v>
      </c>
      <c r="F33" s="102">
        <v>79855</v>
      </c>
      <c r="G33" s="262" t="s">
        <v>89</v>
      </c>
      <c r="I33" s="102">
        <v>3470</v>
      </c>
      <c r="K33" s="102">
        <v>82000</v>
      </c>
      <c r="L33" s="262" t="s">
        <v>89</v>
      </c>
      <c r="N33" s="102">
        <v>3580</v>
      </c>
      <c r="P33" s="102">
        <v>85370</v>
      </c>
      <c r="Q33" s="262" t="s">
        <v>89</v>
      </c>
      <c r="S33" s="102">
        <v>3330</v>
      </c>
      <c r="U33" s="102">
        <v>83965</v>
      </c>
      <c r="V33" s="262" t="s">
        <v>89</v>
      </c>
    </row>
    <row r="34" spans="1:22" x14ac:dyDescent="0.2">
      <c r="B34" s="309"/>
      <c r="D34" s="277"/>
      <c r="E34" s="278"/>
      <c r="F34" s="278"/>
      <c r="G34" s="262"/>
      <c r="H34" s="154"/>
      <c r="I34" s="277"/>
      <c r="J34" s="278"/>
      <c r="K34" s="278"/>
      <c r="L34" s="262"/>
      <c r="N34" s="277"/>
      <c r="O34" s="278"/>
      <c r="P34" s="278"/>
      <c r="Q34" s="262"/>
      <c r="S34" s="277"/>
      <c r="T34" s="278"/>
      <c r="U34" s="278"/>
      <c r="V34" s="262"/>
    </row>
    <row r="35" spans="1:22" ht="11.25" customHeight="1" x14ac:dyDescent="0.2">
      <c r="A35" s="476" t="s">
        <v>197</v>
      </c>
      <c r="B35" s="476"/>
      <c r="D35" s="278"/>
      <c r="E35" s="278"/>
      <c r="F35" s="278"/>
      <c r="G35" s="279"/>
      <c r="H35" s="280"/>
      <c r="I35" s="278"/>
      <c r="J35" s="278"/>
      <c r="K35" s="278"/>
      <c r="L35" s="279"/>
      <c r="N35" s="278"/>
      <c r="O35" s="278"/>
      <c r="P35" s="278"/>
      <c r="Q35" s="279"/>
      <c r="S35" s="278"/>
      <c r="T35" s="278"/>
      <c r="U35" s="278"/>
      <c r="V35" s="279"/>
    </row>
    <row r="36" spans="1:22" s="281" customFormat="1" ht="11.25" customHeight="1" x14ac:dyDescent="0.2">
      <c r="B36" s="281" t="s">
        <v>198</v>
      </c>
      <c r="D36" s="261">
        <v>6.7</v>
      </c>
      <c r="E36" s="241"/>
      <c r="F36" s="261">
        <v>9.6</v>
      </c>
      <c r="G36" s="283" t="s">
        <v>89</v>
      </c>
      <c r="H36" s="284"/>
      <c r="I36" s="261">
        <v>6</v>
      </c>
      <c r="J36" s="241"/>
      <c r="K36" s="261">
        <v>9</v>
      </c>
      <c r="L36" s="283" t="s">
        <v>89</v>
      </c>
      <c r="M36" s="285"/>
      <c r="N36" s="261">
        <v>6.5</v>
      </c>
      <c r="O36" s="241"/>
      <c r="P36" s="261">
        <v>9.4</v>
      </c>
      <c r="Q36" s="283" t="s">
        <v>89</v>
      </c>
      <c r="R36" s="285"/>
      <c r="S36" s="261">
        <v>5.7</v>
      </c>
      <c r="T36" s="241"/>
      <c r="U36" s="261">
        <v>9.1</v>
      </c>
      <c r="V36" s="283" t="s">
        <v>89</v>
      </c>
    </row>
    <row r="37" spans="1:22" s="281" customFormat="1" x14ac:dyDescent="0.2">
      <c r="B37" s="281" t="s">
        <v>199</v>
      </c>
      <c r="D37" s="261">
        <v>5.2</v>
      </c>
      <c r="E37" s="241"/>
      <c r="F37" s="261">
        <v>7.7</v>
      </c>
      <c r="G37" s="283" t="s">
        <v>89</v>
      </c>
      <c r="H37" s="284"/>
      <c r="I37" s="261">
        <v>4.7</v>
      </c>
      <c r="J37" s="241"/>
      <c r="K37" s="261">
        <v>7.1</v>
      </c>
      <c r="L37" s="283" t="s">
        <v>89</v>
      </c>
      <c r="M37" s="285"/>
      <c r="N37" s="261">
        <v>5</v>
      </c>
      <c r="O37" s="241"/>
      <c r="P37" s="261">
        <v>7.5</v>
      </c>
      <c r="Q37" s="283" t="s">
        <v>89</v>
      </c>
      <c r="R37" s="285"/>
      <c r="S37" s="261">
        <v>4.5999999999999996</v>
      </c>
      <c r="T37" s="241"/>
      <c r="U37" s="261">
        <v>7.4</v>
      </c>
      <c r="V37" s="283" t="s">
        <v>89</v>
      </c>
    </row>
    <row r="38" spans="1:22" s="281" customFormat="1" x14ac:dyDescent="0.2">
      <c r="B38" s="281" t="s">
        <v>200</v>
      </c>
      <c r="D38" s="261">
        <v>1.6</v>
      </c>
      <c r="E38" s="241"/>
      <c r="F38" s="261">
        <v>1.9</v>
      </c>
      <c r="G38" s="283" t="s">
        <v>89</v>
      </c>
      <c r="H38" s="284"/>
      <c r="I38" s="261">
        <v>1.3</v>
      </c>
      <c r="J38" s="241"/>
      <c r="K38" s="261">
        <v>1.9</v>
      </c>
      <c r="L38" s="283" t="s">
        <v>89</v>
      </c>
      <c r="M38" s="285"/>
      <c r="N38" s="261">
        <v>1.5</v>
      </c>
      <c r="O38" s="241"/>
      <c r="P38" s="261">
        <v>1.9</v>
      </c>
      <c r="Q38" s="283" t="s">
        <v>89</v>
      </c>
      <c r="R38" s="285"/>
      <c r="S38" s="261">
        <v>1.1000000000000001</v>
      </c>
      <c r="T38" s="241"/>
      <c r="U38" s="261">
        <v>1.7</v>
      </c>
      <c r="V38" s="283" t="s">
        <v>89</v>
      </c>
    </row>
    <row r="39" spans="1:22" x14ac:dyDescent="0.2">
      <c r="D39" s="286"/>
      <c r="E39" s="286"/>
      <c r="F39" s="286"/>
      <c r="G39" s="287"/>
      <c r="H39" s="288"/>
      <c r="I39" s="286"/>
      <c r="J39" s="286"/>
      <c r="K39" s="286"/>
      <c r="L39" s="287"/>
      <c r="M39" s="246"/>
      <c r="N39" s="286"/>
      <c r="O39" s="286"/>
      <c r="P39" s="286"/>
      <c r="Q39" s="287"/>
      <c r="R39" s="246"/>
      <c r="S39" s="286"/>
      <c r="T39" s="286"/>
      <c r="U39" s="286"/>
      <c r="V39" s="287"/>
    </row>
    <row r="40" spans="1:22" s="281" customFormat="1" x14ac:dyDescent="0.2">
      <c r="B40" s="281" t="s">
        <v>216</v>
      </c>
      <c r="D40" s="261">
        <v>17.2</v>
      </c>
      <c r="E40" s="241"/>
      <c r="F40" s="261">
        <v>29.4</v>
      </c>
      <c r="G40" s="283" t="s">
        <v>89</v>
      </c>
      <c r="H40" s="284"/>
      <c r="I40" s="261">
        <v>14.9</v>
      </c>
      <c r="J40" s="241"/>
      <c r="K40" s="261">
        <v>26.5</v>
      </c>
      <c r="L40" s="283" t="s">
        <v>89</v>
      </c>
      <c r="M40" s="285"/>
      <c r="N40" s="261">
        <v>16.100000000000001</v>
      </c>
      <c r="O40" s="241"/>
      <c r="P40" s="261">
        <v>27.5</v>
      </c>
      <c r="Q40" s="283" t="s">
        <v>89</v>
      </c>
      <c r="R40" s="285"/>
      <c r="S40" s="261">
        <v>13.9</v>
      </c>
      <c r="T40" s="241"/>
      <c r="U40" s="261">
        <v>26.9</v>
      </c>
      <c r="V40" s="283" t="s">
        <v>89</v>
      </c>
    </row>
    <row r="41" spans="1:22" x14ac:dyDescent="0.2">
      <c r="D41" s="267"/>
      <c r="E41" s="154"/>
      <c r="F41" s="289"/>
      <c r="G41" s="104"/>
      <c r="H41" s="154"/>
      <c r="I41" s="267"/>
      <c r="J41" s="154"/>
      <c r="K41" s="289"/>
      <c r="L41" s="104"/>
      <c r="N41" s="267"/>
      <c r="O41" s="154"/>
      <c r="P41" s="289"/>
      <c r="Q41" s="104"/>
      <c r="S41" s="267"/>
      <c r="T41" s="154"/>
      <c r="U41" s="289"/>
      <c r="V41" s="104"/>
    </row>
    <row r="42" spans="1:22" x14ac:dyDescent="0.2">
      <c r="A42" s="539" t="s">
        <v>42</v>
      </c>
      <c r="B42" s="539"/>
      <c r="D42" s="267"/>
      <c r="E42" s="154"/>
      <c r="F42" s="289"/>
      <c r="G42" s="104"/>
      <c r="H42" s="154"/>
      <c r="I42" s="267"/>
      <c r="J42" s="154"/>
      <c r="K42" s="289"/>
      <c r="L42" s="104"/>
      <c r="N42" s="267"/>
      <c r="O42" s="154"/>
      <c r="P42" s="289"/>
      <c r="Q42" s="104"/>
      <c r="S42" s="267"/>
      <c r="T42" s="154"/>
      <c r="U42" s="289"/>
      <c r="V42" s="104"/>
    </row>
    <row r="43" spans="1:22" x14ac:dyDescent="0.2">
      <c r="D43" s="267"/>
      <c r="E43" s="154"/>
      <c r="F43" s="289"/>
      <c r="G43" s="104"/>
      <c r="H43" s="154"/>
      <c r="I43" s="267"/>
      <c r="J43" s="154"/>
      <c r="K43" s="289"/>
      <c r="L43" s="104"/>
      <c r="N43" s="267"/>
      <c r="O43" s="154"/>
      <c r="P43" s="289"/>
      <c r="Q43" s="104"/>
      <c r="S43" s="267"/>
      <c r="T43" s="154"/>
      <c r="U43" s="289"/>
      <c r="V43" s="104"/>
    </row>
    <row r="44" spans="1:22" s="154" customFormat="1" x14ac:dyDescent="0.2">
      <c r="A44" s="537" t="s">
        <v>196</v>
      </c>
      <c r="B44" s="537"/>
      <c r="D44" s="102">
        <v>26990</v>
      </c>
      <c r="F44" s="102">
        <v>6477725</v>
      </c>
      <c r="G44" s="102">
        <v>149800</v>
      </c>
      <c r="I44" s="102">
        <v>27780</v>
      </c>
      <c r="K44" s="102">
        <v>6554005</v>
      </c>
      <c r="L44" s="102">
        <v>160300</v>
      </c>
      <c r="N44" s="102">
        <v>29030</v>
      </c>
      <c r="P44" s="102">
        <v>6642755</v>
      </c>
      <c r="Q44" s="102">
        <v>159200</v>
      </c>
      <c r="S44" s="102">
        <v>29270</v>
      </c>
      <c r="U44" s="102">
        <v>6737190</v>
      </c>
      <c r="V44" s="102">
        <v>160200</v>
      </c>
    </row>
    <row r="45" spans="1:22" s="462" customFormat="1" x14ac:dyDescent="0.2">
      <c r="B45" s="461"/>
      <c r="D45" s="277"/>
      <c r="E45" s="278"/>
      <c r="F45" s="278"/>
      <c r="G45" s="278"/>
      <c r="H45" s="154"/>
      <c r="I45" s="277"/>
      <c r="J45" s="278"/>
      <c r="K45" s="278"/>
      <c r="L45" s="278"/>
      <c r="N45" s="277"/>
      <c r="O45" s="278"/>
      <c r="P45" s="278"/>
      <c r="Q45" s="278"/>
      <c r="S45" s="277"/>
      <c r="T45" s="278"/>
      <c r="U45" s="278"/>
      <c r="V45" s="278"/>
    </row>
    <row r="46" spans="1:22" s="462" customFormat="1" x14ac:dyDescent="0.2">
      <c r="A46" s="476" t="s">
        <v>197</v>
      </c>
      <c r="B46" s="476"/>
      <c r="D46" s="278"/>
      <c r="E46" s="278"/>
      <c r="F46" s="278"/>
      <c r="G46" s="278"/>
      <c r="H46" s="154"/>
      <c r="I46" s="278"/>
      <c r="J46" s="278"/>
      <c r="K46" s="278"/>
      <c r="L46" s="278"/>
      <c r="N46" s="278"/>
      <c r="O46" s="278"/>
      <c r="P46" s="278"/>
      <c r="Q46" s="278"/>
      <c r="S46" s="278"/>
      <c r="T46" s="278"/>
      <c r="U46" s="278"/>
      <c r="V46" s="278"/>
    </row>
    <row r="47" spans="1:22" s="281" customFormat="1" ht="11.25" customHeight="1" x14ac:dyDescent="0.2">
      <c r="B47" s="281" t="s">
        <v>198</v>
      </c>
      <c r="D47" s="261">
        <v>4.4000000000000004</v>
      </c>
      <c r="E47" s="241"/>
      <c r="F47" s="261">
        <v>5.3</v>
      </c>
      <c r="G47" s="261">
        <v>10.4</v>
      </c>
      <c r="H47" s="284"/>
      <c r="I47" s="261">
        <v>3.9</v>
      </c>
      <c r="J47" s="241"/>
      <c r="K47" s="261">
        <v>4.5</v>
      </c>
      <c r="L47" s="261">
        <v>9.4</v>
      </c>
      <c r="M47" s="285"/>
      <c r="N47" s="261">
        <v>4</v>
      </c>
      <c r="O47" s="241"/>
      <c r="P47" s="261">
        <v>4.5999999999999996</v>
      </c>
      <c r="Q47" s="261">
        <v>9.6</v>
      </c>
      <c r="R47" s="285"/>
      <c r="S47" s="261">
        <v>3.9</v>
      </c>
      <c r="T47" s="241"/>
      <c r="U47" s="261">
        <v>4.5999999999999996</v>
      </c>
      <c r="V47" s="261">
        <v>9.8000000000000007</v>
      </c>
    </row>
    <row r="48" spans="1:22" s="281" customFormat="1" x14ac:dyDescent="0.2">
      <c r="B48" s="281" t="s">
        <v>199</v>
      </c>
      <c r="D48" s="261">
        <v>3.3</v>
      </c>
      <c r="E48" s="241"/>
      <c r="F48" s="261">
        <v>4.2</v>
      </c>
      <c r="G48" s="261">
        <v>6.5</v>
      </c>
      <c r="H48" s="284"/>
      <c r="I48" s="261">
        <v>2.9</v>
      </c>
      <c r="J48" s="241"/>
      <c r="K48" s="261">
        <v>3.5</v>
      </c>
      <c r="L48" s="261">
        <v>5.6</v>
      </c>
      <c r="M48" s="285"/>
      <c r="N48" s="261">
        <v>3</v>
      </c>
      <c r="O48" s="241"/>
      <c r="P48" s="261">
        <v>3.5</v>
      </c>
      <c r="Q48" s="261">
        <v>6</v>
      </c>
      <c r="R48" s="285"/>
      <c r="S48" s="261">
        <v>2.9</v>
      </c>
      <c r="T48" s="241"/>
      <c r="U48" s="261">
        <v>3.4</v>
      </c>
      <c r="V48" s="261">
        <v>5.9</v>
      </c>
    </row>
    <row r="49" spans="1:22" s="281" customFormat="1" x14ac:dyDescent="0.2">
      <c r="B49" s="281" t="s">
        <v>200</v>
      </c>
      <c r="D49" s="261">
        <v>1.1000000000000001</v>
      </c>
      <c r="E49" s="241"/>
      <c r="F49" s="261">
        <v>1.1000000000000001</v>
      </c>
      <c r="G49" s="261">
        <v>3.9</v>
      </c>
      <c r="H49" s="284"/>
      <c r="I49" s="261">
        <v>1</v>
      </c>
      <c r="J49" s="241"/>
      <c r="K49" s="261">
        <v>1.1000000000000001</v>
      </c>
      <c r="L49" s="261">
        <v>3.7</v>
      </c>
      <c r="M49" s="285"/>
      <c r="N49" s="261">
        <v>1</v>
      </c>
      <c r="O49" s="241"/>
      <c r="P49" s="261">
        <v>1.1000000000000001</v>
      </c>
      <c r="Q49" s="261">
        <v>3.6</v>
      </c>
      <c r="R49" s="285"/>
      <c r="S49" s="261">
        <v>1</v>
      </c>
      <c r="T49" s="241"/>
      <c r="U49" s="261">
        <v>1.1000000000000001</v>
      </c>
      <c r="V49" s="261">
        <v>3.9</v>
      </c>
    </row>
    <row r="50" spans="1:22" s="462" customFormat="1" x14ac:dyDescent="0.2">
      <c r="D50" s="286"/>
      <c r="E50" s="286"/>
      <c r="F50" s="286"/>
      <c r="G50" s="286"/>
      <c r="H50" s="289"/>
      <c r="I50" s="286"/>
      <c r="J50" s="286"/>
      <c r="K50" s="286"/>
      <c r="L50" s="286"/>
      <c r="M50" s="246"/>
      <c r="N50" s="286"/>
      <c r="O50" s="286"/>
      <c r="P50" s="286"/>
      <c r="Q50" s="286"/>
      <c r="R50" s="246"/>
      <c r="S50" s="286"/>
      <c r="T50" s="286"/>
      <c r="U50" s="286"/>
      <c r="V50" s="286"/>
    </row>
    <row r="51" spans="1:22" s="281" customFormat="1" x14ac:dyDescent="0.2">
      <c r="B51" s="281" t="s">
        <v>216</v>
      </c>
      <c r="D51" s="261">
        <v>10.1</v>
      </c>
      <c r="E51" s="241"/>
      <c r="F51" s="261">
        <v>13.6</v>
      </c>
      <c r="G51" s="283" t="s">
        <v>89</v>
      </c>
      <c r="H51" s="284"/>
      <c r="I51" s="261">
        <v>8.9</v>
      </c>
      <c r="J51" s="241"/>
      <c r="K51" s="261">
        <v>10.7</v>
      </c>
      <c r="L51" s="283" t="s">
        <v>89</v>
      </c>
      <c r="M51" s="285"/>
      <c r="N51" s="261">
        <v>9</v>
      </c>
      <c r="O51" s="241"/>
      <c r="P51" s="261">
        <v>11</v>
      </c>
      <c r="Q51" s="281">
        <v>28.2</v>
      </c>
      <c r="R51" s="285"/>
      <c r="S51" s="261">
        <v>9.1</v>
      </c>
      <c r="T51" s="241"/>
      <c r="U51" s="261">
        <v>10.5</v>
      </c>
      <c r="V51" s="281">
        <v>28.3</v>
      </c>
    </row>
    <row r="52" spans="1:22" ht="5.25" customHeight="1" x14ac:dyDescent="0.2">
      <c r="A52" s="150"/>
      <c r="B52" s="150"/>
      <c r="C52" s="150"/>
      <c r="D52" s="150"/>
      <c r="E52" s="150"/>
      <c r="F52" s="150"/>
      <c r="G52" s="150"/>
      <c r="H52" s="150"/>
      <c r="I52" s="150"/>
      <c r="J52" s="150"/>
      <c r="K52" s="150"/>
      <c r="L52" s="150"/>
      <c r="M52" s="150"/>
      <c r="N52" s="150"/>
      <c r="O52" s="150"/>
      <c r="P52" s="150"/>
      <c r="Q52" s="150"/>
      <c r="R52" s="150"/>
      <c r="S52" s="150"/>
      <c r="T52" s="150"/>
      <c r="U52" s="150"/>
      <c r="V52" s="150"/>
    </row>
    <row r="53" spans="1:22" ht="12.75" customHeight="1" x14ac:dyDescent="0.2">
      <c r="A53" s="151"/>
      <c r="D53" s="103"/>
      <c r="E53" s="146"/>
      <c r="F53" s="290"/>
      <c r="H53" s="290"/>
      <c r="I53" s="290"/>
      <c r="K53" s="103"/>
      <c r="N53" s="290"/>
      <c r="Q53" s="157"/>
      <c r="S53" s="290"/>
      <c r="V53" s="157" t="s">
        <v>106</v>
      </c>
    </row>
    <row r="54" spans="1:22" ht="12.75" customHeight="1" x14ac:dyDescent="0.2">
      <c r="A54" s="209"/>
      <c r="D54" s="103"/>
      <c r="E54" s="146"/>
      <c r="F54" s="290"/>
      <c r="H54" s="290"/>
      <c r="I54" s="290"/>
      <c r="K54" s="103"/>
      <c r="N54" s="290"/>
      <c r="Q54" s="157"/>
      <c r="R54" s="103"/>
    </row>
    <row r="55" spans="1:22" ht="22.5" customHeight="1" x14ac:dyDescent="0.2">
      <c r="A55" s="522" t="s">
        <v>203</v>
      </c>
      <c r="B55" s="522"/>
      <c r="C55" s="522"/>
      <c r="D55" s="522"/>
      <c r="E55" s="522"/>
      <c r="F55" s="522"/>
      <c r="G55" s="522"/>
      <c r="H55" s="522"/>
      <c r="I55" s="522"/>
      <c r="J55" s="522"/>
      <c r="K55" s="522"/>
      <c r="L55" s="522"/>
      <c r="M55" s="522"/>
      <c r="N55" s="522"/>
      <c r="O55" s="522"/>
      <c r="P55" s="522"/>
      <c r="Q55" s="522"/>
      <c r="R55" s="522"/>
      <c r="S55" s="522"/>
      <c r="T55" s="522"/>
      <c r="U55" s="522"/>
      <c r="V55" s="522"/>
    </row>
    <row r="56" spans="1:22" ht="11.25" customHeight="1" x14ac:dyDescent="0.2">
      <c r="A56" s="540" t="s">
        <v>204</v>
      </c>
      <c r="B56" s="540"/>
      <c r="C56" s="540"/>
      <c r="D56" s="540"/>
      <c r="E56" s="540"/>
      <c r="F56" s="540"/>
      <c r="G56" s="540"/>
      <c r="H56" s="540"/>
      <c r="I56" s="540"/>
      <c r="J56" s="540"/>
      <c r="K56" s="540"/>
      <c r="L56" s="540"/>
      <c r="M56" s="540"/>
      <c r="N56" s="540"/>
      <c r="O56" s="540"/>
      <c r="P56" s="540"/>
      <c r="Q56" s="540"/>
      <c r="R56" s="540"/>
      <c r="S56" s="540"/>
      <c r="T56" s="540"/>
      <c r="U56" s="540"/>
      <c r="V56" s="540"/>
    </row>
    <row r="57" spans="1:22" ht="22.5" customHeight="1" x14ac:dyDescent="0.2">
      <c r="A57" s="522" t="s">
        <v>205</v>
      </c>
      <c r="B57" s="522"/>
      <c r="C57" s="522"/>
      <c r="D57" s="522"/>
      <c r="E57" s="522"/>
      <c r="F57" s="522"/>
      <c r="G57" s="522"/>
      <c r="H57" s="522"/>
      <c r="I57" s="522"/>
      <c r="J57" s="522"/>
      <c r="K57" s="522"/>
      <c r="L57" s="522"/>
      <c r="M57" s="522"/>
      <c r="N57" s="522"/>
      <c r="O57" s="522"/>
      <c r="P57" s="522"/>
      <c r="Q57" s="522"/>
      <c r="R57" s="522"/>
      <c r="S57" s="522"/>
      <c r="T57" s="522"/>
      <c r="U57" s="522"/>
      <c r="V57" s="522"/>
    </row>
    <row r="58" spans="1:22" ht="22.5" customHeight="1" x14ac:dyDescent="0.2">
      <c r="A58" s="522" t="s">
        <v>301</v>
      </c>
      <c r="B58" s="522"/>
      <c r="C58" s="522"/>
      <c r="D58" s="522"/>
      <c r="E58" s="522"/>
      <c r="F58" s="522"/>
      <c r="G58" s="522"/>
      <c r="H58" s="522"/>
      <c r="I58" s="522"/>
      <c r="J58" s="522"/>
      <c r="K58" s="522"/>
      <c r="L58" s="522"/>
      <c r="M58" s="522"/>
      <c r="N58" s="522"/>
      <c r="O58" s="522"/>
      <c r="P58" s="522"/>
      <c r="Q58" s="522"/>
      <c r="R58" s="522"/>
      <c r="S58" s="522"/>
      <c r="T58" s="522"/>
      <c r="U58" s="522"/>
      <c r="V58" s="522"/>
    </row>
    <row r="59" spans="1:22" s="386" customFormat="1" ht="11.25" customHeight="1" x14ac:dyDescent="0.2">
      <c r="A59" s="390" t="s">
        <v>300</v>
      </c>
      <c r="B59" s="387"/>
      <c r="C59" s="387"/>
      <c r="D59" s="387"/>
      <c r="E59" s="387"/>
      <c r="F59" s="387"/>
      <c r="G59" s="387"/>
      <c r="H59" s="387"/>
      <c r="I59" s="387"/>
      <c r="J59" s="387"/>
      <c r="K59" s="387"/>
      <c r="L59" s="387"/>
      <c r="M59" s="387"/>
      <c r="N59" s="387"/>
      <c r="O59" s="387"/>
      <c r="P59" s="387"/>
      <c r="Q59" s="387"/>
      <c r="R59" s="387"/>
      <c r="S59" s="387"/>
      <c r="T59" s="387"/>
      <c r="U59" s="387"/>
      <c r="V59" s="387"/>
    </row>
    <row r="60" spans="1:22" ht="33.75" customHeight="1" x14ac:dyDescent="0.2">
      <c r="A60" s="522" t="s">
        <v>303</v>
      </c>
      <c r="B60" s="522"/>
      <c r="C60" s="522"/>
      <c r="D60" s="522"/>
      <c r="E60" s="522"/>
      <c r="F60" s="522"/>
      <c r="G60" s="522"/>
      <c r="H60" s="522"/>
      <c r="I60" s="522"/>
      <c r="J60" s="522"/>
      <c r="K60" s="522"/>
      <c r="L60" s="522"/>
      <c r="M60" s="522"/>
      <c r="N60" s="522"/>
      <c r="O60" s="522"/>
      <c r="P60" s="522"/>
      <c r="Q60" s="522"/>
      <c r="R60" s="522"/>
      <c r="S60" s="522"/>
      <c r="T60" s="522"/>
      <c r="U60" s="522"/>
      <c r="V60" s="522"/>
    </row>
    <row r="61" spans="1:22" s="386" customFormat="1" ht="11.25" customHeight="1" x14ac:dyDescent="0.2">
      <c r="A61" s="390" t="s">
        <v>302</v>
      </c>
      <c r="B61" s="387"/>
      <c r="C61" s="387"/>
      <c r="D61" s="387"/>
      <c r="E61" s="387"/>
      <c r="F61" s="387"/>
      <c r="G61" s="387"/>
      <c r="H61" s="387"/>
      <c r="I61" s="387"/>
      <c r="J61" s="387"/>
      <c r="K61" s="387"/>
      <c r="L61" s="387"/>
      <c r="M61" s="387"/>
      <c r="N61" s="387"/>
      <c r="O61" s="387"/>
      <c r="P61" s="387"/>
      <c r="Q61" s="387"/>
      <c r="R61" s="387"/>
      <c r="S61" s="387"/>
      <c r="T61" s="387"/>
      <c r="U61" s="387"/>
      <c r="V61" s="387"/>
    </row>
    <row r="62" spans="1:22" ht="11.25" customHeight="1" x14ac:dyDescent="0.2">
      <c r="A62" s="538" t="s">
        <v>206</v>
      </c>
      <c r="B62" s="538"/>
      <c r="C62" s="538"/>
      <c r="D62" s="538"/>
      <c r="E62" s="538"/>
      <c r="F62" s="538"/>
      <c r="G62" s="538"/>
      <c r="H62" s="538"/>
      <c r="I62" s="538"/>
      <c r="J62" s="538"/>
      <c r="K62" s="538"/>
      <c r="L62" s="538"/>
      <c r="M62" s="538"/>
      <c r="N62" s="538"/>
      <c r="O62" s="538"/>
      <c r="P62" s="538"/>
      <c r="Q62" s="538"/>
      <c r="R62" s="538"/>
      <c r="S62" s="538"/>
      <c r="T62" s="538"/>
      <c r="U62" s="538"/>
      <c r="V62" s="538"/>
    </row>
    <row r="63" spans="1:22" ht="11.25" customHeight="1" x14ac:dyDescent="0.2">
      <c r="A63" s="522" t="s">
        <v>313</v>
      </c>
      <c r="B63" s="522"/>
      <c r="C63" s="522"/>
      <c r="D63" s="522"/>
      <c r="E63" s="522"/>
      <c r="F63" s="522"/>
      <c r="G63" s="522"/>
      <c r="H63" s="522"/>
      <c r="I63" s="522"/>
      <c r="J63" s="522"/>
      <c r="K63" s="522"/>
      <c r="L63" s="522"/>
      <c r="M63" s="522"/>
      <c r="N63" s="522"/>
      <c r="O63" s="522"/>
      <c r="P63" s="522"/>
      <c r="Q63" s="522"/>
      <c r="R63" s="522"/>
      <c r="S63" s="522"/>
      <c r="T63" s="522"/>
      <c r="U63" s="522"/>
      <c r="V63" s="522"/>
    </row>
    <row r="64" spans="1:22" ht="11.25" customHeight="1" x14ac:dyDescent="0.2">
      <c r="A64" s="522" t="s">
        <v>207</v>
      </c>
      <c r="B64" s="522"/>
      <c r="C64" s="522"/>
      <c r="D64" s="522"/>
      <c r="E64" s="522"/>
      <c r="F64" s="522"/>
      <c r="G64" s="522"/>
      <c r="H64" s="522"/>
      <c r="I64" s="522"/>
      <c r="J64" s="522"/>
      <c r="K64" s="522"/>
      <c r="L64" s="522"/>
      <c r="M64" s="522"/>
      <c r="N64" s="522"/>
      <c r="O64" s="522"/>
      <c r="P64" s="522"/>
      <c r="Q64" s="522"/>
      <c r="R64" s="522"/>
      <c r="S64" s="522"/>
      <c r="T64" s="522"/>
      <c r="U64" s="522"/>
      <c r="V64" s="522"/>
    </row>
    <row r="65" spans="1:22" ht="11.25" customHeight="1" x14ac:dyDescent="0.2">
      <c r="A65" s="522" t="s">
        <v>208</v>
      </c>
      <c r="B65" s="522"/>
      <c r="C65" s="522"/>
      <c r="D65" s="522"/>
      <c r="E65" s="522"/>
      <c r="F65" s="522"/>
      <c r="G65" s="522"/>
      <c r="H65" s="522"/>
      <c r="I65" s="522"/>
      <c r="J65" s="522"/>
      <c r="K65" s="522"/>
      <c r="L65" s="522"/>
      <c r="M65" s="522"/>
      <c r="N65" s="522"/>
      <c r="O65" s="522"/>
      <c r="P65" s="522"/>
      <c r="Q65" s="522"/>
      <c r="R65" s="522"/>
      <c r="S65" s="522"/>
      <c r="T65" s="522"/>
      <c r="U65" s="522"/>
      <c r="V65" s="522"/>
    </row>
    <row r="66" spans="1:22" ht="22.5" customHeight="1" x14ac:dyDescent="0.2">
      <c r="A66" s="522" t="s">
        <v>305</v>
      </c>
      <c r="B66" s="522"/>
      <c r="C66" s="522"/>
      <c r="D66" s="522"/>
      <c r="E66" s="522"/>
      <c r="F66" s="522"/>
      <c r="G66" s="522"/>
      <c r="H66" s="522"/>
      <c r="I66" s="522"/>
      <c r="J66" s="522"/>
      <c r="K66" s="522"/>
      <c r="L66" s="522"/>
      <c r="M66" s="522"/>
      <c r="N66" s="522"/>
      <c r="O66" s="522"/>
      <c r="P66" s="522"/>
      <c r="Q66" s="522"/>
      <c r="R66" s="522"/>
      <c r="S66" s="522"/>
      <c r="T66" s="522"/>
      <c r="U66" s="522"/>
      <c r="V66" s="522"/>
    </row>
    <row r="67" spans="1:22" s="386" customFormat="1" ht="11.25" customHeight="1" x14ac:dyDescent="0.2">
      <c r="A67" s="390" t="s">
        <v>304</v>
      </c>
      <c r="B67" s="387"/>
      <c r="C67" s="387"/>
      <c r="D67" s="387"/>
      <c r="E67" s="387"/>
      <c r="F67" s="387"/>
      <c r="G67" s="387"/>
      <c r="H67" s="387"/>
      <c r="I67" s="387"/>
      <c r="J67" s="387"/>
      <c r="K67" s="387"/>
      <c r="L67" s="387"/>
      <c r="M67" s="387"/>
      <c r="N67" s="387"/>
      <c r="O67" s="387"/>
      <c r="P67" s="387"/>
      <c r="Q67" s="387"/>
      <c r="R67" s="387"/>
      <c r="S67" s="387"/>
      <c r="T67" s="387"/>
      <c r="U67" s="387"/>
      <c r="V67" s="387"/>
    </row>
    <row r="68" spans="1:22" ht="15" customHeight="1" x14ac:dyDescent="0.2">
      <c r="A68" s="316"/>
      <c r="B68" s="316"/>
      <c r="C68" s="316"/>
    </row>
    <row r="69" spans="1:22" ht="11.25" customHeight="1" x14ac:dyDescent="0.2">
      <c r="A69" s="522" t="s">
        <v>298</v>
      </c>
      <c r="B69" s="522"/>
      <c r="C69" s="522"/>
      <c r="D69" s="522"/>
      <c r="E69" s="522"/>
      <c r="F69" s="522"/>
      <c r="G69" s="522"/>
      <c r="H69" s="522"/>
      <c r="I69" s="522"/>
      <c r="J69" s="522"/>
      <c r="K69" s="522"/>
      <c r="L69" s="522"/>
      <c r="M69" s="522"/>
      <c r="N69" s="522"/>
      <c r="O69" s="522"/>
      <c r="P69" s="522"/>
      <c r="Q69" s="522"/>
      <c r="R69" s="522"/>
      <c r="S69" s="522"/>
      <c r="T69" s="522"/>
      <c r="U69" s="522"/>
      <c r="V69" s="522"/>
    </row>
    <row r="70" spans="1:22" ht="11.25" customHeight="1" x14ac:dyDescent="0.2">
      <c r="A70" s="540" t="s">
        <v>85</v>
      </c>
      <c r="B70" s="540"/>
      <c r="C70" s="540"/>
      <c r="D70" s="540"/>
      <c r="E70" s="540"/>
      <c r="F70" s="540"/>
      <c r="G70" s="540"/>
      <c r="H70" s="540"/>
      <c r="I70" s="540"/>
      <c r="J70" s="540"/>
      <c r="K70" s="540"/>
      <c r="L70" s="540"/>
      <c r="M70" s="540"/>
      <c r="N70" s="540"/>
      <c r="O70" s="540"/>
      <c r="P70" s="540"/>
      <c r="Q70" s="540"/>
    </row>
    <row r="71" spans="1:22" ht="11.25" customHeight="1" x14ac:dyDescent="0.2">
      <c r="A71" s="540" t="s">
        <v>209</v>
      </c>
      <c r="B71" s="540"/>
      <c r="C71" s="540"/>
      <c r="D71" s="540"/>
      <c r="E71" s="540"/>
      <c r="F71" s="540"/>
      <c r="G71" s="540"/>
      <c r="H71" s="540"/>
      <c r="I71" s="540"/>
      <c r="J71" s="540"/>
      <c r="K71" s="540"/>
      <c r="L71" s="540"/>
      <c r="M71" s="540"/>
      <c r="N71" s="540"/>
      <c r="O71" s="540"/>
      <c r="P71" s="540"/>
      <c r="Q71" s="540"/>
    </row>
    <row r="72" spans="1:22" ht="11.25" customHeight="1" x14ac:dyDescent="0.2">
      <c r="A72" s="540" t="s">
        <v>55</v>
      </c>
      <c r="B72" s="540"/>
      <c r="C72" s="540"/>
      <c r="D72" s="540"/>
      <c r="E72" s="540"/>
      <c r="F72" s="540"/>
      <c r="G72" s="540"/>
      <c r="H72" s="540"/>
      <c r="I72" s="540"/>
      <c r="J72" s="540"/>
      <c r="K72" s="540"/>
      <c r="L72" s="540"/>
      <c r="M72" s="540"/>
      <c r="N72" s="540"/>
      <c r="O72" s="540"/>
      <c r="P72" s="540"/>
      <c r="Q72" s="540"/>
    </row>
    <row r="73" spans="1:22" ht="15" customHeight="1" x14ac:dyDescent="0.2">
      <c r="A73" s="316"/>
      <c r="B73" s="316"/>
      <c r="C73" s="316"/>
    </row>
    <row r="74" spans="1:22" x14ac:dyDescent="0.2">
      <c r="A74" s="540" t="s">
        <v>56</v>
      </c>
      <c r="B74" s="540"/>
      <c r="C74" s="540"/>
      <c r="D74" s="540"/>
      <c r="E74" s="540"/>
      <c r="F74" s="540"/>
      <c r="G74" s="540"/>
      <c r="H74" s="540"/>
      <c r="I74" s="540"/>
      <c r="J74" s="540"/>
      <c r="K74" s="540"/>
      <c r="L74" s="540"/>
      <c r="M74" s="540"/>
      <c r="N74" s="540"/>
      <c r="O74" s="540"/>
      <c r="P74" s="540"/>
      <c r="Q74" s="540"/>
    </row>
  </sheetData>
  <mergeCells count="33">
    <mergeCell ref="A71:Q71"/>
    <mergeCell ref="A72:Q72"/>
    <mergeCell ref="A74:Q74"/>
    <mergeCell ref="A63:V63"/>
    <mergeCell ref="A64:V64"/>
    <mergeCell ref="A65:V65"/>
    <mergeCell ref="A66:V66"/>
    <mergeCell ref="A69:V69"/>
    <mergeCell ref="A70:Q70"/>
    <mergeCell ref="A62:V62"/>
    <mergeCell ref="A31:B31"/>
    <mergeCell ref="A33:B33"/>
    <mergeCell ref="A35:B35"/>
    <mergeCell ref="A42:B42"/>
    <mergeCell ref="A44:B44"/>
    <mergeCell ref="A46:B46"/>
    <mergeCell ref="A55:V55"/>
    <mergeCell ref="A56:V56"/>
    <mergeCell ref="A57:V57"/>
    <mergeCell ref="A58:V58"/>
    <mergeCell ref="A60:V60"/>
    <mergeCell ref="N6:Q6"/>
    <mergeCell ref="S6:V6"/>
    <mergeCell ref="A24:B24"/>
    <mergeCell ref="A3:B3"/>
    <mergeCell ref="A4:B4"/>
    <mergeCell ref="D6:G6"/>
    <mergeCell ref="I6:L6"/>
    <mergeCell ref="A9:B9"/>
    <mergeCell ref="A11:B11"/>
    <mergeCell ref="A13:B13"/>
    <mergeCell ref="A20:B20"/>
    <mergeCell ref="A22:B22"/>
  </mergeCells>
  <hyperlinks>
    <hyperlink ref="A59" r:id="rId1"/>
    <hyperlink ref="A61" r:id="rId2"/>
    <hyperlink ref="A67" r:id="rId3"/>
    <hyperlink ref="A1" location="INDEX!A1" display="Back to index"/>
  </hyperlinks>
  <pageMargins left="0.7" right="0.7" top="0.75" bottom="0.75" header="0.3" footer="0.3"/>
  <pageSetup paperSize="9" scale="54" orientation="landscape"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59"/>
  <sheetViews>
    <sheetView zoomScaleNormal="100" zoomScaleSheetLayoutView="90" workbookViewId="0"/>
  </sheetViews>
  <sheetFormatPr defaultColWidth="9.140625" defaultRowHeight="15" x14ac:dyDescent="0.25"/>
  <cols>
    <col min="1" max="1" width="9.140625" style="2"/>
    <col min="2" max="2" width="49.85546875" style="2" customWidth="1"/>
    <col min="3" max="3" width="9.140625" style="2"/>
    <col min="4" max="4" width="10" style="2" customWidth="1"/>
    <col min="5" max="5" width="9.140625" style="2"/>
    <col min="6" max="6" width="3.42578125" style="2" customWidth="1"/>
    <col min="7" max="7" width="9.140625" style="2"/>
    <col min="8" max="8" width="10" style="2" customWidth="1"/>
    <col min="9" max="9" width="9.140625" style="2"/>
    <col min="10" max="10" width="3.7109375" style="2" customWidth="1"/>
    <col min="11" max="11" width="9.140625" style="2"/>
    <col min="12" max="12" width="10" style="2" customWidth="1"/>
    <col min="13" max="13" width="9.140625" style="2"/>
    <col min="14" max="14" width="3.7109375" style="2" customWidth="1"/>
    <col min="15" max="15" width="9.140625" style="2"/>
    <col min="16" max="16" width="10" style="2" customWidth="1"/>
    <col min="17" max="17" width="9.140625" style="2"/>
    <col min="18" max="18" width="3.140625" style="2" customWidth="1"/>
    <col min="19" max="19" width="9.140625" style="2"/>
    <col min="20" max="20" width="10" style="2" customWidth="1"/>
    <col min="21" max="16384" width="9.140625" style="2"/>
  </cols>
  <sheetData>
    <row r="1" spans="1:21" x14ac:dyDescent="0.25">
      <c r="A1" s="19" t="s">
        <v>34</v>
      </c>
      <c r="C1" s="107"/>
      <c r="D1" s="58"/>
      <c r="E1" s="45"/>
      <c r="F1" s="54"/>
      <c r="G1" s="54"/>
      <c r="H1" s="45"/>
      <c r="I1" s="54"/>
    </row>
    <row r="2" spans="1:21" x14ac:dyDescent="0.25">
      <c r="A2" s="270" t="s">
        <v>260</v>
      </c>
    </row>
    <row r="3" spans="1:21" x14ac:dyDescent="0.25">
      <c r="A3" s="535" t="s">
        <v>211</v>
      </c>
      <c r="B3" s="535"/>
    </row>
    <row r="4" spans="1:21" x14ac:dyDescent="0.25">
      <c r="A4" s="535" t="s">
        <v>135</v>
      </c>
      <c r="B4" s="535"/>
    </row>
    <row r="6" spans="1:21" x14ac:dyDescent="0.25">
      <c r="A6" s="291"/>
      <c r="B6" s="291"/>
      <c r="C6" s="543">
        <v>2011</v>
      </c>
      <c r="D6" s="543"/>
      <c r="E6" s="543"/>
      <c r="F6" s="292"/>
      <c r="G6" s="543">
        <v>2012</v>
      </c>
      <c r="H6" s="543"/>
      <c r="I6" s="543"/>
      <c r="J6" s="292"/>
      <c r="K6" s="543">
        <v>2013</v>
      </c>
      <c r="L6" s="543"/>
      <c r="M6" s="543"/>
      <c r="N6" s="292"/>
      <c r="O6" s="543">
        <v>2014</v>
      </c>
      <c r="P6" s="543"/>
      <c r="Q6" s="543"/>
      <c r="R6" s="292"/>
      <c r="S6" s="543">
        <v>2015</v>
      </c>
      <c r="T6" s="543"/>
      <c r="U6" s="543"/>
    </row>
    <row r="7" spans="1:21" ht="33.75" x14ac:dyDescent="0.25">
      <c r="A7" s="293"/>
      <c r="B7" s="293"/>
      <c r="C7" s="357" t="s">
        <v>191</v>
      </c>
      <c r="D7" s="357" t="s">
        <v>192</v>
      </c>
      <c r="E7" s="357" t="s">
        <v>261</v>
      </c>
      <c r="F7" s="16"/>
      <c r="G7" s="357" t="s">
        <v>191</v>
      </c>
      <c r="H7" s="357" t="s">
        <v>192</v>
      </c>
      <c r="I7" s="357" t="s">
        <v>261</v>
      </c>
      <c r="J7" s="360"/>
      <c r="K7" s="357" t="s">
        <v>191</v>
      </c>
      <c r="L7" s="357" t="s">
        <v>192</v>
      </c>
      <c r="M7" s="357" t="s">
        <v>261</v>
      </c>
      <c r="N7" s="360"/>
      <c r="O7" s="357" t="s">
        <v>191</v>
      </c>
      <c r="P7" s="357" t="s">
        <v>192</v>
      </c>
      <c r="Q7" s="357" t="s">
        <v>261</v>
      </c>
      <c r="R7" s="360"/>
      <c r="S7" s="357" t="s">
        <v>191</v>
      </c>
      <c r="T7" s="357" t="s">
        <v>192</v>
      </c>
      <c r="U7" s="357" t="s">
        <v>261</v>
      </c>
    </row>
    <row r="8" spans="1:21" x14ac:dyDescent="0.25">
      <c r="A8" s="294"/>
      <c r="B8" s="294"/>
      <c r="C8" s="295"/>
      <c r="D8" s="295"/>
      <c r="E8" s="295"/>
      <c r="F8" s="295"/>
      <c r="J8" s="295"/>
      <c r="N8" s="295"/>
      <c r="R8" s="295"/>
    </row>
    <row r="9" spans="1:21" x14ac:dyDescent="0.25">
      <c r="A9" s="296" t="s">
        <v>262</v>
      </c>
      <c r="B9" s="297"/>
      <c r="C9" s="298"/>
      <c r="D9" s="298"/>
      <c r="E9" s="298"/>
      <c r="F9" s="298"/>
      <c r="G9" s="298"/>
      <c r="H9" s="298"/>
      <c r="I9" s="298"/>
      <c r="J9" s="298"/>
      <c r="K9" s="298"/>
      <c r="L9" s="298"/>
      <c r="M9" s="298"/>
      <c r="N9" s="298"/>
      <c r="O9" s="298"/>
      <c r="P9" s="298"/>
      <c r="Q9" s="298"/>
      <c r="R9" s="298"/>
      <c r="S9" s="298"/>
      <c r="T9" s="298"/>
      <c r="U9" s="298"/>
    </row>
    <row r="10" spans="1:21" x14ac:dyDescent="0.25">
      <c r="A10" s="299"/>
      <c r="B10" s="300"/>
      <c r="C10" s="300"/>
      <c r="D10" s="300"/>
      <c r="E10" s="300"/>
      <c r="F10" s="300"/>
      <c r="G10" s="300"/>
      <c r="H10" s="300"/>
      <c r="I10" s="300"/>
      <c r="J10" s="300"/>
      <c r="K10" s="300"/>
      <c r="L10" s="300"/>
      <c r="M10" s="300"/>
      <c r="N10" s="300"/>
      <c r="O10" s="300"/>
      <c r="P10" s="300"/>
      <c r="Q10" s="300"/>
      <c r="R10" s="300"/>
      <c r="S10" s="300"/>
      <c r="T10" s="300"/>
      <c r="U10" s="300"/>
    </row>
    <row r="11" spans="1:21" x14ac:dyDescent="0.25">
      <c r="A11" s="299"/>
      <c r="B11" s="300" t="s">
        <v>215</v>
      </c>
      <c r="C11" s="301">
        <v>11080</v>
      </c>
      <c r="D11" s="301">
        <v>4137760</v>
      </c>
      <c r="E11" s="301" t="s">
        <v>89</v>
      </c>
      <c r="F11" s="301"/>
      <c r="G11" s="301">
        <v>11760</v>
      </c>
      <c r="H11" s="301">
        <v>4217000</v>
      </c>
      <c r="I11" s="301" t="s">
        <v>89</v>
      </c>
      <c r="J11" s="301"/>
      <c r="K11" s="301">
        <v>12360</v>
      </c>
      <c r="L11" s="301">
        <v>4309580</v>
      </c>
      <c r="M11" s="301" t="s">
        <v>89</v>
      </c>
      <c r="N11" s="301"/>
      <c r="O11" s="301">
        <v>12870</v>
      </c>
      <c r="P11" s="301">
        <v>4416710</v>
      </c>
      <c r="Q11" s="301" t="s">
        <v>89</v>
      </c>
      <c r="R11" s="301"/>
      <c r="S11" s="301">
        <v>13380</v>
      </c>
      <c r="T11" s="301">
        <v>4510310</v>
      </c>
      <c r="U11" s="301" t="s">
        <v>89</v>
      </c>
    </row>
    <row r="12" spans="1:21" x14ac:dyDescent="0.25">
      <c r="A12" s="299"/>
      <c r="B12" s="300"/>
      <c r="C12" s="301"/>
      <c r="D12" s="301"/>
      <c r="E12" s="301"/>
      <c r="F12" s="301"/>
      <c r="G12" s="301"/>
      <c r="H12" s="301"/>
      <c r="I12" s="301"/>
      <c r="J12" s="301"/>
      <c r="K12" s="301"/>
      <c r="L12" s="301"/>
      <c r="M12" s="301"/>
      <c r="N12" s="301"/>
      <c r="O12" s="301"/>
      <c r="P12" s="301"/>
      <c r="Q12" s="301"/>
      <c r="R12" s="301"/>
      <c r="S12" s="301"/>
      <c r="T12" s="301"/>
      <c r="U12" s="301"/>
    </row>
    <row r="13" spans="1:21" x14ac:dyDescent="0.25">
      <c r="A13" s="302"/>
      <c r="B13" s="297" t="s">
        <v>212</v>
      </c>
      <c r="C13" s="396">
        <v>0.1</v>
      </c>
      <c r="D13" s="396">
        <v>0.01</v>
      </c>
      <c r="E13" s="397" t="s">
        <v>89</v>
      </c>
      <c r="F13" s="397"/>
      <c r="G13" s="396">
        <v>7.0000000000000007E-2</v>
      </c>
      <c r="H13" s="396">
        <v>0.02</v>
      </c>
      <c r="I13" s="397" t="s">
        <v>89</v>
      </c>
      <c r="J13" s="397"/>
      <c r="K13" s="396">
        <v>0.1</v>
      </c>
      <c r="L13" s="396">
        <v>0.02</v>
      </c>
      <c r="M13" s="397" t="s">
        <v>89</v>
      </c>
      <c r="N13" s="397"/>
      <c r="O13" s="396">
        <v>0.09</v>
      </c>
      <c r="P13" s="396">
        <v>0.02</v>
      </c>
      <c r="Q13" s="397" t="s">
        <v>89</v>
      </c>
      <c r="R13" s="397"/>
      <c r="S13" s="396">
        <v>0.05</v>
      </c>
      <c r="T13" s="396">
        <v>0.02</v>
      </c>
      <c r="U13" s="397" t="s">
        <v>89</v>
      </c>
    </row>
    <row r="14" spans="1:21" x14ac:dyDescent="0.25">
      <c r="B14" s="297"/>
      <c r="C14" s="398"/>
      <c r="D14" s="398"/>
      <c r="E14" s="397"/>
      <c r="F14" s="398"/>
      <c r="G14" s="398"/>
      <c r="H14" s="398"/>
      <c r="I14" s="397"/>
      <c r="J14" s="398"/>
      <c r="K14" s="398"/>
      <c r="L14" s="398"/>
      <c r="M14" s="397"/>
      <c r="N14" s="398"/>
      <c r="O14" s="398"/>
      <c r="P14" s="398"/>
      <c r="Q14" s="397"/>
      <c r="R14" s="398"/>
      <c r="S14" s="398"/>
      <c r="T14" s="398"/>
      <c r="U14" s="397"/>
    </row>
    <row r="15" spans="1:21" x14ac:dyDescent="0.25">
      <c r="B15" s="297" t="s">
        <v>213</v>
      </c>
      <c r="C15" s="396">
        <v>3.69</v>
      </c>
      <c r="D15" s="396">
        <v>0.48</v>
      </c>
      <c r="E15" s="397" t="s">
        <v>89</v>
      </c>
      <c r="F15" s="396"/>
      <c r="G15" s="396">
        <v>3.5</v>
      </c>
      <c r="H15" s="396">
        <v>0.47</v>
      </c>
      <c r="I15" s="397" t="s">
        <v>89</v>
      </c>
      <c r="J15" s="396"/>
      <c r="K15" s="396">
        <v>3.41</v>
      </c>
      <c r="L15" s="396">
        <v>0.45</v>
      </c>
      <c r="M15" s="397" t="s">
        <v>89</v>
      </c>
      <c r="N15" s="396"/>
      <c r="O15" s="396">
        <v>3.62</v>
      </c>
      <c r="P15" s="396">
        <v>0.49</v>
      </c>
      <c r="Q15" s="397" t="s">
        <v>89</v>
      </c>
      <c r="R15" s="396"/>
      <c r="S15" s="396">
        <v>3.92</v>
      </c>
      <c r="T15" s="396">
        <v>0.52</v>
      </c>
      <c r="U15" s="397" t="s">
        <v>89</v>
      </c>
    </row>
    <row r="16" spans="1:21" x14ac:dyDescent="0.25">
      <c r="A16" s="297"/>
      <c r="B16" s="297"/>
      <c r="C16" s="358"/>
      <c r="D16" s="358"/>
      <c r="E16" s="358"/>
      <c r="F16" s="358"/>
      <c r="G16" s="358"/>
      <c r="H16" s="358"/>
      <c r="I16" s="358"/>
      <c r="J16" s="358"/>
      <c r="K16" s="358"/>
      <c r="L16" s="358"/>
      <c r="M16" s="358"/>
      <c r="N16" s="358"/>
      <c r="O16" s="358"/>
      <c r="P16" s="358"/>
      <c r="Q16" s="358"/>
      <c r="R16" s="358"/>
      <c r="S16" s="358"/>
      <c r="T16" s="358"/>
      <c r="U16" s="358"/>
    </row>
    <row r="17" spans="1:21" x14ac:dyDescent="0.25">
      <c r="A17" s="296" t="s">
        <v>263</v>
      </c>
      <c r="B17" s="296"/>
      <c r="C17" s="359"/>
      <c r="D17" s="359"/>
      <c r="E17" s="359"/>
      <c r="F17" s="359"/>
      <c r="G17" s="359"/>
      <c r="H17" s="359"/>
      <c r="I17" s="359"/>
      <c r="J17" s="359"/>
      <c r="K17" s="359"/>
      <c r="L17" s="359"/>
      <c r="M17" s="359"/>
      <c r="N17" s="359"/>
      <c r="O17" s="359"/>
      <c r="P17" s="359"/>
      <c r="Q17" s="359"/>
      <c r="R17" s="359"/>
      <c r="S17" s="359"/>
      <c r="T17" s="359"/>
      <c r="U17" s="359"/>
    </row>
    <row r="18" spans="1:21" x14ac:dyDescent="0.25">
      <c r="A18" s="299"/>
      <c r="B18" s="300"/>
      <c r="C18" s="301"/>
      <c r="D18" s="301"/>
      <c r="E18" s="301"/>
      <c r="F18" s="301"/>
      <c r="G18" s="301"/>
      <c r="H18" s="301"/>
      <c r="I18" s="301"/>
      <c r="J18" s="301"/>
      <c r="K18" s="301"/>
      <c r="L18" s="301"/>
      <c r="M18" s="301"/>
      <c r="N18" s="301"/>
      <c r="O18" s="301"/>
      <c r="P18" s="301"/>
      <c r="Q18" s="301"/>
      <c r="R18" s="301"/>
      <c r="S18" s="301"/>
      <c r="T18" s="301"/>
      <c r="U18" s="301"/>
    </row>
    <row r="19" spans="1:21" x14ac:dyDescent="0.25">
      <c r="A19" s="299"/>
      <c r="B19" s="300" t="s">
        <v>215</v>
      </c>
      <c r="C19" s="301">
        <v>13590</v>
      </c>
      <c r="D19" s="301">
        <v>3262630</v>
      </c>
      <c r="E19" s="301" t="s">
        <v>89</v>
      </c>
      <c r="F19" s="301"/>
      <c r="G19" s="301">
        <v>12770</v>
      </c>
      <c r="H19" s="301">
        <v>3234880</v>
      </c>
      <c r="I19" s="301" t="s">
        <v>89</v>
      </c>
      <c r="J19" s="301"/>
      <c r="K19" s="301">
        <v>12860</v>
      </c>
      <c r="L19" s="301">
        <v>3210120</v>
      </c>
      <c r="M19" s="301" t="s">
        <v>89</v>
      </c>
      <c r="N19" s="301"/>
      <c r="O19" s="301">
        <v>12980</v>
      </c>
      <c r="P19" s="301">
        <v>3181360</v>
      </c>
      <c r="Q19" s="301" t="s">
        <v>89</v>
      </c>
      <c r="R19" s="301"/>
      <c r="S19" s="301">
        <v>13430</v>
      </c>
      <c r="T19" s="301">
        <v>3184730</v>
      </c>
      <c r="U19" s="301" t="s">
        <v>89</v>
      </c>
    </row>
    <row r="20" spans="1:21" x14ac:dyDescent="0.25">
      <c r="A20" s="299"/>
      <c r="B20" s="300"/>
      <c r="C20" s="301"/>
      <c r="D20" s="301"/>
      <c r="E20" s="301"/>
      <c r="F20" s="301"/>
      <c r="G20" s="301"/>
      <c r="H20" s="301"/>
      <c r="I20" s="301"/>
      <c r="J20" s="301"/>
      <c r="K20" s="301"/>
      <c r="L20" s="301"/>
      <c r="M20" s="301"/>
      <c r="N20" s="301"/>
      <c r="O20" s="301"/>
      <c r="P20" s="301"/>
      <c r="Q20" s="301"/>
      <c r="R20" s="301"/>
      <c r="S20" s="301"/>
      <c r="T20" s="301"/>
      <c r="U20" s="301"/>
    </row>
    <row r="21" spans="1:21" x14ac:dyDescent="0.25">
      <c r="A21" s="297"/>
      <c r="B21" s="297" t="s">
        <v>212</v>
      </c>
      <c r="C21" s="396">
        <v>0.4</v>
      </c>
      <c r="D21" s="396">
        <v>0.13</v>
      </c>
      <c r="E21" s="397" t="s">
        <v>89</v>
      </c>
      <c r="F21" s="397"/>
      <c r="G21" s="396">
        <v>0.23</v>
      </c>
      <c r="H21" s="396">
        <v>0.14000000000000001</v>
      </c>
      <c r="I21" s="397" t="s">
        <v>89</v>
      </c>
      <c r="J21" s="397"/>
      <c r="K21" s="396">
        <v>0.17</v>
      </c>
      <c r="L21" s="396">
        <v>0.12</v>
      </c>
      <c r="M21" s="397" t="s">
        <v>89</v>
      </c>
      <c r="N21" s="397"/>
      <c r="O21" s="396">
        <v>0.18</v>
      </c>
      <c r="P21" s="396">
        <v>0.13</v>
      </c>
      <c r="Q21" s="397" t="s">
        <v>89</v>
      </c>
      <c r="R21" s="397"/>
      <c r="S21" s="396">
        <v>0.22</v>
      </c>
      <c r="T21" s="396">
        <v>0.15</v>
      </c>
      <c r="U21" s="397" t="s">
        <v>89</v>
      </c>
    </row>
    <row r="22" spans="1:21" x14ac:dyDescent="0.25">
      <c r="A22" s="302"/>
      <c r="B22" s="297"/>
      <c r="C22" s="398"/>
      <c r="D22" s="398"/>
      <c r="E22" s="397"/>
      <c r="F22" s="396"/>
      <c r="G22" s="398"/>
      <c r="H22" s="398"/>
      <c r="I22" s="397"/>
      <c r="J22" s="396"/>
      <c r="K22" s="398"/>
      <c r="L22" s="398"/>
      <c r="M22" s="397"/>
      <c r="N22" s="396"/>
      <c r="O22" s="398"/>
      <c r="P22" s="398"/>
      <c r="Q22" s="397"/>
      <c r="R22" s="396"/>
      <c r="S22" s="398"/>
      <c r="T22" s="398"/>
      <c r="U22" s="397"/>
    </row>
    <row r="23" spans="1:21" x14ac:dyDescent="0.25">
      <c r="B23" s="297" t="s">
        <v>213</v>
      </c>
      <c r="C23" s="396">
        <v>17.77</v>
      </c>
      <c r="D23" s="396">
        <v>4.5599999999999996</v>
      </c>
      <c r="E23" s="397" t="s">
        <v>89</v>
      </c>
      <c r="F23" s="398"/>
      <c r="G23" s="396">
        <v>17.43</v>
      </c>
      <c r="H23" s="396">
        <v>4.24</v>
      </c>
      <c r="I23" s="397" t="s">
        <v>89</v>
      </c>
      <c r="J23" s="398"/>
      <c r="K23" s="396">
        <v>15.82</v>
      </c>
      <c r="L23" s="396">
        <v>3.77</v>
      </c>
      <c r="M23" s="397" t="s">
        <v>89</v>
      </c>
      <c r="N23" s="398"/>
      <c r="O23" s="396">
        <v>15.7</v>
      </c>
      <c r="P23" s="396">
        <v>3.64</v>
      </c>
      <c r="Q23" s="397" t="s">
        <v>89</v>
      </c>
      <c r="R23" s="398"/>
      <c r="S23" s="396">
        <v>16.25</v>
      </c>
      <c r="T23" s="396">
        <v>3.92</v>
      </c>
      <c r="U23" s="397" t="s">
        <v>89</v>
      </c>
    </row>
    <row r="24" spans="1:21" x14ac:dyDescent="0.25">
      <c r="B24" s="300"/>
      <c r="C24" s="301"/>
      <c r="D24" s="301"/>
      <c r="E24" s="301"/>
      <c r="F24" s="301"/>
      <c r="G24" s="301"/>
      <c r="H24" s="301"/>
      <c r="I24" s="301"/>
      <c r="J24" s="301"/>
      <c r="K24" s="301"/>
      <c r="L24" s="301"/>
      <c r="M24" s="301"/>
      <c r="N24" s="301"/>
      <c r="O24" s="301"/>
      <c r="P24" s="301"/>
      <c r="Q24" s="301"/>
      <c r="R24" s="301"/>
      <c r="S24" s="301"/>
      <c r="T24" s="301"/>
      <c r="U24" s="301"/>
    </row>
    <row r="25" spans="1:21" x14ac:dyDescent="0.25">
      <c r="A25" s="296" t="s">
        <v>264</v>
      </c>
      <c r="C25" s="358"/>
      <c r="D25" s="358"/>
      <c r="E25" s="358"/>
      <c r="F25" s="358"/>
      <c r="G25" s="358"/>
      <c r="H25" s="358"/>
      <c r="I25" s="358"/>
      <c r="J25" s="358"/>
      <c r="K25" s="358"/>
      <c r="L25" s="358"/>
      <c r="M25" s="358"/>
      <c r="N25" s="358"/>
      <c r="O25" s="358"/>
      <c r="P25" s="358"/>
      <c r="Q25" s="358"/>
      <c r="R25" s="358"/>
      <c r="S25" s="358"/>
      <c r="T25" s="358"/>
      <c r="U25" s="358"/>
    </row>
    <row r="26" spans="1:21" x14ac:dyDescent="0.25">
      <c r="A26" s="299"/>
      <c r="B26" s="300"/>
      <c r="C26" s="358"/>
      <c r="D26" s="358"/>
      <c r="E26" s="358"/>
      <c r="F26" s="358"/>
      <c r="G26" s="358"/>
      <c r="H26" s="358"/>
      <c r="I26" s="358"/>
      <c r="J26" s="358"/>
      <c r="K26" s="358"/>
      <c r="L26" s="358"/>
      <c r="M26" s="358"/>
      <c r="N26" s="358"/>
      <c r="O26" s="358"/>
      <c r="P26" s="358"/>
      <c r="Q26" s="358"/>
      <c r="R26" s="358"/>
      <c r="S26" s="358"/>
      <c r="T26" s="358"/>
      <c r="U26" s="358"/>
    </row>
    <row r="27" spans="1:21" x14ac:dyDescent="0.25">
      <c r="A27" s="299"/>
      <c r="B27" s="300" t="s">
        <v>215</v>
      </c>
      <c r="C27" s="301">
        <v>3580</v>
      </c>
      <c r="D27" s="301">
        <v>92920</v>
      </c>
      <c r="E27" s="301" t="s">
        <v>89</v>
      </c>
      <c r="F27" s="358"/>
      <c r="G27" s="301">
        <v>3630</v>
      </c>
      <c r="H27" s="301">
        <v>94580</v>
      </c>
      <c r="I27" s="301" t="s">
        <v>89</v>
      </c>
      <c r="J27" s="358"/>
      <c r="K27" s="301">
        <v>3690</v>
      </c>
      <c r="L27" s="301">
        <v>97170</v>
      </c>
      <c r="M27" s="301" t="s">
        <v>89</v>
      </c>
      <c r="N27" s="358"/>
      <c r="O27" s="301">
        <v>3800</v>
      </c>
      <c r="P27" s="301">
        <v>100240</v>
      </c>
      <c r="Q27" s="301" t="s">
        <v>89</v>
      </c>
      <c r="R27" s="358"/>
      <c r="S27" s="301">
        <v>3920</v>
      </c>
      <c r="T27" s="301">
        <v>103970</v>
      </c>
      <c r="U27" s="301" t="s">
        <v>89</v>
      </c>
    </row>
    <row r="28" spans="1:21" x14ac:dyDescent="0.25">
      <c r="A28" s="299"/>
      <c r="B28" s="300"/>
      <c r="C28" s="301"/>
      <c r="D28" s="301"/>
      <c r="E28" s="301"/>
      <c r="F28" s="358"/>
      <c r="G28" s="301"/>
      <c r="H28" s="301"/>
      <c r="I28" s="301"/>
      <c r="J28" s="358"/>
      <c r="K28" s="301"/>
      <c r="L28" s="301"/>
      <c r="M28" s="301"/>
      <c r="N28" s="358"/>
      <c r="O28" s="301"/>
      <c r="P28" s="301"/>
      <c r="Q28" s="301"/>
      <c r="R28" s="358"/>
      <c r="S28" s="301"/>
      <c r="T28" s="301"/>
      <c r="U28" s="301"/>
    </row>
    <row r="29" spans="1:21" x14ac:dyDescent="0.25">
      <c r="A29" s="297"/>
      <c r="B29" s="297" t="s">
        <v>212</v>
      </c>
      <c r="C29" s="396" t="s">
        <v>82</v>
      </c>
      <c r="D29" s="396">
        <v>0.12</v>
      </c>
      <c r="E29" s="397" t="s">
        <v>89</v>
      </c>
      <c r="F29" s="396"/>
      <c r="G29" s="396" t="s">
        <v>82</v>
      </c>
      <c r="H29" s="396">
        <v>0.09</v>
      </c>
      <c r="I29" s="397" t="s">
        <v>89</v>
      </c>
      <c r="J29" s="396"/>
      <c r="K29" s="396" t="s">
        <v>82</v>
      </c>
      <c r="L29" s="396">
        <v>7.0000000000000007E-2</v>
      </c>
      <c r="M29" s="397" t="s">
        <v>89</v>
      </c>
      <c r="N29" s="396"/>
      <c r="O29" s="396" t="s">
        <v>82</v>
      </c>
      <c r="P29" s="396">
        <v>7.0000000000000007E-2</v>
      </c>
      <c r="Q29" s="397" t="s">
        <v>89</v>
      </c>
      <c r="R29" s="396"/>
      <c r="S29" s="396">
        <v>0.15</v>
      </c>
      <c r="T29" s="396">
        <v>0.09</v>
      </c>
      <c r="U29" s="397" t="s">
        <v>89</v>
      </c>
    </row>
    <row r="30" spans="1:21" x14ac:dyDescent="0.25">
      <c r="A30" s="302"/>
      <c r="B30" s="297"/>
      <c r="C30" s="398"/>
      <c r="D30" s="398"/>
      <c r="E30" s="397"/>
      <c r="F30" s="396"/>
      <c r="G30" s="398"/>
      <c r="H30" s="398"/>
      <c r="I30" s="397"/>
      <c r="J30" s="396"/>
      <c r="K30" s="398"/>
      <c r="L30" s="398"/>
      <c r="M30" s="397"/>
      <c r="N30" s="396"/>
      <c r="O30" s="398"/>
      <c r="P30" s="398"/>
      <c r="Q30" s="397"/>
      <c r="R30" s="396"/>
      <c r="S30" s="398"/>
      <c r="T30" s="398"/>
      <c r="U30" s="397"/>
    </row>
    <row r="31" spans="1:21" x14ac:dyDescent="0.25">
      <c r="B31" s="297" t="s">
        <v>213</v>
      </c>
      <c r="C31" s="396">
        <v>14.12</v>
      </c>
      <c r="D31" s="396">
        <v>6.08</v>
      </c>
      <c r="E31" s="397" t="s">
        <v>89</v>
      </c>
      <c r="F31" s="396"/>
      <c r="G31" s="396">
        <v>15.22</v>
      </c>
      <c r="H31" s="396">
        <v>6.03</v>
      </c>
      <c r="I31" s="397" t="s">
        <v>89</v>
      </c>
      <c r="J31" s="396"/>
      <c r="K31" s="396">
        <v>13.89</v>
      </c>
      <c r="L31" s="396">
        <v>5.8</v>
      </c>
      <c r="M31" s="397" t="s">
        <v>89</v>
      </c>
      <c r="N31" s="396"/>
      <c r="O31" s="396">
        <v>14.06</v>
      </c>
      <c r="P31" s="396">
        <v>5.51</v>
      </c>
      <c r="Q31" s="397" t="s">
        <v>89</v>
      </c>
      <c r="R31" s="396"/>
      <c r="S31" s="396">
        <v>12.61</v>
      </c>
      <c r="T31" s="396">
        <v>5.23</v>
      </c>
      <c r="U31" s="397" t="s">
        <v>89</v>
      </c>
    </row>
    <row r="32" spans="1:21" x14ac:dyDescent="0.25">
      <c r="B32" s="300"/>
      <c r="C32" s="358"/>
      <c r="D32" s="358"/>
      <c r="E32" s="358"/>
      <c r="F32" s="358"/>
      <c r="G32" s="358"/>
      <c r="H32" s="358"/>
      <c r="I32" s="358"/>
      <c r="J32" s="358"/>
      <c r="K32" s="358"/>
      <c r="L32" s="358"/>
      <c r="M32" s="358"/>
      <c r="N32" s="358"/>
      <c r="O32" s="358"/>
      <c r="P32" s="358"/>
      <c r="Q32" s="358"/>
      <c r="R32" s="358"/>
      <c r="S32" s="358"/>
      <c r="T32" s="358"/>
      <c r="U32" s="358"/>
    </row>
    <row r="33" spans="1:21" x14ac:dyDescent="0.25">
      <c r="A33" s="296" t="s">
        <v>42</v>
      </c>
      <c r="C33" s="359"/>
      <c r="D33" s="359"/>
      <c r="E33" s="359"/>
      <c r="F33" s="359"/>
      <c r="G33" s="359"/>
      <c r="H33" s="359"/>
      <c r="I33" s="359"/>
      <c r="J33" s="359"/>
      <c r="K33" s="359"/>
      <c r="L33" s="359"/>
      <c r="M33" s="359"/>
      <c r="N33" s="359"/>
      <c r="O33" s="359"/>
      <c r="P33" s="359"/>
      <c r="Q33" s="359"/>
      <c r="R33" s="359"/>
      <c r="S33" s="359"/>
      <c r="T33" s="359"/>
      <c r="U33" s="359"/>
    </row>
    <row r="34" spans="1:21" x14ac:dyDescent="0.25">
      <c r="A34" s="299"/>
      <c r="B34" s="300"/>
      <c r="C34" s="301"/>
      <c r="D34" s="301"/>
      <c r="E34" s="301"/>
      <c r="F34" s="301"/>
      <c r="G34" s="301"/>
      <c r="H34" s="301"/>
      <c r="I34" s="301"/>
      <c r="J34" s="301"/>
      <c r="K34" s="301"/>
      <c r="L34" s="301"/>
      <c r="M34" s="301"/>
      <c r="N34" s="301"/>
      <c r="O34" s="301"/>
      <c r="P34" s="301"/>
      <c r="Q34" s="301"/>
      <c r="R34" s="301"/>
      <c r="S34" s="301"/>
      <c r="T34" s="301"/>
      <c r="U34" s="301"/>
    </row>
    <row r="35" spans="1:21" x14ac:dyDescent="0.25">
      <c r="A35" s="299"/>
      <c r="B35" s="300" t="s">
        <v>215</v>
      </c>
      <c r="C35" s="301">
        <v>28260</v>
      </c>
      <c r="D35" s="301">
        <v>7493310</v>
      </c>
      <c r="E35" s="301" t="s">
        <v>89</v>
      </c>
      <c r="F35" s="301"/>
      <c r="G35" s="301">
        <v>28160</v>
      </c>
      <c r="H35" s="301">
        <v>7546460</v>
      </c>
      <c r="I35" s="301">
        <v>143400</v>
      </c>
      <c r="J35" s="301"/>
      <c r="K35" s="301">
        <v>28900</v>
      </c>
      <c r="L35" s="301">
        <v>7616870</v>
      </c>
      <c r="M35" s="301">
        <v>136700</v>
      </c>
      <c r="N35" s="301"/>
      <c r="O35" s="301">
        <v>29640</v>
      </c>
      <c r="P35" s="301">
        <v>7698310</v>
      </c>
      <c r="Q35" s="301">
        <v>154900</v>
      </c>
      <c r="R35" s="301"/>
      <c r="S35" s="301">
        <v>30720</v>
      </c>
      <c r="T35" s="301">
        <v>7799010</v>
      </c>
      <c r="U35" s="301">
        <v>152400</v>
      </c>
    </row>
    <row r="36" spans="1:21" x14ac:dyDescent="0.25">
      <c r="A36" s="299"/>
      <c r="B36" s="300"/>
      <c r="C36" s="301"/>
      <c r="D36" s="301"/>
      <c r="E36" s="301"/>
      <c r="F36" s="301"/>
      <c r="G36" s="301"/>
      <c r="H36" s="301"/>
      <c r="I36" s="301"/>
      <c r="J36" s="301"/>
      <c r="K36" s="301"/>
      <c r="L36" s="301"/>
      <c r="M36" s="301"/>
      <c r="N36" s="301"/>
      <c r="O36" s="301"/>
      <c r="P36" s="301"/>
      <c r="Q36" s="301"/>
      <c r="R36" s="301"/>
      <c r="S36" s="301"/>
      <c r="T36" s="301"/>
      <c r="U36" s="301"/>
    </row>
    <row r="37" spans="1:21" x14ac:dyDescent="0.25">
      <c r="A37" s="297"/>
      <c r="B37" s="297" t="s">
        <v>212</v>
      </c>
      <c r="C37" s="396">
        <v>0.24</v>
      </c>
      <c r="D37" s="396">
        <v>7.0000000000000007E-2</v>
      </c>
      <c r="E37" s="396" t="s">
        <v>89</v>
      </c>
      <c r="F37" s="397"/>
      <c r="G37" s="396">
        <v>0.15</v>
      </c>
      <c r="H37" s="396">
        <v>7.0000000000000007E-2</v>
      </c>
      <c r="I37" s="396">
        <v>0.31</v>
      </c>
      <c r="J37" s="397"/>
      <c r="K37" s="396">
        <v>0.13</v>
      </c>
      <c r="L37" s="396">
        <v>0.06</v>
      </c>
      <c r="M37" s="396">
        <v>0.18</v>
      </c>
      <c r="N37" s="397"/>
      <c r="O37" s="396">
        <v>0.12</v>
      </c>
      <c r="P37" s="396">
        <v>0.06</v>
      </c>
      <c r="Q37" s="396">
        <v>0.17</v>
      </c>
      <c r="R37" s="397"/>
      <c r="S37" s="396">
        <v>0.14000000000000001</v>
      </c>
      <c r="T37" s="396">
        <v>7.0000000000000007E-2</v>
      </c>
      <c r="U37" s="396">
        <v>0.2</v>
      </c>
    </row>
    <row r="38" spans="1:21" x14ac:dyDescent="0.25">
      <c r="A38" s="302"/>
      <c r="B38" s="297"/>
      <c r="C38" s="398"/>
      <c r="D38" s="398"/>
      <c r="E38" s="398"/>
      <c r="F38" s="396"/>
      <c r="G38" s="398"/>
      <c r="H38" s="398"/>
      <c r="I38" s="398"/>
      <c r="J38" s="396"/>
      <c r="K38" s="398"/>
      <c r="L38" s="398"/>
      <c r="M38" s="398"/>
      <c r="N38" s="396"/>
      <c r="O38" s="398"/>
      <c r="P38" s="398"/>
      <c r="Q38" s="398"/>
      <c r="R38" s="396"/>
      <c r="S38" s="398"/>
      <c r="T38" s="398"/>
      <c r="U38" s="398"/>
    </row>
    <row r="39" spans="1:21" x14ac:dyDescent="0.25">
      <c r="B39" s="297" t="s">
        <v>213</v>
      </c>
      <c r="C39" s="396">
        <v>11.79</v>
      </c>
      <c r="D39" s="396">
        <v>2.33</v>
      </c>
      <c r="E39" s="396" t="s">
        <v>89</v>
      </c>
      <c r="F39" s="398"/>
      <c r="G39" s="396">
        <v>11.33</v>
      </c>
      <c r="H39" s="396">
        <v>2.15</v>
      </c>
      <c r="I39" s="396">
        <v>7.45</v>
      </c>
      <c r="J39" s="398"/>
      <c r="K39" s="396">
        <v>10.27</v>
      </c>
      <c r="L39" s="396">
        <v>1.92</v>
      </c>
      <c r="M39" s="396">
        <v>6.58</v>
      </c>
      <c r="N39" s="398"/>
      <c r="O39" s="396">
        <v>10.25</v>
      </c>
      <c r="P39" s="396">
        <v>1.86</v>
      </c>
      <c r="Q39" s="396">
        <v>6.54</v>
      </c>
      <c r="R39" s="398"/>
      <c r="S39" s="396">
        <v>10.42</v>
      </c>
      <c r="T39" s="396">
        <v>1.98</v>
      </c>
      <c r="U39" s="396">
        <v>7.18</v>
      </c>
    </row>
    <row r="40" spans="1:21" x14ac:dyDescent="0.25">
      <c r="A40" s="304"/>
      <c r="B40" s="304"/>
      <c r="C40" s="305"/>
      <c r="D40" s="305"/>
      <c r="E40" s="305"/>
      <c r="F40" s="305"/>
      <c r="G40" s="305"/>
      <c r="H40" s="305"/>
      <c r="I40" s="305"/>
      <c r="J40" s="305"/>
      <c r="K40" s="305"/>
      <c r="L40" s="305"/>
      <c r="M40" s="305"/>
      <c r="N40" s="305"/>
      <c r="O40" s="305"/>
      <c r="P40" s="305"/>
      <c r="Q40" s="305"/>
      <c r="R40" s="305"/>
      <c r="S40" s="305"/>
      <c r="T40" s="305"/>
      <c r="U40" s="305"/>
    </row>
    <row r="41" spans="1:21" x14ac:dyDescent="0.25">
      <c r="A41" s="306"/>
      <c r="B41" s="306"/>
      <c r="C41" s="306"/>
      <c r="D41" s="306"/>
      <c r="E41" s="306"/>
      <c r="F41" s="306"/>
      <c r="G41" s="306"/>
      <c r="H41" s="306"/>
      <c r="I41" s="306"/>
      <c r="J41" s="306"/>
      <c r="K41" s="306"/>
      <c r="L41" s="306"/>
      <c r="M41" s="306"/>
      <c r="N41" s="306"/>
      <c r="O41" s="306"/>
      <c r="P41" s="306"/>
      <c r="Q41" s="306"/>
      <c r="R41" s="306"/>
      <c r="S41" s="306"/>
      <c r="T41" s="306"/>
      <c r="U41" s="307" t="s">
        <v>106</v>
      </c>
    </row>
    <row r="42" spans="1:21" ht="11.25" customHeight="1" x14ac:dyDescent="0.25">
      <c r="A42" s="541" t="s">
        <v>307</v>
      </c>
      <c r="B42" s="541"/>
      <c r="C42" s="541"/>
      <c r="D42" s="541"/>
      <c r="E42" s="541"/>
      <c r="F42" s="541"/>
      <c r="G42" s="541"/>
      <c r="H42" s="541"/>
      <c r="I42" s="541"/>
      <c r="J42" s="541"/>
      <c r="K42" s="541"/>
      <c r="L42" s="541"/>
      <c r="M42" s="541"/>
      <c r="N42" s="541"/>
      <c r="O42" s="541"/>
      <c r="P42" s="541"/>
      <c r="Q42" s="541"/>
      <c r="R42" s="541"/>
      <c r="S42" s="541"/>
      <c r="T42" s="541"/>
      <c r="U42" s="541"/>
    </row>
    <row r="43" spans="1:21" ht="11.25" customHeight="1" x14ac:dyDescent="0.25">
      <c r="A43" s="391" t="s">
        <v>306</v>
      </c>
      <c r="B43" s="392"/>
      <c r="C43" s="392"/>
      <c r="D43" s="392"/>
      <c r="E43" s="392"/>
      <c r="F43" s="392"/>
      <c r="G43" s="392"/>
      <c r="H43" s="392"/>
      <c r="I43" s="392"/>
      <c r="J43" s="392"/>
      <c r="K43" s="392"/>
      <c r="L43" s="392"/>
      <c r="M43" s="392"/>
      <c r="N43" s="392"/>
      <c r="O43" s="392"/>
      <c r="P43" s="392"/>
      <c r="Q43" s="392"/>
      <c r="R43" s="392"/>
      <c r="S43" s="392"/>
      <c r="T43" s="392"/>
      <c r="U43" s="392"/>
    </row>
    <row r="44" spans="1:21" ht="11.25" customHeight="1" x14ac:dyDescent="0.25">
      <c r="A44" s="297" t="s">
        <v>214</v>
      </c>
    </row>
    <row r="45" spans="1:21" ht="11.25" customHeight="1" x14ac:dyDescent="0.25">
      <c r="A45" s="300" t="s">
        <v>257</v>
      </c>
      <c r="C45" s="303"/>
      <c r="D45" s="303"/>
      <c r="E45" s="303"/>
      <c r="F45" s="303"/>
      <c r="G45" s="303"/>
      <c r="H45" s="303"/>
      <c r="I45" s="303"/>
      <c r="J45" s="303"/>
      <c r="K45" s="303"/>
      <c r="L45" s="303"/>
      <c r="M45" s="303"/>
      <c r="N45" s="303"/>
      <c r="O45" s="303"/>
      <c r="P45" s="303"/>
      <c r="Q45" s="303"/>
      <c r="R45" s="303"/>
      <c r="S45" s="303"/>
      <c r="T45" s="303"/>
      <c r="U45" s="303"/>
    </row>
    <row r="46" spans="1:21" ht="22.5" customHeight="1" x14ac:dyDescent="0.25">
      <c r="A46" s="542" t="s">
        <v>308</v>
      </c>
      <c r="B46" s="542"/>
      <c r="C46" s="542"/>
      <c r="D46" s="542"/>
      <c r="E46" s="542"/>
      <c r="F46" s="542"/>
      <c r="G46" s="542"/>
      <c r="H46" s="542"/>
      <c r="I46" s="542"/>
      <c r="J46" s="542"/>
      <c r="K46" s="542"/>
      <c r="L46" s="542"/>
      <c r="M46" s="542"/>
      <c r="N46" s="542"/>
      <c r="O46" s="542"/>
      <c r="P46" s="542"/>
      <c r="Q46" s="542"/>
      <c r="R46" s="542"/>
      <c r="S46" s="542"/>
      <c r="T46" s="542"/>
      <c r="U46" s="542"/>
    </row>
    <row r="47" spans="1:21" ht="11.25" customHeight="1" x14ac:dyDescent="0.25">
      <c r="A47" s="393" t="s">
        <v>306</v>
      </c>
      <c r="B47" s="394"/>
      <c r="C47" s="394"/>
      <c r="D47" s="394"/>
      <c r="E47" s="394"/>
      <c r="F47" s="394"/>
      <c r="G47" s="394"/>
      <c r="H47" s="394"/>
      <c r="I47" s="394"/>
      <c r="J47" s="394"/>
      <c r="K47" s="394"/>
      <c r="L47" s="394"/>
      <c r="M47" s="394"/>
      <c r="N47" s="394"/>
      <c r="O47" s="394"/>
      <c r="P47" s="394"/>
      <c r="Q47" s="394"/>
      <c r="R47" s="394"/>
      <c r="S47" s="394"/>
      <c r="T47" s="394"/>
      <c r="U47" s="394"/>
    </row>
    <row r="48" spans="1:21" ht="22.5" customHeight="1" x14ac:dyDescent="0.25">
      <c r="A48" s="542" t="s">
        <v>309</v>
      </c>
      <c r="B48" s="542"/>
      <c r="C48" s="542"/>
      <c r="D48" s="542"/>
      <c r="E48" s="542"/>
      <c r="F48" s="542"/>
      <c r="G48" s="542"/>
      <c r="H48" s="542"/>
      <c r="I48" s="542"/>
      <c r="J48" s="542"/>
      <c r="K48" s="542"/>
      <c r="L48" s="542"/>
      <c r="M48" s="542"/>
      <c r="N48" s="542"/>
      <c r="O48" s="542"/>
      <c r="P48" s="542"/>
      <c r="Q48" s="542"/>
      <c r="R48" s="542"/>
      <c r="S48" s="542"/>
      <c r="T48" s="542"/>
      <c r="U48" s="542"/>
    </row>
    <row r="49" spans="1:21" ht="11.25" customHeight="1" x14ac:dyDescent="0.25">
      <c r="A49" s="393" t="s">
        <v>302</v>
      </c>
      <c r="B49" s="394"/>
      <c r="C49" s="394"/>
      <c r="D49" s="394"/>
      <c r="E49" s="394"/>
      <c r="F49" s="394"/>
      <c r="G49" s="394"/>
      <c r="H49" s="394"/>
      <c r="I49" s="394"/>
      <c r="J49" s="394"/>
      <c r="K49" s="394"/>
      <c r="L49" s="394"/>
      <c r="M49" s="394"/>
      <c r="N49" s="394"/>
      <c r="O49" s="394"/>
      <c r="P49" s="394"/>
      <c r="Q49" s="394"/>
      <c r="R49" s="394"/>
      <c r="S49" s="394"/>
      <c r="T49" s="394"/>
      <c r="U49" s="394"/>
    </row>
    <row r="50" spans="1:21" ht="11.25" customHeight="1" x14ac:dyDescent="0.25">
      <c r="A50" s="300" t="s">
        <v>206</v>
      </c>
      <c r="B50" s="300"/>
      <c r="C50" s="300"/>
      <c r="D50" s="300"/>
      <c r="E50" s="301"/>
      <c r="F50" s="303"/>
      <c r="G50" s="300"/>
      <c r="H50" s="300"/>
      <c r="I50" s="301"/>
      <c r="J50" s="303"/>
      <c r="K50" s="300"/>
      <c r="L50" s="300"/>
      <c r="M50" s="301"/>
      <c r="N50" s="303"/>
      <c r="O50" s="300"/>
      <c r="P50" s="300"/>
      <c r="Q50" s="301"/>
      <c r="R50" s="303"/>
      <c r="S50" s="300"/>
      <c r="T50" s="300"/>
      <c r="U50" s="301"/>
    </row>
    <row r="51" spans="1:21" ht="11.25" customHeight="1" x14ac:dyDescent="0.25">
      <c r="A51" s="300" t="s">
        <v>313</v>
      </c>
      <c r="B51" s="297"/>
      <c r="C51" s="303"/>
      <c r="D51" s="300"/>
      <c r="E51" s="301"/>
      <c r="F51" s="303"/>
      <c r="G51" s="303"/>
      <c r="H51" s="300"/>
      <c r="I51" s="301"/>
      <c r="J51" s="303"/>
      <c r="K51" s="303"/>
      <c r="L51" s="300"/>
      <c r="M51" s="301"/>
      <c r="N51" s="303"/>
      <c r="O51" s="303"/>
      <c r="P51" s="300"/>
      <c r="Q51" s="301"/>
      <c r="R51" s="303"/>
      <c r="S51" s="303"/>
      <c r="T51" s="300"/>
      <c r="U51" s="301"/>
    </row>
    <row r="52" spans="1:21" ht="11.25" customHeight="1" x14ac:dyDescent="0.25">
      <c r="A52" s="300" t="s">
        <v>207</v>
      </c>
      <c r="B52" s="297"/>
      <c r="D52" s="300"/>
      <c r="E52" s="301"/>
      <c r="F52" s="303"/>
      <c r="H52" s="300"/>
      <c r="I52" s="301"/>
      <c r="J52" s="303"/>
      <c r="L52" s="300"/>
      <c r="M52" s="301"/>
      <c r="N52" s="303"/>
      <c r="P52" s="300"/>
      <c r="Q52" s="301"/>
      <c r="R52" s="303"/>
      <c r="T52" s="300"/>
      <c r="U52" s="301"/>
    </row>
    <row r="53" spans="1:21" ht="15" customHeight="1" x14ac:dyDescent="0.25">
      <c r="A53" s="300"/>
      <c r="B53" s="297"/>
      <c r="C53" s="303"/>
      <c r="D53" s="300"/>
      <c r="E53" s="301"/>
      <c r="F53" s="303"/>
      <c r="G53" s="303"/>
      <c r="H53" s="300"/>
      <c r="I53" s="301"/>
      <c r="J53" s="303"/>
      <c r="K53" s="303"/>
      <c r="L53" s="300"/>
      <c r="M53" s="301"/>
      <c r="N53" s="303"/>
      <c r="O53" s="303"/>
      <c r="P53" s="300"/>
      <c r="Q53" s="301"/>
      <c r="R53" s="303"/>
      <c r="S53" s="303"/>
      <c r="T53" s="300"/>
      <c r="U53" s="301"/>
    </row>
    <row r="54" spans="1:21" ht="11.25" customHeight="1" x14ac:dyDescent="0.25">
      <c r="A54" s="297" t="s">
        <v>210</v>
      </c>
    </row>
    <row r="55" spans="1:21" ht="11.25" customHeight="1" x14ac:dyDescent="0.25">
      <c r="A55" s="302" t="s">
        <v>258</v>
      </c>
    </row>
    <row r="56" spans="1:21" ht="11.25" customHeight="1" x14ac:dyDescent="0.25">
      <c r="A56" s="395" t="s">
        <v>188</v>
      </c>
    </row>
    <row r="57" spans="1:21" ht="11.25" customHeight="1" x14ac:dyDescent="0.25">
      <c r="A57" s="395" t="s">
        <v>85</v>
      </c>
    </row>
    <row r="58" spans="1:21" ht="11.25" customHeight="1" x14ac:dyDescent="0.25">
      <c r="A58" s="395" t="s">
        <v>259</v>
      </c>
    </row>
    <row r="59" spans="1:21" ht="11.25" customHeight="1" x14ac:dyDescent="0.25">
      <c r="A59" s="395" t="s">
        <v>56</v>
      </c>
    </row>
  </sheetData>
  <mergeCells count="10">
    <mergeCell ref="A42:U42"/>
    <mergeCell ref="A46:U46"/>
    <mergeCell ref="A48:U48"/>
    <mergeCell ref="S6:U6"/>
    <mergeCell ref="A3:B3"/>
    <mergeCell ref="A4:B4"/>
    <mergeCell ref="C6:E6"/>
    <mergeCell ref="G6:I6"/>
    <mergeCell ref="K6:M6"/>
    <mergeCell ref="O6:Q6"/>
  </mergeCells>
  <hyperlinks>
    <hyperlink ref="A43" r:id="rId1"/>
    <hyperlink ref="A47" r:id="rId2"/>
    <hyperlink ref="A49" r:id="rId3"/>
    <hyperlink ref="A1" location="INDEX!A1" display="Back to index"/>
  </hyperlinks>
  <pageMargins left="0.7" right="0.7" top="0.75" bottom="0.75" header="0.3" footer="0.3"/>
  <pageSetup paperSize="9" scale="58"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6"/>
  <sheetViews>
    <sheetView showGridLines="0" zoomScaleNormal="100" workbookViewId="0"/>
  </sheetViews>
  <sheetFormatPr defaultColWidth="9" defaultRowHeight="15" x14ac:dyDescent="0.25"/>
  <cols>
    <col min="1" max="16384" width="9" style="18"/>
  </cols>
  <sheetData>
    <row r="1" spans="1:10" x14ac:dyDescent="0.25">
      <c r="A1" s="19" t="s">
        <v>34</v>
      </c>
      <c r="B1" s="107"/>
      <c r="C1" s="45"/>
      <c r="D1" s="45"/>
    </row>
    <row r="2" spans="1:10" s="127" customFormat="1" ht="28.15" customHeight="1" x14ac:dyDescent="0.25">
      <c r="A2" s="475" t="s">
        <v>233</v>
      </c>
      <c r="B2" s="475"/>
      <c r="C2" s="475"/>
      <c r="D2" s="475"/>
      <c r="E2" s="475"/>
      <c r="F2" s="475"/>
      <c r="G2" s="475"/>
      <c r="H2" s="475"/>
      <c r="I2" s="475"/>
    </row>
    <row r="3" spans="1:10" s="127" customFormat="1" ht="12.75" customHeight="1" x14ac:dyDescent="0.25">
      <c r="A3" s="23" t="s">
        <v>234</v>
      </c>
      <c r="B3" s="128"/>
      <c r="C3" s="128"/>
    </row>
    <row r="4" spans="1:10" s="127" customFormat="1" ht="14.25" x14ac:dyDescent="0.25">
      <c r="A4" s="23" t="s">
        <v>57</v>
      </c>
      <c r="B4" s="128"/>
      <c r="C4" s="128"/>
    </row>
    <row r="5" spans="1:10" s="53" customFormat="1" ht="11.25" x14ac:dyDescent="0.2"/>
    <row r="6" spans="1:10" s="131" customFormat="1" ht="11.25" x14ac:dyDescent="0.2">
      <c r="A6" s="129"/>
      <c r="B6" s="129"/>
      <c r="C6" s="129"/>
      <c r="D6" s="129"/>
      <c r="E6" s="130" t="s">
        <v>42</v>
      </c>
      <c r="F6" s="129"/>
      <c r="G6" s="130" t="s">
        <v>41</v>
      </c>
      <c r="H6" s="129"/>
      <c r="I6" s="130" t="s">
        <v>40</v>
      </c>
    </row>
    <row r="7" spans="1:10" s="53" customFormat="1" ht="11.25" x14ac:dyDescent="0.2"/>
    <row r="8" spans="1:10" s="53" customFormat="1" ht="11.25" x14ac:dyDescent="0.2">
      <c r="A8" s="132" t="s">
        <v>69</v>
      </c>
      <c r="B8" s="132"/>
      <c r="C8" s="132"/>
      <c r="E8" s="133"/>
      <c r="F8" s="133"/>
      <c r="G8" s="133"/>
      <c r="H8" s="133"/>
      <c r="I8" s="133"/>
    </row>
    <row r="9" spans="1:10" s="53" customFormat="1" ht="11.25" x14ac:dyDescent="0.2">
      <c r="A9" s="105"/>
      <c r="B9" s="105"/>
      <c r="C9" s="105"/>
      <c r="E9" s="133"/>
      <c r="F9" s="133"/>
      <c r="G9" s="133"/>
      <c r="H9" s="133"/>
    </row>
    <row r="10" spans="1:10" s="137" customFormat="1" ht="11.25" x14ac:dyDescent="0.2">
      <c r="A10" s="132" t="s">
        <v>95</v>
      </c>
      <c r="B10" s="132"/>
      <c r="C10" s="132"/>
      <c r="D10" s="134"/>
      <c r="E10" s="135">
        <v>1820</v>
      </c>
      <c r="F10" s="135"/>
      <c r="G10" s="135">
        <v>1050</v>
      </c>
      <c r="H10" s="135"/>
      <c r="I10" s="135">
        <v>770</v>
      </c>
      <c r="J10" s="136"/>
    </row>
    <row r="11" spans="1:10" s="53" customFormat="1" ht="11.25" x14ac:dyDescent="0.2">
      <c r="A11" s="105"/>
      <c r="B11" s="105"/>
      <c r="C11" s="105"/>
      <c r="E11" s="138"/>
      <c r="F11" s="138"/>
      <c r="G11" s="139"/>
      <c r="H11" s="138"/>
      <c r="I11" s="140"/>
    </row>
    <row r="12" spans="1:10" s="53" customFormat="1" ht="11.25" x14ac:dyDescent="0.2">
      <c r="A12" s="118" t="s">
        <v>96</v>
      </c>
      <c r="B12" s="118"/>
      <c r="C12" s="118"/>
      <c r="D12" s="141"/>
      <c r="E12" s="138"/>
      <c r="F12" s="138"/>
      <c r="G12" s="139"/>
      <c r="H12" s="138"/>
      <c r="I12" s="140"/>
    </row>
    <row r="13" spans="1:10" s="53" customFormat="1" ht="11.25" x14ac:dyDescent="0.2">
      <c r="A13" s="118"/>
      <c r="B13" s="118"/>
      <c r="C13" s="118"/>
      <c r="D13" s="141"/>
      <c r="E13" s="138"/>
      <c r="F13" s="138"/>
      <c r="G13" s="139"/>
      <c r="H13" s="138"/>
      <c r="I13" s="138"/>
    </row>
    <row r="14" spans="1:10" s="53" customFormat="1" ht="11.25" x14ac:dyDescent="0.2">
      <c r="A14" s="105"/>
      <c r="B14" s="105" t="s">
        <v>84</v>
      </c>
      <c r="C14" s="105"/>
      <c r="E14" s="142">
        <v>50</v>
      </c>
      <c r="F14" s="142"/>
      <c r="G14" s="142">
        <v>45</v>
      </c>
      <c r="H14" s="142"/>
      <c r="I14" s="142">
        <v>56</v>
      </c>
    </row>
    <row r="15" spans="1:10" s="53" customFormat="1" ht="11.25" x14ac:dyDescent="0.2">
      <c r="A15" s="105"/>
      <c r="B15" s="105"/>
      <c r="C15" s="105"/>
      <c r="E15" s="143"/>
      <c r="F15" s="143"/>
      <c r="G15" s="144"/>
      <c r="H15" s="143"/>
      <c r="I15" s="143"/>
    </row>
    <row r="16" spans="1:10" s="53" customFormat="1" ht="11.25" x14ac:dyDescent="0.2">
      <c r="A16" s="105"/>
      <c r="B16" s="118" t="s">
        <v>97</v>
      </c>
      <c r="C16" s="118"/>
      <c r="E16" s="142">
        <v>37</v>
      </c>
      <c r="F16" s="142"/>
      <c r="G16" s="142">
        <v>31</v>
      </c>
      <c r="H16" s="142"/>
      <c r="I16" s="142">
        <v>46</v>
      </c>
    </row>
    <row r="17" spans="1:9" s="53" customFormat="1" ht="11.25" x14ac:dyDescent="0.2">
      <c r="A17" s="105"/>
      <c r="B17" s="118"/>
      <c r="C17" s="118"/>
      <c r="E17" s="143"/>
      <c r="F17" s="143"/>
      <c r="G17" s="144"/>
      <c r="H17" s="143"/>
      <c r="I17" s="143"/>
    </row>
    <row r="18" spans="1:9" s="53" customFormat="1" ht="11.25" x14ac:dyDescent="0.2">
      <c r="A18" s="105"/>
      <c r="B18" s="118" t="s">
        <v>98</v>
      </c>
      <c r="C18" s="118"/>
      <c r="E18" s="142">
        <v>46</v>
      </c>
      <c r="F18" s="142"/>
      <c r="G18" s="142">
        <v>45</v>
      </c>
      <c r="H18" s="142"/>
      <c r="I18" s="142">
        <v>47</v>
      </c>
    </row>
    <row r="19" spans="1:9" s="53" customFormat="1" ht="11.25" x14ac:dyDescent="0.2">
      <c r="A19" s="105"/>
      <c r="B19" s="118"/>
      <c r="C19" s="118"/>
      <c r="E19" s="142"/>
      <c r="F19" s="142"/>
      <c r="G19" s="142"/>
      <c r="H19" s="142"/>
      <c r="I19" s="142"/>
    </row>
    <row r="20" spans="1:9" s="53" customFormat="1" ht="11.25" x14ac:dyDescent="0.2">
      <c r="A20" s="105"/>
      <c r="B20" s="118" t="s">
        <v>99</v>
      </c>
      <c r="C20" s="118"/>
      <c r="E20" s="142">
        <v>58</v>
      </c>
      <c r="F20" s="142"/>
      <c r="G20" s="142">
        <v>56</v>
      </c>
      <c r="H20" s="142"/>
      <c r="I20" s="142">
        <v>62</v>
      </c>
    </row>
    <row r="21" spans="1:9" s="53" customFormat="1" ht="11.25" x14ac:dyDescent="0.2">
      <c r="A21" s="105"/>
      <c r="B21" s="105"/>
      <c r="C21" s="105"/>
      <c r="E21" s="138"/>
      <c r="F21" s="138"/>
      <c r="G21" s="139"/>
      <c r="H21" s="138"/>
      <c r="I21" s="138"/>
    </row>
    <row r="22" spans="1:9" s="53" customFormat="1" ht="11.25" x14ac:dyDescent="0.2">
      <c r="A22" s="132" t="s">
        <v>100</v>
      </c>
      <c r="B22" s="145"/>
      <c r="C22" s="145"/>
      <c r="D22" s="146"/>
      <c r="E22" s="138"/>
      <c r="F22" s="138"/>
      <c r="G22" s="138"/>
      <c r="H22" s="138"/>
      <c r="I22" s="138"/>
    </row>
    <row r="23" spans="1:9" s="53" customFormat="1" ht="11.25" x14ac:dyDescent="0.2">
      <c r="A23" s="147"/>
      <c r="B23" s="147"/>
      <c r="C23" s="147"/>
      <c r="D23" s="146"/>
      <c r="E23" s="138"/>
      <c r="F23" s="138"/>
      <c r="G23" s="138"/>
      <c r="H23" s="138"/>
      <c r="I23" s="138"/>
    </row>
    <row r="24" spans="1:9" s="53" customFormat="1" ht="11.25" x14ac:dyDescent="0.2">
      <c r="A24" s="132" t="s">
        <v>95</v>
      </c>
      <c r="B24" s="132"/>
      <c r="C24" s="132"/>
      <c r="D24" s="146"/>
      <c r="E24" s="135">
        <v>640210</v>
      </c>
      <c r="F24" s="135"/>
      <c r="G24" s="135">
        <v>327430</v>
      </c>
      <c r="H24" s="135"/>
      <c r="I24" s="135">
        <v>312790</v>
      </c>
    </row>
    <row r="25" spans="1:9" s="53" customFormat="1" ht="11.25" x14ac:dyDescent="0.2">
      <c r="A25" s="147"/>
      <c r="B25" s="147"/>
      <c r="C25" s="147"/>
      <c r="D25" s="146"/>
      <c r="E25" s="138"/>
      <c r="F25" s="138"/>
      <c r="G25" s="138"/>
      <c r="H25" s="138"/>
      <c r="I25" s="138"/>
    </row>
    <row r="26" spans="1:9" s="53" customFormat="1" ht="11.25" x14ac:dyDescent="0.2">
      <c r="A26" s="118" t="s">
        <v>96</v>
      </c>
      <c r="B26" s="147"/>
      <c r="C26" s="147"/>
      <c r="D26" s="146"/>
      <c r="E26" s="138"/>
      <c r="F26" s="138"/>
      <c r="G26" s="138"/>
      <c r="H26" s="138"/>
      <c r="I26" s="138"/>
    </row>
    <row r="27" spans="1:9" s="53" customFormat="1" ht="11.25" x14ac:dyDescent="0.2">
      <c r="A27" s="147"/>
      <c r="B27" s="147"/>
      <c r="C27" s="147"/>
      <c r="D27" s="146"/>
      <c r="E27" s="138"/>
      <c r="F27" s="138"/>
      <c r="G27" s="138"/>
      <c r="H27" s="138"/>
      <c r="I27" s="138"/>
    </row>
    <row r="28" spans="1:9" s="53" customFormat="1" ht="11.25" x14ac:dyDescent="0.2">
      <c r="A28" s="147"/>
      <c r="B28" s="147" t="s">
        <v>84</v>
      </c>
      <c r="C28" s="147"/>
      <c r="D28" s="146"/>
      <c r="E28" s="142">
        <v>74</v>
      </c>
      <c r="F28" s="142"/>
      <c r="G28" s="142">
        <v>70</v>
      </c>
      <c r="H28" s="142"/>
      <c r="I28" s="142">
        <v>79</v>
      </c>
    </row>
    <row r="29" spans="1:9" s="53" customFormat="1" ht="11.25" x14ac:dyDescent="0.2">
      <c r="A29" s="147"/>
      <c r="B29" s="147"/>
      <c r="C29" s="147"/>
      <c r="D29" s="146"/>
      <c r="E29" s="143"/>
      <c r="F29" s="143"/>
      <c r="G29" s="144"/>
      <c r="H29" s="143"/>
      <c r="I29" s="143"/>
    </row>
    <row r="30" spans="1:9" s="53" customFormat="1" ht="11.25" x14ac:dyDescent="0.2">
      <c r="A30" s="147"/>
      <c r="B30" s="148" t="s">
        <v>97</v>
      </c>
      <c r="C30" s="148"/>
      <c r="D30" s="146"/>
      <c r="E30" s="142">
        <v>66</v>
      </c>
      <c r="F30" s="142"/>
      <c r="G30" s="142">
        <v>59</v>
      </c>
      <c r="H30" s="142"/>
      <c r="I30" s="142">
        <v>73</v>
      </c>
    </row>
    <row r="31" spans="1:9" s="53" customFormat="1" ht="11.25" x14ac:dyDescent="0.2">
      <c r="A31" s="147"/>
      <c r="B31" s="148"/>
      <c r="C31" s="148"/>
      <c r="D31" s="146"/>
      <c r="E31" s="142"/>
      <c r="F31" s="142"/>
      <c r="G31" s="142"/>
      <c r="H31" s="142"/>
      <c r="I31" s="142"/>
    </row>
    <row r="32" spans="1:9" s="53" customFormat="1" ht="11.25" x14ac:dyDescent="0.2">
      <c r="A32" s="147"/>
      <c r="B32" s="148" t="s">
        <v>98</v>
      </c>
      <c r="C32" s="148"/>
      <c r="D32" s="146"/>
      <c r="E32" s="142">
        <v>73</v>
      </c>
      <c r="F32" s="142"/>
      <c r="G32" s="142">
        <v>72</v>
      </c>
      <c r="H32" s="142"/>
      <c r="I32" s="142">
        <v>74</v>
      </c>
    </row>
    <row r="33" spans="1:9" s="53" customFormat="1" ht="11.25" x14ac:dyDescent="0.2">
      <c r="A33" s="147"/>
      <c r="B33" s="148"/>
      <c r="C33" s="148"/>
      <c r="D33" s="146"/>
      <c r="E33" s="143"/>
      <c r="F33" s="143"/>
      <c r="G33" s="144"/>
      <c r="H33" s="143"/>
      <c r="I33" s="143"/>
    </row>
    <row r="34" spans="1:9" s="53" customFormat="1" ht="11.25" x14ac:dyDescent="0.2">
      <c r="A34" s="147"/>
      <c r="B34" s="148" t="s">
        <v>99</v>
      </c>
      <c r="C34" s="148"/>
      <c r="D34" s="146"/>
      <c r="E34" s="142">
        <v>82</v>
      </c>
      <c r="F34" s="142"/>
      <c r="G34" s="142">
        <v>79</v>
      </c>
      <c r="H34" s="142"/>
      <c r="I34" s="142">
        <v>84</v>
      </c>
    </row>
    <row r="35" spans="1:9" s="53" customFormat="1" ht="11.25" x14ac:dyDescent="0.2">
      <c r="A35" s="149"/>
      <c r="B35" s="149"/>
      <c r="C35" s="149"/>
      <c r="D35" s="150"/>
      <c r="E35" s="150"/>
      <c r="F35" s="150"/>
      <c r="G35" s="150"/>
      <c r="H35" s="150"/>
      <c r="I35" s="150"/>
    </row>
    <row r="36" spans="1:9" s="53" customFormat="1" ht="11.25" x14ac:dyDescent="0.2">
      <c r="A36" s="151"/>
      <c r="I36" s="152" t="s">
        <v>49</v>
      </c>
    </row>
    <row r="37" spans="1:9" s="53" customFormat="1" ht="11.25" x14ac:dyDescent="0.2">
      <c r="I37" s="152"/>
    </row>
    <row r="38" spans="1:9" s="127" customFormat="1" ht="33.75" customHeight="1" x14ac:dyDescent="0.25">
      <c r="A38" s="476" t="s">
        <v>101</v>
      </c>
      <c r="B38" s="476"/>
      <c r="C38" s="476"/>
      <c r="D38" s="476"/>
      <c r="E38" s="476"/>
      <c r="F38" s="476"/>
      <c r="G38" s="476"/>
      <c r="H38" s="476"/>
      <c r="I38" s="476"/>
    </row>
    <row r="39" spans="1:9" s="127" customFormat="1" ht="33.75" customHeight="1" x14ac:dyDescent="0.25">
      <c r="A39" s="476" t="s">
        <v>102</v>
      </c>
      <c r="B39" s="476"/>
      <c r="C39" s="476"/>
      <c r="D39" s="476"/>
      <c r="E39" s="476"/>
      <c r="F39" s="476"/>
      <c r="G39" s="476"/>
      <c r="H39" s="476"/>
      <c r="I39" s="476"/>
    </row>
    <row r="40" spans="1:9" s="127" customFormat="1" ht="33.75" customHeight="1" x14ac:dyDescent="0.25">
      <c r="A40" s="476" t="s">
        <v>103</v>
      </c>
      <c r="B40" s="476"/>
      <c r="C40" s="476"/>
      <c r="D40" s="476"/>
      <c r="E40" s="476"/>
      <c r="F40" s="476"/>
      <c r="G40" s="476"/>
      <c r="H40" s="476"/>
      <c r="I40" s="476"/>
    </row>
    <row r="41" spans="1:9" s="127" customFormat="1" ht="11.25" customHeight="1" x14ac:dyDescent="0.25">
      <c r="A41" s="476" t="s">
        <v>104</v>
      </c>
      <c r="B41" s="476"/>
      <c r="C41" s="476"/>
      <c r="D41" s="476"/>
      <c r="E41" s="476"/>
      <c r="F41" s="476"/>
      <c r="G41" s="476"/>
      <c r="H41" s="476"/>
      <c r="I41" s="476"/>
    </row>
    <row r="42" spans="1:9" s="127" customFormat="1" ht="22.5" customHeight="1" x14ac:dyDescent="0.25">
      <c r="A42" s="476" t="s">
        <v>238</v>
      </c>
      <c r="B42" s="476"/>
      <c r="C42" s="476"/>
      <c r="D42" s="476"/>
      <c r="E42" s="476"/>
      <c r="F42" s="476"/>
      <c r="G42" s="476"/>
      <c r="H42" s="476"/>
      <c r="I42" s="476"/>
    </row>
    <row r="43" spans="1:9" s="127" customFormat="1" ht="11.25" customHeight="1" x14ac:dyDescent="0.25">
      <c r="A43" s="478" t="s">
        <v>232</v>
      </c>
      <c r="B43" s="476"/>
      <c r="C43" s="476"/>
      <c r="D43" s="476"/>
      <c r="E43" s="476"/>
      <c r="F43" s="476"/>
      <c r="G43" s="476"/>
      <c r="H43" s="476"/>
      <c r="I43" s="476"/>
    </row>
    <row r="44" spans="1:9" s="127" customFormat="1" ht="15" customHeight="1" x14ac:dyDescent="0.25"/>
    <row r="45" spans="1:9" s="127" customFormat="1" ht="11.25" customHeight="1" x14ac:dyDescent="0.25">
      <c r="A45" s="477" t="s">
        <v>54</v>
      </c>
      <c r="B45" s="477"/>
      <c r="C45" s="477"/>
      <c r="D45" s="477"/>
      <c r="E45" s="477"/>
      <c r="F45" s="477"/>
      <c r="G45" s="477"/>
      <c r="H45" s="477"/>
      <c r="I45" s="477"/>
    </row>
    <row r="46" spans="1:9" s="53" customFormat="1" ht="11.25" customHeight="1" x14ac:dyDescent="0.2">
      <c r="A46" s="474" t="s">
        <v>56</v>
      </c>
      <c r="B46" s="474"/>
      <c r="C46" s="474"/>
      <c r="D46" s="474"/>
      <c r="E46" s="474"/>
      <c r="F46" s="474"/>
      <c r="G46" s="474"/>
      <c r="H46" s="474"/>
      <c r="I46" s="474"/>
    </row>
  </sheetData>
  <mergeCells count="9">
    <mergeCell ref="A46:I46"/>
    <mergeCell ref="A2:I2"/>
    <mergeCell ref="A38:I38"/>
    <mergeCell ref="A39:I39"/>
    <mergeCell ref="A40:I40"/>
    <mergeCell ref="A41:I41"/>
    <mergeCell ref="A45:I45"/>
    <mergeCell ref="A43:I43"/>
    <mergeCell ref="A42:I42"/>
  </mergeCells>
  <hyperlinks>
    <hyperlink ref="A1" location="INDEX!A1" display="Back to index"/>
    <hyperlink ref="A43"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BA38"/>
  <sheetViews>
    <sheetView workbookViewId="0">
      <selection activeCell="C14" sqref="C14"/>
    </sheetView>
  </sheetViews>
  <sheetFormatPr defaultColWidth="9.140625" defaultRowHeight="15" x14ac:dyDescent="0.25"/>
  <cols>
    <col min="1" max="1" width="10" style="18" customWidth="1"/>
    <col min="2" max="2" width="30.5703125" style="18" customWidth="1"/>
    <col min="3" max="3" width="11.5703125" style="18" customWidth="1"/>
    <col min="4" max="4" width="2" style="18" customWidth="1"/>
    <col min="5" max="5" width="9.140625" style="18"/>
    <col min="6" max="6" width="2.5703125" style="18" customWidth="1"/>
    <col min="7" max="7" width="9.140625" style="18"/>
    <col min="8" max="8" width="14" style="18" customWidth="1"/>
    <col min="9" max="9" width="11.5703125" style="18" customWidth="1"/>
    <col min="10" max="10" width="3.5703125" style="18" customWidth="1"/>
    <col min="11" max="11" width="11.5703125" style="18" customWidth="1"/>
    <col min="12" max="12" width="2.42578125" style="18" customWidth="1"/>
    <col min="13" max="13" width="9.140625" style="18"/>
    <col min="14" max="14" width="2.28515625" style="18" customWidth="1"/>
    <col min="15" max="15" width="9.140625" style="18"/>
    <col min="16" max="16" width="14.7109375" style="18" customWidth="1"/>
    <col min="17" max="17" width="11.85546875" style="18" customWidth="1"/>
    <col min="18" max="18" width="9.140625" style="16"/>
    <col min="19" max="19" width="9.140625" style="18"/>
    <col min="20" max="20" width="30.5703125" style="18" customWidth="1"/>
    <col min="21" max="21" width="11.5703125" style="18" customWidth="1"/>
    <col min="22" max="22" width="2" style="18" customWidth="1"/>
    <col min="23" max="23" width="9.140625" style="18"/>
    <col min="24" max="24" width="2.5703125" style="18" customWidth="1"/>
    <col min="25" max="25" width="9.140625" style="18"/>
    <col min="26" max="26" width="14" style="18" customWidth="1"/>
    <col min="27" max="27" width="11.5703125" style="18" customWidth="1"/>
    <col min="28" max="28" width="3.5703125" style="18" customWidth="1"/>
    <col min="29" max="29" width="11.5703125" style="18" customWidth="1"/>
    <col min="30" max="30" width="2.42578125" style="18" customWidth="1"/>
    <col min="31" max="31" width="9.140625" style="18"/>
    <col min="32" max="32" width="2.28515625" style="18" customWidth="1"/>
    <col min="33" max="33" width="9.140625" style="18"/>
    <col min="34" max="34" width="14.7109375" style="18" customWidth="1"/>
    <col min="35" max="35" width="11.85546875" style="18" customWidth="1"/>
    <col min="36" max="36" width="9.140625" style="16"/>
    <col min="37" max="37" width="9.140625" style="18"/>
    <col min="38" max="38" width="30.5703125" style="18" customWidth="1"/>
    <col min="39" max="39" width="11.5703125" style="18" customWidth="1"/>
    <col min="40" max="40" width="2" style="18" customWidth="1"/>
    <col min="41" max="41" width="9.140625" style="18"/>
    <col min="42" max="42" width="2.5703125" style="18" customWidth="1"/>
    <col min="43" max="43" width="9.140625" style="18"/>
    <col min="44" max="44" width="14" style="18" customWidth="1"/>
    <col min="45" max="45" width="11.5703125" style="18" customWidth="1"/>
    <col min="46" max="46" width="3.5703125" style="18" customWidth="1"/>
    <col min="47" max="47" width="11.5703125" style="18" customWidth="1"/>
    <col min="48" max="48" width="2.42578125" style="18" customWidth="1"/>
    <col min="49" max="49" width="9.140625" style="18"/>
    <col min="50" max="50" width="2.28515625" style="18" customWidth="1"/>
    <col min="51" max="51" width="9.140625" style="18"/>
    <col min="52" max="52" width="14.7109375" style="18" customWidth="1"/>
    <col min="53" max="53" width="11.85546875" style="18" customWidth="1"/>
    <col min="54" max="16384" width="9.140625" style="16"/>
  </cols>
  <sheetData>
    <row r="1" spans="1:53" x14ac:dyDescent="0.25">
      <c r="A1" s="100" t="s">
        <v>90</v>
      </c>
      <c r="B1" s="45"/>
      <c r="C1" s="107"/>
      <c r="S1" s="115"/>
      <c r="T1" s="45"/>
      <c r="AL1" s="45"/>
    </row>
    <row r="2" spans="1:53" x14ac:dyDescent="0.25">
      <c r="A2" s="112"/>
      <c r="B2" s="113"/>
      <c r="S2" s="116"/>
      <c r="T2" s="113"/>
      <c r="AK2" s="116"/>
      <c r="AL2" s="113"/>
    </row>
    <row r="3" spans="1:53" x14ac:dyDescent="0.25">
      <c r="A3" s="100"/>
      <c r="B3" s="114" t="s">
        <v>35</v>
      </c>
      <c r="C3" s="22">
        <v>0</v>
      </c>
      <c r="D3" s="21"/>
      <c r="E3" s="22">
        <v>0</v>
      </c>
      <c r="F3" s="21"/>
      <c r="G3" s="22">
        <v>0</v>
      </c>
      <c r="H3" s="22">
        <v>0</v>
      </c>
      <c r="I3" s="22">
        <v>0</v>
      </c>
      <c r="K3" s="22">
        <v>0</v>
      </c>
      <c r="M3" s="22">
        <v>0</v>
      </c>
      <c r="O3" s="22">
        <v>0</v>
      </c>
      <c r="P3" s="22">
        <v>0</v>
      </c>
      <c r="Q3" s="22">
        <v>0</v>
      </c>
      <c r="S3" s="100"/>
      <c r="T3" s="114" t="s">
        <v>35</v>
      </c>
      <c r="U3" s="22">
        <v>8</v>
      </c>
      <c r="V3" s="21"/>
      <c r="W3" s="22">
        <v>8</v>
      </c>
      <c r="X3" s="21"/>
      <c r="Y3" s="22">
        <v>8</v>
      </c>
      <c r="Z3" s="22">
        <v>8</v>
      </c>
      <c r="AA3" s="22">
        <v>8</v>
      </c>
      <c r="AC3" s="22">
        <v>8</v>
      </c>
      <c r="AE3" s="22">
        <v>8</v>
      </c>
      <c r="AG3" s="22">
        <v>8</v>
      </c>
      <c r="AH3" s="22">
        <v>8</v>
      </c>
      <c r="AI3" s="22">
        <v>8</v>
      </c>
      <c r="AK3" s="100"/>
      <c r="AL3" s="114" t="s">
        <v>35</v>
      </c>
      <c r="AM3" s="22">
        <v>16</v>
      </c>
      <c r="AN3" s="21"/>
      <c r="AO3" s="22">
        <v>16</v>
      </c>
      <c r="AP3" s="21"/>
      <c r="AQ3" s="22">
        <v>16</v>
      </c>
      <c r="AR3" s="22">
        <v>16</v>
      </c>
      <c r="AS3" s="22">
        <v>16</v>
      </c>
      <c r="AU3" s="22">
        <v>16</v>
      </c>
      <c r="AW3" s="22">
        <v>16</v>
      </c>
      <c r="AY3" s="22">
        <v>16</v>
      </c>
      <c r="AZ3" s="22">
        <v>16</v>
      </c>
      <c r="BA3" s="22">
        <v>16</v>
      </c>
    </row>
    <row r="4" spans="1:53" x14ac:dyDescent="0.25">
      <c r="A4" s="112"/>
      <c r="B4" s="45" t="s">
        <v>37</v>
      </c>
      <c r="C4" s="22">
        <v>48</v>
      </c>
      <c r="D4" s="22"/>
      <c r="E4" s="22">
        <v>48</v>
      </c>
      <c r="F4" s="22"/>
      <c r="G4" s="22">
        <v>48</v>
      </c>
      <c r="H4" s="22">
        <v>48</v>
      </c>
      <c r="I4" s="22">
        <v>48</v>
      </c>
      <c r="J4" s="22"/>
      <c r="K4" s="22">
        <v>24</v>
      </c>
      <c r="L4" s="22"/>
      <c r="M4" s="22">
        <v>24</v>
      </c>
      <c r="N4" s="22"/>
      <c r="O4" s="22">
        <v>24</v>
      </c>
      <c r="P4" s="22">
        <v>24</v>
      </c>
      <c r="Q4" s="22">
        <v>24</v>
      </c>
      <c r="S4" s="112"/>
      <c r="T4" s="45" t="s">
        <v>37</v>
      </c>
      <c r="U4" s="22">
        <v>48</v>
      </c>
      <c r="V4" s="22"/>
      <c r="W4" s="22">
        <v>48</v>
      </c>
      <c r="X4" s="22"/>
      <c r="Y4" s="22">
        <v>48</v>
      </c>
      <c r="Z4" s="22">
        <v>48</v>
      </c>
      <c r="AA4" s="22">
        <v>48</v>
      </c>
      <c r="AB4" s="22"/>
      <c r="AC4" s="22">
        <v>24</v>
      </c>
      <c r="AD4" s="22"/>
      <c r="AE4" s="22">
        <v>24</v>
      </c>
      <c r="AF4" s="22"/>
      <c r="AG4" s="22">
        <v>24</v>
      </c>
      <c r="AH4" s="22">
        <v>24</v>
      </c>
      <c r="AI4" s="22">
        <v>24</v>
      </c>
      <c r="AK4" s="112"/>
      <c r="AL4" s="45" t="s">
        <v>37</v>
      </c>
      <c r="AM4" s="22">
        <v>48</v>
      </c>
      <c r="AN4" s="22"/>
      <c r="AO4" s="22">
        <v>48</v>
      </c>
      <c r="AP4" s="22"/>
      <c r="AQ4" s="22">
        <v>48</v>
      </c>
      <c r="AR4" s="22">
        <v>48</v>
      </c>
      <c r="AS4" s="22">
        <v>48</v>
      </c>
      <c r="AT4" s="22"/>
      <c r="AU4" s="22">
        <v>24</v>
      </c>
      <c r="AV4" s="22"/>
      <c r="AW4" s="22">
        <v>24</v>
      </c>
      <c r="AX4" s="22"/>
      <c r="AY4" s="22">
        <v>24</v>
      </c>
      <c r="AZ4" s="22">
        <v>24</v>
      </c>
      <c r="BA4" s="22">
        <v>24</v>
      </c>
    </row>
    <row r="5" spans="1:53" x14ac:dyDescent="0.25">
      <c r="A5" s="112"/>
      <c r="B5" s="45" t="s">
        <v>38</v>
      </c>
      <c r="C5" s="22">
        <v>5</v>
      </c>
      <c r="D5" s="22"/>
      <c r="E5" s="22">
        <v>3</v>
      </c>
      <c r="F5" s="24"/>
      <c r="G5" s="22">
        <v>7</v>
      </c>
      <c r="H5" s="22">
        <v>4</v>
      </c>
      <c r="I5" s="22">
        <v>2</v>
      </c>
      <c r="J5" s="22"/>
      <c r="K5" s="22">
        <v>5</v>
      </c>
      <c r="L5" s="22"/>
      <c r="M5" s="22">
        <v>3</v>
      </c>
      <c r="N5" s="22"/>
      <c r="O5" s="22">
        <v>7</v>
      </c>
      <c r="P5" s="22">
        <v>4</v>
      </c>
      <c r="Q5" s="22">
        <v>2</v>
      </c>
      <c r="S5" s="112"/>
      <c r="T5" s="45" t="s">
        <v>38</v>
      </c>
      <c r="U5" s="22">
        <v>5</v>
      </c>
      <c r="V5" s="22"/>
      <c r="W5" s="22">
        <v>3</v>
      </c>
      <c r="X5" s="24"/>
      <c r="Y5" s="22">
        <v>7</v>
      </c>
      <c r="Z5" s="22">
        <v>4</v>
      </c>
      <c r="AA5" s="22">
        <v>2</v>
      </c>
      <c r="AB5" s="22"/>
      <c r="AC5" s="22">
        <v>5</v>
      </c>
      <c r="AD5" s="22"/>
      <c r="AE5" s="22">
        <v>3</v>
      </c>
      <c r="AF5" s="22"/>
      <c r="AG5" s="22">
        <v>7</v>
      </c>
      <c r="AH5" s="22">
        <v>4</v>
      </c>
      <c r="AI5" s="22">
        <v>2</v>
      </c>
      <c r="AK5" s="112"/>
      <c r="AL5" s="45" t="s">
        <v>38</v>
      </c>
      <c r="AM5" s="22">
        <v>5</v>
      </c>
      <c r="AN5" s="22"/>
      <c r="AO5" s="22">
        <v>3</v>
      </c>
      <c r="AP5" s="24"/>
      <c r="AQ5" s="22">
        <v>7</v>
      </c>
      <c r="AR5" s="22">
        <v>4</v>
      </c>
      <c r="AS5" s="22">
        <v>2</v>
      </c>
      <c r="AT5" s="22"/>
      <c r="AU5" s="22">
        <v>5</v>
      </c>
      <c r="AV5" s="22"/>
      <c r="AW5" s="22">
        <v>3</v>
      </c>
      <c r="AX5" s="22"/>
      <c r="AY5" s="22">
        <v>7</v>
      </c>
      <c r="AZ5" s="22">
        <v>4</v>
      </c>
      <c r="BA5" s="22">
        <v>2</v>
      </c>
    </row>
    <row r="6" spans="1:53" x14ac:dyDescent="0.25">
      <c r="A6" s="111" t="s">
        <v>86</v>
      </c>
      <c r="B6" s="45"/>
      <c r="F6" s="25"/>
      <c r="S6" s="111" t="s">
        <v>87</v>
      </c>
      <c r="T6" s="45"/>
      <c r="X6" s="25"/>
      <c r="AK6" s="111" t="s">
        <v>88</v>
      </c>
      <c r="AL6" s="45"/>
      <c r="AP6" s="25"/>
    </row>
    <row r="8" spans="1:53" x14ac:dyDescent="0.25">
      <c r="A8" s="27"/>
      <c r="B8" s="27"/>
      <c r="C8" s="479" t="s">
        <v>43</v>
      </c>
      <c r="D8" s="479"/>
      <c r="E8" s="479"/>
      <c r="F8" s="479"/>
      <c r="G8" s="479"/>
      <c r="H8" s="479"/>
      <c r="I8" s="479"/>
      <c r="J8" s="27"/>
      <c r="K8" s="479" t="s">
        <v>44</v>
      </c>
      <c r="L8" s="479"/>
      <c r="M8" s="479"/>
      <c r="N8" s="479"/>
      <c r="O8" s="479"/>
      <c r="P8" s="479"/>
      <c r="Q8" s="479"/>
      <c r="S8" s="27"/>
      <c r="T8" s="27"/>
      <c r="U8" s="479" t="s">
        <v>43</v>
      </c>
      <c r="V8" s="479"/>
      <c r="W8" s="479"/>
      <c r="X8" s="479"/>
      <c r="Y8" s="479"/>
      <c r="Z8" s="479"/>
      <c r="AA8" s="479"/>
      <c r="AB8" s="27"/>
      <c r="AC8" s="479" t="s">
        <v>44</v>
      </c>
      <c r="AD8" s="479"/>
      <c r="AE8" s="479"/>
      <c r="AF8" s="479"/>
      <c r="AG8" s="479"/>
      <c r="AH8" s="479"/>
      <c r="AI8" s="479"/>
      <c r="AK8" s="27"/>
      <c r="AL8" s="27"/>
      <c r="AM8" s="479" t="s">
        <v>43</v>
      </c>
      <c r="AN8" s="479"/>
      <c r="AO8" s="479"/>
      <c r="AP8" s="479"/>
      <c r="AQ8" s="479"/>
      <c r="AR8" s="479"/>
      <c r="AS8" s="479"/>
      <c r="AT8" s="27"/>
      <c r="AU8" s="479" t="s">
        <v>44</v>
      </c>
      <c r="AV8" s="479"/>
      <c r="AW8" s="479"/>
      <c r="AX8" s="479"/>
      <c r="AY8" s="479"/>
      <c r="AZ8" s="479"/>
      <c r="BA8" s="479"/>
    </row>
    <row r="9" spans="1:53" ht="45" x14ac:dyDescent="0.25">
      <c r="A9" s="28"/>
      <c r="B9" s="28"/>
      <c r="C9" s="29" t="s">
        <v>58</v>
      </c>
      <c r="D9" s="30"/>
      <c r="E9" s="29" t="s">
        <v>45</v>
      </c>
      <c r="F9" s="30"/>
      <c r="G9" s="31" t="s">
        <v>59</v>
      </c>
      <c r="H9" s="29" t="s">
        <v>60</v>
      </c>
      <c r="I9" s="29" t="s">
        <v>61</v>
      </c>
      <c r="J9" s="32"/>
      <c r="K9" s="29" t="s">
        <v>58</v>
      </c>
      <c r="L9" s="30"/>
      <c r="M9" s="29" t="s">
        <v>45</v>
      </c>
      <c r="N9" s="30"/>
      <c r="O9" s="31" t="s">
        <v>59</v>
      </c>
      <c r="P9" s="29" t="s">
        <v>60</v>
      </c>
      <c r="Q9" s="29" t="s">
        <v>61</v>
      </c>
      <c r="S9" s="28"/>
      <c r="T9" s="28"/>
      <c r="U9" s="29" t="s">
        <v>58</v>
      </c>
      <c r="V9" s="30"/>
      <c r="W9" s="29" t="s">
        <v>45</v>
      </c>
      <c r="X9" s="30"/>
      <c r="Y9" s="31" t="s">
        <v>59</v>
      </c>
      <c r="Z9" s="29" t="s">
        <v>60</v>
      </c>
      <c r="AA9" s="29" t="s">
        <v>61</v>
      </c>
      <c r="AB9" s="32"/>
      <c r="AC9" s="29" t="s">
        <v>58</v>
      </c>
      <c r="AD9" s="30"/>
      <c r="AE9" s="29" t="s">
        <v>45</v>
      </c>
      <c r="AF9" s="30"/>
      <c r="AG9" s="31" t="s">
        <v>59</v>
      </c>
      <c r="AH9" s="29" t="s">
        <v>60</v>
      </c>
      <c r="AI9" s="29" t="s">
        <v>61</v>
      </c>
      <c r="AK9" s="28"/>
      <c r="AL9" s="28"/>
      <c r="AM9" s="29" t="s">
        <v>58</v>
      </c>
      <c r="AN9" s="30"/>
      <c r="AO9" s="29" t="s">
        <v>45</v>
      </c>
      <c r="AP9" s="30"/>
      <c r="AQ9" s="31" t="s">
        <v>59</v>
      </c>
      <c r="AR9" s="29" t="s">
        <v>60</v>
      </c>
      <c r="AS9" s="29" t="s">
        <v>61</v>
      </c>
      <c r="AT9" s="32"/>
      <c r="AU9" s="29" t="s">
        <v>58</v>
      </c>
      <c r="AV9" s="30"/>
      <c r="AW9" s="29" t="s">
        <v>45</v>
      </c>
      <c r="AX9" s="30"/>
      <c r="AY9" s="31" t="s">
        <v>59</v>
      </c>
      <c r="AZ9" s="29" t="s">
        <v>60</v>
      </c>
      <c r="BA9" s="29" t="s">
        <v>61</v>
      </c>
    </row>
    <row r="10" spans="1:53" x14ac:dyDescent="0.25">
      <c r="A10" s="33"/>
      <c r="B10" s="33"/>
      <c r="C10" s="33"/>
      <c r="D10" s="33"/>
      <c r="E10" s="33"/>
      <c r="F10" s="33"/>
      <c r="G10" s="33"/>
      <c r="H10" s="33"/>
      <c r="S10" s="33"/>
      <c r="T10" s="33"/>
      <c r="U10" s="33"/>
      <c r="V10" s="33"/>
      <c r="W10" s="33"/>
      <c r="X10" s="33"/>
      <c r="Y10" s="33"/>
      <c r="Z10" s="33"/>
      <c r="AK10" s="33"/>
      <c r="AL10" s="33"/>
      <c r="AM10" s="33"/>
      <c r="AN10" s="33"/>
      <c r="AO10" s="33"/>
      <c r="AP10" s="33"/>
      <c r="AQ10" s="33"/>
      <c r="AR10" s="33"/>
    </row>
    <row r="11" spans="1:53" x14ac:dyDescent="0.25">
      <c r="A11" s="34" t="s">
        <v>62</v>
      </c>
      <c r="B11" s="33"/>
      <c r="C11" s="33"/>
      <c r="D11" s="33"/>
      <c r="E11" s="33"/>
      <c r="F11" s="33"/>
      <c r="G11" s="33"/>
      <c r="H11" s="33"/>
      <c r="S11" s="34" t="s">
        <v>62</v>
      </c>
      <c r="T11" s="33"/>
      <c r="U11" s="33"/>
      <c r="V11" s="33"/>
      <c r="W11" s="33"/>
      <c r="X11" s="33"/>
      <c r="Y11" s="33"/>
      <c r="Z11" s="33"/>
      <c r="AK11" s="34" t="s">
        <v>62</v>
      </c>
      <c r="AL11" s="33"/>
      <c r="AM11" s="33"/>
      <c r="AN11" s="33"/>
      <c r="AO11" s="33"/>
      <c r="AP11" s="33"/>
      <c r="AQ11" s="33"/>
      <c r="AR11" s="33"/>
    </row>
    <row r="12" spans="1:53" x14ac:dyDescent="0.25">
      <c r="A12" s="35"/>
      <c r="B12" s="33"/>
      <c r="C12" s="36"/>
      <c r="D12" s="37"/>
      <c r="E12" s="37"/>
      <c r="F12" s="37"/>
      <c r="G12" s="37"/>
      <c r="H12" s="37"/>
      <c r="S12" s="35"/>
      <c r="T12" s="33"/>
      <c r="U12" s="36"/>
      <c r="V12" s="37"/>
      <c r="W12" s="37"/>
      <c r="X12" s="37"/>
      <c r="Y12" s="37"/>
      <c r="Z12" s="37"/>
      <c r="AK12" s="35"/>
      <c r="AL12" s="33"/>
      <c r="AM12" s="36"/>
      <c r="AN12" s="37"/>
      <c r="AO12" s="37"/>
      <c r="AP12" s="37"/>
      <c r="AQ12" s="37"/>
      <c r="AR12" s="37"/>
    </row>
    <row r="13" spans="1:53" x14ac:dyDescent="0.25">
      <c r="A13" s="108" t="s">
        <v>46</v>
      </c>
      <c r="B13" s="38"/>
      <c r="C13" s="36"/>
      <c r="D13" s="37"/>
      <c r="E13" s="37"/>
      <c r="F13" s="37"/>
      <c r="G13" s="37"/>
      <c r="H13" s="36"/>
      <c r="J13" s="39"/>
      <c r="S13" s="108" t="s">
        <v>46</v>
      </c>
      <c r="T13" s="38"/>
      <c r="U13" s="36"/>
      <c r="V13" s="37"/>
      <c r="W13" s="37"/>
      <c r="X13" s="37"/>
      <c r="Y13" s="37"/>
      <c r="Z13" s="36"/>
      <c r="AB13" s="39"/>
      <c r="AK13" s="108" t="s">
        <v>46</v>
      </c>
      <c r="AL13" s="38"/>
      <c r="AM13" s="36"/>
      <c r="AN13" s="37"/>
      <c r="AO13" s="37"/>
      <c r="AP13" s="37"/>
      <c r="AQ13" s="37"/>
      <c r="AR13" s="36"/>
      <c r="AT13" s="39"/>
    </row>
    <row r="14" spans="1:53" x14ac:dyDescent="0.25">
      <c r="A14" s="40" t="s">
        <v>63</v>
      </c>
      <c r="B14" s="33"/>
      <c r="C14" s="41">
        <v>1320</v>
      </c>
      <c r="D14" s="41"/>
      <c r="E14" s="41">
        <v>700</v>
      </c>
      <c r="F14" s="41"/>
      <c r="G14" s="41">
        <v>620</v>
      </c>
      <c r="H14" s="41">
        <v>180</v>
      </c>
      <c r="I14" s="41">
        <v>440</v>
      </c>
      <c r="J14" s="42"/>
      <c r="K14" s="119">
        <v>40</v>
      </c>
      <c r="L14" s="119"/>
      <c r="M14" s="119">
        <v>58</v>
      </c>
      <c r="N14" s="119"/>
      <c r="O14" s="119">
        <v>21</v>
      </c>
      <c r="P14" s="119">
        <v>6</v>
      </c>
      <c r="Q14" s="119">
        <v>26</v>
      </c>
      <c r="S14" s="40" t="s">
        <v>63</v>
      </c>
      <c r="T14" s="33"/>
      <c r="U14" s="41">
        <v>1500</v>
      </c>
      <c r="V14" s="41"/>
      <c r="W14" s="41">
        <v>510</v>
      </c>
      <c r="X14" s="41"/>
      <c r="Y14" s="41">
        <v>980</v>
      </c>
      <c r="Z14" s="41">
        <v>440</v>
      </c>
      <c r="AA14" s="41">
        <v>540</v>
      </c>
      <c r="AB14" s="42"/>
      <c r="AC14" s="119">
        <v>42</v>
      </c>
      <c r="AD14" s="119"/>
      <c r="AE14" s="119">
        <v>70</v>
      </c>
      <c r="AF14" s="119"/>
      <c r="AG14" s="119">
        <v>27</v>
      </c>
      <c r="AH14" s="119">
        <v>15</v>
      </c>
      <c r="AI14" s="119">
        <v>37</v>
      </c>
      <c r="AK14" s="40" t="s">
        <v>63</v>
      </c>
      <c r="AL14" s="33"/>
      <c r="AM14" s="41">
        <v>2820</v>
      </c>
      <c r="AN14" s="41"/>
      <c r="AO14" s="41">
        <v>1210</v>
      </c>
      <c r="AP14" s="41"/>
      <c r="AQ14" s="41">
        <v>1600</v>
      </c>
      <c r="AR14" s="41">
        <v>620</v>
      </c>
      <c r="AS14" s="41">
        <v>980</v>
      </c>
      <c r="AT14" s="42"/>
      <c r="AU14" s="119">
        <v>41</v>
      </c>
      <c r="AV14" s="119"/>
      <c r="AW14" s="119">
        <v>63</v>
      </c>
      <c r="AX14" s="119"/>
      <c r="AY14" s="119">
        <v>24</v>
      </c>
      <c r="AZ14" s="119">
        <v>12</v>
      </c>
      <c r="BA14" s="119">
        <v>32</v>
      </c>
    </row>
    <row r="15" spans="1:53" x14ac:dyDescent="0.25">
      <c r="A15" s="40" t="s">
        <v>64</v>
      </c>
      <c r="B15" s="33"/>
      <c r="C15" s="41">
        <v>1320</v>
      </c>
      <c r="D15" s="41"/>
      <c r="E15" s="41">
        <v>700</v>
      </c>
      <c r="F15" s="41"/>
      <c r="G15" s="41">
        <v>620</v>
      </c>
      <c r="H15" s="41">
        <v>180</v>
      </c>
      <c r="I15" s="41">
        <v>440</v>
      </c>
      <c r="J15" s="42"/>
      <c r="K15" s="119">
        <v>44</v>
      </c>
      <c r="L15" s="119"/>
      <c r="M15" s="119">
        <v>62</v>
      </c>
      <c r="N15" s="119"/>
      <c r="O15" s="119">
        <v>23</v>
      </c>
      <c r="P15" s="119">
        <v>8</v>
      </c>
      <c r="Q15" s="119">
        <v>29</v>
      </c>
      <c r="S15" s="40" t="s">
        <v>64</v>
      </c>
      <c r="T15" s="33"/>
      <c r="U15" s="41">
        <v>1500</v>
      </c>
      <c r="V15" s="41"/>
      <c r="W15" s="41">
        <v>510</v>
      </c>
      <c r="X15" s="41"/>
      <c r="Y15" s="41">
        <v>980</v>
      </c>
      <c r="Z15" s="41">
        <v>440</v>
      </c>
      <c r="AA15" s="41">
        <v>540</v>
      </c>
      <c r="AB15" s="42"/>
      <c r="AC15" s="119">
        <v>39</v>
      </c>
      <c r="AD15" s="119"/>
      <c r="AE15" s="119">
        <v>63</v>
      </c>
      <c r="AF15" s="119"/>
      <c r="AG15" s="119">
        <v>26</v>
      </c>
      <c r="AH15" s="119">
        <v>18</v>
      </c>
      <c r="AI15" s="119">
        <v>33</v>
      </c>
      <c r="AK15" s="40" t="s">
        <v>64</v>
      </c>
      <c r="AL15" s="33"/>
      <c r="AM15" s="41">
        <v>2820</v>
      </c>
      <c r="AN15" s="41"/>
      <c r="AO15" s="41">
        <v>1210</v>
      </c>
      <c r="AP15" s="41"/>
      <c r="AQ15" s="41">
        <v>1600</v>
      </c>
      <c r="AR15" s="41">
        <v>620</v>
      </c>
      <c r="AS15" s="41">
        <v>980</v>
      </c>
      <c r="AT15" s="42"/>
      <c r="AU15" s="119">
        <v>41</v>
      </c>
      <c r="AV15" s="119"/>
      <c r="AW15" s="119">
        <v>62</v>
      </c>
      <c r="AX15" s="119"/>
      <c r="AY15" s="119">
        <v>25</v>
      </c>
      <c r="AZ15" s="119">
        <v>15</v>
      </c>
      <c r="BA15" s="119">
        <v>32</v>
      </c>
    </row>
    <row r="16" spans="1:53" x14ac:dyDescent="0.25">
      <c r="A16" s="40" t="s">
        <v>65</v>
      </c>
      <c r="B16" s="33"/>
      <c r="C16" s="41">
        <v>1320</v>
      </c>
      <c r="D16" s="41"/>
      <c r="E16" s="41">
        <v>700</v>
      </c>
      <c r="F16" s="41"/>
      <c r="G16" s="41">
        <v>620</v>
      </c>
      <c r="H16" s="41">
        <v>170</v>
      </c>
      <c r="I16" s="41">
        <v>440</v>
      </c>
      <c r="J16" s="42"/>
      <c r="K16" s="119">
        <v>53</v>
      </c>
      <c r="L16" s="119"/>
      <c r="M16" s="119">
        <v>77</v>
      </c>
      <c r="N16" s="119"/>
      <c r="O16" s="119">
        <v>27</v>
      </c>
      <c r="P16" s="119">
        <v>8</v>
      </c>
      <c r="Q16" s="119">
        <v>35</v>
      </c>
      <c r="S16" s="40" t="s">
        <v>65</v>
      </c>
      <c r="T16" s="33"/>
      <c r="U16" s="41">
        <v>1490</v>
      </c>
      <c r="V16" s="41"/>
      <c r="W16" s="41">
        <v>510</v>
      </c>
      <c r="X16" s="41"/>
      <c r="Y16" s="41">
        <v>970</v>
      </c>
      <c r="Z16" s="41">
        <v>430</v>
      </c>
      <c r="AA16" s="41">
        <v>540</v>
      </c>
      <c r="AB16" s="42"/>
      <c r="AC16" s="119">
        <v>39</v>
      </c>
      <c r="AD16" s="119"/>
      <c r="AE16" s="119">
        <v>70</v>
      </c>
      <c r="AF16" s="119"/>
      <c r="AG16" s="119">
        <v>22</v>
      </c>
      <c r="AH16" s="119">
        <v>13</v>
      </c>
      <c r="AI16" s="119">
        <v>30</v>
      </c>
      <c r="AK16" s="40" t="s">
        <v>65</v>
      </c>
      <c r="AL16" s="33"/>
      <c r="AM16" s="41">
        <v>2800</v>
      </c>
      <c r="AN16" s="41"/>
      <c r="AO16" s="41">
        <v>1210</v>
      </c>
      <c r="AP16" s="41"/>
      <c r="AQ16" s="41">
        <v>1590</v>
      </c>
      <c r="AR16" s="41">
        <v>600</v>
      </c>
      <c r="AS16" s="41">
        <v>980</v>
      </c>
      <c r="AT16" s="42"/>
      <c r="AU16" s="119">
        <v>46</v>
      </c>
      <c r="AV16" s="119"/>
      <c r="AW16" s="119">
        <v>74</v>
      </c>
      <c r="AX16" s="119"/>
      <c r="AY16" s="119">
        <v>24</v>
      </c>
      <c r="AZ16" s="119">
        <v>11</v>
      </c>
      <c r="BA16" s="119">
        <v>32</v>
      </c>
    </row>
    <row r="17" spans="1:53" x14ac:dyDescent="0.25">
      <c r="A17" s="40" t="s">
        <v>66</v>
      </c>
      <c r="B17" s="33"/>
      <c r="C17" s="41">
        <v>1320</v>
      </c>
      <c r="D17" s="41"/>
      <c r="E17" s="41">
        <v>700</v>
      </c>
      <c r="F17" s="41"/>
      <c r="G17" s="41">
        <v>620</v>
      </c>
      <c r="H17" s="41">
        <v>180</v>
      </c>
      <c r="I17" s="41">
        <v>440</v>
      </c>
      <c r="J17" s="42"/>
      <c r="K17" s="119">
        <v>49</v>
      </c>
      <c r="L17" s="119"/>
      <c r="M17" s="119">
        <v>72</v>
      </c>
      <c r="N17" s="119"/>
      <c r="O17" s="119">
        <v>24</v>
      </c>
      <c r="P17" s="119">
        <v>7</v>
      </c>
      <c r="Q17" s="119">
        <v>30</v>
      </c>
      <c r="S17" s="40" t="s">
        <v>66</v>
      </c>
      <c r="T17" s="33"/>
      <c r="U17" s="41">
        <v>1500</v>
      </c>
      <c r="V17" s="41"/>
      <c r="W17" s="41">
        <v>510</v>
      </c>
      <c r="X17" s="41"/>
      <c r="Y17" s="41">
        <v>980</v>
      </c>
      <c r="Z17" s="41">
        <v>440</v>
      </c>
      <c r="AA17" s="41">
        <v>540</v>
      </c>
      <c r="AB17" s="42"/>
      <c r="AC17" s="119">
        <v>39</v>
      </c>
      <c r="AD17" s="119"/>
      <c r="AE17" s="119">
        <v>71</v>
      </c>
      <c r="AF17" s="119"/>
      <c r="AG17" s="119">
        <v>22</v>
      </c>
      <c r="AH17" s="119">
        <v>12</v>
      </c>
      <c r="AI17" s="119">
        <v>30</v>
      </c>
      <c r="AK17" s="40" t="s">
        <v>66</v>
      </c>
      <c r="AL17" s="33"/>
      <c r="AM17" s="41">
        <v>2820</v>
      </c>
      <c r="AN17" s="41"/>
      <c r="AO17" s="41">
        <v>1210</v>
      </c>
      <c r="AP17" s="41"/>
      <c r="AQ17" s="41">
        <v>1600</v>
      </c>
      <c r="AR17" s="41">
        <v>620</v>
      </c>
      <c r="AS17" s="41">
        <v>980</v>
      </c>
      <c r="AT17" s="42"/>
      <c r="AU17" s="119">
        <v>44</v>
      </c>
      <c r="AV17" s="119"/>
      <c r="AW17" s="119">
        <v>72</v>
      </c>
      <c r="AX17" s="119"/>
      <c r="AY17" s="119">
        <v>23</v>
      </c>
      <c r="AZ17" s="119">
        <v>11</v>
      </c>
      <c r="BA17" s="119">
        <v>30</v>
      </c>
    </row>
    <row r="18" spans="1:53" x14ac:dyDescent="0.25">
      <c r="A18" s="40" t="s">
        <v>67</v>
      </c>
      <c r="B18" s="33"/>
      <c r="C18" s="41">
        <v>1320</v>
      </c>
      <c r="D18" s="41"/>
      <c r="E18" s="41">
        <v>700</v>
      </c>
      <c r="F18" s="41"/>
      <c r="G18" s="41">
        <v>620</v>
      </c>
      <c r="H18" s="41">
        <v>170</v>
      </c>
      <c r="I18" s="41">
        <v>440</v>
      </c>
      <c r="J18" s="42"/>
      <c r="K18" s="119">
        <v>28</v>
      </c>
      <c r="L18" s="119"/>
      <c r="M18" s="119">
        <v>44</v>
      </c>
      <c r="N18" s="119"/>
      <c r="O18" s="119">
        <v>10</v>
      </c>
      <c r="P18" s="119">
        <v>3</v>
      </c>
      <c r="Q18" s="119">
        <v>12</v>
      </c>
      <c r="S18" s="40" t="s">
        <v>67</v>
      </c>
      <c r="T18" s="33"/>
      <c r="U18" s="41">
        <v>1490</v>
      </c>
      <c r="V18" s="41"/>
      <c r="W18" s="41">
        <v>510</v>
      </c>
      <c r="X18" s="41"/>
      <c r="Y18" s="41">
        <v>970</v>
      </c>
      <c r="Z18" s="41">
        <v>430</v>
      </c>
      <c r="AA18" s="41">
        <v>540</v>
      </c>
      <c r="AB18" s="42"/>
      <c r="AC18" s="119">
        <v>23</v>
      </c>
      <c r="AD18" s="119"/>
      <c r="AE18" s="119">
        <v>45</v>
      </c>
      <c r="AF18" s="119"/>
      <c r="AG18" s="119">
        <v>11</v>
      </c>
      <c r="AH18" s="119">
        <v>7</v>
      </c>
      <c r="AI18" s="119">
        <v>15</v>
      </c>
      <c r="AK18" s="40" t="s">
        <v>67</v>
      </c>
      <c r="AL18" s="33"/>
      <c r="AM18" s="41">
        <v>2800</v>
      </c>
      <c r="AN18" s="41"/>
      <c r="AO18" s="41">
        <v>1210</v>
      </c>
      <c r="AP18" s="41"/>
      <c r="AQ18" s="41">
        <v>1590</v>
      </c>
      <c r="AR18" s="41">
        <v>600</v>
      </c>
      <c r="AS18" s="41">
        <v>980</v>
      </c>
      <c r="AT18" s="42"/>
      <c r="AU18" s="119">
        <v>25</v>
      </c>
      <c r="AV18" s="119"/>
      <c r="AW18" s="119">
        <v>44</v>
      </c>
      <c r="AX18" s="119"/>
      <c r="AY18" s="119">
        <v>11</v>
      </c>
      <c r="AZ18" s="119">
        <v>6</v>
      </c>
      <c r="BA18" s="119">
        <v>14</v>
      </c>
    </row>
    <row r="19" spans="1:53" x14ac:dyDescent="0.25">
      <c r="A19" s="43"/>
      <c r="B19" s="43"/>
      <c r="C19" s="44"/>
      <c r="D19" s="44"/>
      <c r="E19" s="44"/>
      <c r="F19" s="44"/>
      <c r="G19" s="44"/>
      <c r="H19" s="44"/>
      <c r="I19" s="45"/>
      <c r="J19" s="45"/>
      <c r="K19" s="120"/>
      <c r="L19" s="120"/>
      <c r="M19" s="120"/>
      <c r="N19" s="120"/>
      <c r="O19" s="120"/>
      <c r="P19" s="120"/>
      <c r="Q19" s="120"/>
      <c r="S19" s="43"/>
      <c r="T19" s="43"/>
      <c r="U19" s="44"/>
      <c r="V19" s="44"/>
      <c r="W19" s="44"/>
      <c r="X19" s="44"/>
      <c r="Y19" s="44"/>
      <c r="Z19" s="44"/>
      <c r="AA19" s="45"/>
      <c r="AB19" s="45"/>
      <c r="AC19" s="120"/>
      <c r="AD19" s="120"/>
      <c r="AE19" s="120"/>
      <c r="AF19" s="120"/>
      <c r="AG19" s="120"/>
      <c r="AH19" s="120"/>
      <c r="AI19" s="120"/>
      <c r="AK19" s="43"/>
      <c r="AL19" s="43"/>
      <c r="AM19" s="44"/>
      <c r="AN19" s="44"/>
      <c r="AO19" s="44"/>
      <c r="AP19" s="44"/>
      <c r="AQ19" s="44"/>
      <c r="AR19" s="44"/>
      <c r="AS19" s="45"/>
      <c r="AT19" s="45"/>
      <c r="AU19" s="120"/>
      <c r="AV19" s="120"/>
      <c r="AW19" s="120"/>
      <c r="AX19" s="120"/>
      <c r="AY19" s="120"/>
      <c r="AZ19" s="120"/>
      <c r="BA19" s="120"/>
    </row>
    <row r="20" spans="1:53" x14ac:dyDescent="0.25">
      <c r="A20" s="34" t="s">
        <v>47</v>
      </c>
      <c r="B20" s="33"/>
      <c r="C20" s="44"/>
      <c r="D20" s="44"/>
      <c r="E20" s="44"/>
      <c r="F20" s="44"/>
      <c r="G20" s="44"/>
      <c r="H20" s="44"/>
      <c r="I20" s="45"/>
      <c r="J20" s="45"/>
      <c r="K20" s="120"/>
      <c r="L20" s="120"/>
      <c r="M20" s="120"/>
      <c r="N20" s="120"/>
      <c r="O20" s="120"/>
      <c r="P20" s="120"/>
      <c r="Q20" s="120"/>
      <c r="S20" s="34" t="s">
        <v>47</v>
      </c>
      <c r="T20" s="33"/>
      <c r="U20" s="44"/>
      <c r="V20" s="44"/>
      <c r="W20" s="44"/>
      <c r="X20" s="44"/>
      <c r="Y20" s="44"/>
      <c r="Z20" s="44"/>
      <c r="AA20" s="45"/>
      <c r="AB20" s="45"/>
      <c r="AC20" s="120"/>
      <c r="AD20" s="120"/>
      <c r="AE20" s="120"/>
      <c r="AF20" s="120"/>
      <c r="AG20" s="120"/>
      <c r="AH20" s="120"/>
      <c r="AI20" s="120"/>
      <c r="AK20" s="34" t="s">
        <v>47</v>
      </c>
      <c r="AL20" s="33"/>
      <c r="AM20" s="44"/>
      <c r="AN20" s="44"/>
      <c r="AO20" s="44"/>
      <c r="AP20" s="44"/>
      <c r="AQ20" s="44"/>
      <c r="AR20" s="44"/>
      <c r="AS20" s="45"/>
      <c r="AT20" s="45"/>
      <c r="AU20" s="120"/>
      <c r="AV20" s="120"/>
      <c r="AW20" s="120"/>
      <c r="AX20" s="120"/>
      <c r="AY20" s="120"/>
      <c r="AZ20" s="120"/>
      <c r="BA20" s="120"/>
    </row>
    <row r="21" spans="1:53" x14ac:dyDescent="0.25">
      <c r="A21" s="46"/>
      <c r="B21" s="33"/>
      <c r="C21" s="44"/>
      <c r="D21" s="44"/>
      <c r="E21" s="44"/>
      <c r="F21" s="44"/>
      <c r="G21" s="44"/>
      <c r="H21" s="44"/>
      <c r="I21" s="45"/>
      <c r="J21" s="45"/>
      <c r="K21" s="120"/>
      <c r="L21" s="120"/>
      <c r="M21" s="120"/>
      <c r="N21" s="120"/>
      <c r="O21" s="120"/>
      <c r="P21" s="120"/>
      <c r="Q21" s="120"/>
      <c r="S21" s="46"/>
      <c r="T21" s="33"/>
      <c r="U21" s="44"/>
      <c r="V21" s="44"/>
      <c r="W21" s="44"/>
      <c r="X21" s="44"/>
      <c r="Y21" s="44"/>
      <c r="Z21" s="44"/>
      <c r="AA21" s="45"/>
      <c r="AB21" s="45"/>
      <c r="AC21" s="120"/>
      <c r="AD21" s="120"/>
      <c r="AE21" s="120"/>
      <c r="AF21" s="120"/>
      <c r="AG21" s="120"/>
      <c r="AH21" s="120"/>
      <c r="AI21" s="120"/>
      <c r="AK21" s="46"/>
      <c r="AL21" s="33"/>
      <c r="AM21" s="44"/>
      <c r="AN21" s="44"/>
      <c r="AO21" s="44"/>
      <c r="AP21" s="44"/>
      <c r="AQ21" s="44"/>
      <c r="AR21" s="44"/>
      <c r="AS21" s="45"/>
      <c r="AT21" s="45"/>
      <c r="AU21" s="120"/>
      <c r="AV21" s="120"/>
      <c r="AW21" s="120"/>
      <c r="AX21" s="120"/>
      <c r="AY21" s="120"/>
      <c r="AZ21" s="120"/>
      <c r="BA21" s="120"/>
    </row>
    <row r="22" spans="1:53" x14ac:dyDescent="0.25">
      <c r="A22" s="108" t="s">
        <v>46</v>
      </c>
      <c r="B22" s="38"/>
      <c r="C22" s="47"/>
      <c r="D22" s="47"/>
      <c r="E22" s="47"/>
      <c r="F22" s="47"/>
      <c r="G22" s="47"/>
      <c r="H22" s="47"/>
      <c r="I22" s="45"/>
      <c r="J22" s="45"/>
      <c r="K22" s="120"/>
      <c r="L22" s="120"/>
      <c r="M22" s="120"/>
      <c r="N22" s="120"/>
      <c r="O22" s="120"/>
      <c r="P22" s="120"/>
      <c r="Q22" s="120"/>
      <c r="S22" s="108" t="s">
        <v>46</v>
      </c>
      <c r="T22" s="38"/>
      <c r="U22" s="47"/>
      <c r="V22" s="47"/>
      <c r="W22" s="47"/>
      <c r="X22" s="47"/>
      <c r="Y22" s="47"/>
      <c r="Z22" s="47"/>
      <c r="AA22" s="45"/>
      <c r="AB22" s="45"/>
      <c r="AC22" s="120"/>
      <c r="AD22" s="120"/>
      <c r="AE22" s="120"/>
      <c r="AF22" s="120"/>
      <c r="AG22" s="120"/>
      <c r="AH22" s="120"/>
      <c r="AI22" s="120"/>
      <c r="AK22" s="108" t="s">
        <v>46</v>
      </c>
      <c r="AL22" s="38"/>
      <c r="AM22" s="47"/>
      <c r="AN22" s="47"/>
      <c r="AO22" s="47"/>
      <c r="AP22" s="47"/>
      <c r="AQ22" s="47"/>
      <c r="AR22" s="47"/>
      <c r="AS22" s="45"/>
      <c r="AT22" s="45"/>
      <c r="AU22" s="120"/>
      <c r="AV22" s="120"/>
      <c r="AW22" s="120"/>
      <c r="AX22" s="120"/>
      <c r="AY22" s="120"/>
      <c r="AZ22" s="120"/>
      <c r="BA22" s="120"/>
    </row>
    <row r="23" spans="1:53" x14ac:dyDescent="0.25">
      <c r="A23" s="40" t="s">
        <v>63</v>
      </c>
      <c r="B23" s="33"/>
      <c r="C23" s="41">
        <v>288480</v>
      </c>
      <c r="D23" s="41"/>
      <c r="E23" s="41">
        <v>250090</v>
      </c>
      <c r="F23" s="41"/>
      <c r="G23" s="41">
        <v>34810</v>
      </c>
      <c r="H23" s="41">
        <v>4560</v>
      </c>
      <c r="I23" s="41">
        <v>30260</v>
      </c>
      <c r="J23" s="42"/>
      <c r="K23" s="119">
        <v>70</v>
      </c>
      <c r="L23" s="119"/>
      <c r="M23" s="119">
        <v>76</v>
      </c>
      <c r="N23" s="119"/>
      <c r="O23" s="119">
        <v>27</v>
      </c>
      <c r="P23" s="119">
        <v>10</v>
      </c>
      <c r="Q23" s="119">
        <v>29</v>
      </c>
      <c r="S23" s="40" t="s">
        <v>63</v>
      </c>
      <c r="T23" s="33"/>
      <c r="U23" s="41">
        <v>300870</v>
      </c>
      <c r="V23" s="41"/>
      <c r="W23" s="41">
        <v>230420</v>
      </c>
      <c r="X23" s="41"/>
      <c r="Y23" s="41">
        <v>67110</v>
      </c>
      <c r="Z23" s="41">
        <v>12740</v>
      </c>
      <c r="AA23" s="41">
        <v>54370</v>
      </c>
      <c r="AB23" s="42"/>
      <c r="AC23" s="119">
        <v>70</v>
      </c>
      <c r="AD23" s="119"/>
      <c r="AE23" s="119">
        <v>80</v>
      </c>
      <c r="AF23" s="119"/>
      <c r="AG23" s="119">
        <v>35</v>
      </c>
      <c r="AH23" s="119">
        <v>16</v>
      </c>
      <c r="AI23" s="119">
        <v>40</v>
      </c>
      <c r="AK23" s="40" t="s">
        <v>63</v>
      </c>
      <c r="AL23" s="33"/>
      <c r="AM23" s="41">
        <v>589350</v>
      </c>
      <c r="AN23" s="41"/>
      <c r="AO23" s="41">
        <v>480520</v>
      </c>
      <c r="AP23" s="41"/>
      <c r="AQ23" s="41">
        <v>101930</v>
      </c>
      <c r="AR23" s="41">
        <v>17290</v>
      </c>
      <c r="AS23" s="41">
        <v>84630</v>
      </c>
      <c r="AT23" s="42"/>
      <c r="AU23" s="119">
        <v>70</v>
      </c>
      <c r="AV23" s="119"/>
      <c r="AW23" s="119">
        <v>78</v>
      </c>
      <c r="AX23" s="119"/>
      <c r="AY23" s="119">
        <v>32</v>
      </c>
      <c r="AZ23" s="119">
        <v>14</v>
      </c>
      <c r="BA23" s="119">
        <v>36</v>
      </c>
    </row>
    <row r="24" spans="1:53" x14ac:dyDescent="0.25">
      <c r="A24" s="40" t="s">
        <v>64</v>
      </c>
      <c r="B24" s="33"/>
      <c r="C24" s="41">
        <v>288500</v>
      </c>
      <c r="D24" s="41"/>
      <c r="E24" s="41">
        <v>250100</v>
      </c>
      <c r="F24" s="41"/>
      <c r="G24" s="41">
        <v>34820</v>
      </c>
      <c r="H24" s="41">
        <v>4560</v>
      </c>
      <c r="I24" s="41">
        <v>30260</v>
      </c>
      <c r="J24" s="42"/>
      <c r="K24" s="119">
        <v>70</v>
      </c>
      <c r="L24" s="119"/>
      <c r="M24" s="119">
        <v>76</v>
      </c>
      <c r="N24" s="119"/>
      <c r="O24" s="119">
        <v>28</v>
      </c>
      <c r="P24" s="119">
        <v>11</v>
      </c>
      <c r="Q24" s="119">
        <v>30</v>
      </c>
      <c r="S24" s="40" t="s">
        <v>64</v>
      </c>
      <c r="T24" s="33"/>
      <c r="U24" s="41">
        <v>300870</v>
      </c>
      <c r="V24" s="41"/>
      <c r="W24" s="41">
        <v>230430</v>
      </c>
      <c r="X24" s="41"/>
      <c r="Y24" s="41">
        <v>67110</v>
      </c>
      <c r="Z24" s="41">
        <v>12730</v>
      </c>
      <c r="AA24" s="41">
        <v>54380</v>
      </c>
      <c r="AB24" s="42"/>
      <c r="AC24" s="119">
        <v>62</v>
      </c>
      <c r="AD24" s="119"/>
      <c r="AE24" s="119">
        <v>72</v>
      </c>
      <c r="AF24" s="119"/>
      <c r="AG24" s="119">
        <v>30</v>
      </c>
      <c r="AH24" s="119">
        <v>15</v>
      </c>
      <c r="AI24" s="119">
        <v>33</v>
      </c>
      <c r="AK24" s="40" t="s">
        <v>64</v>
      </c>
      <c r="AL24" s="33"/>
      <c r="AM24" s="41">
        <v>589370</v>
      </c>
      <c r="AN24" s="41"/>
      <c r="AO24" s="41">
        <v>480530</v>
      </c>
      <c r="AP24" s="41"/>
      <c r="AQ24" s="41">
        <v>101930</v>
      </c>
      <c r="AR24" s="41">
        <v>17290</v>
      </c>
      <c r="AS24" s="41">
        <v>84640</v>
      </c>
      <c r="AT24" s="42"/>
      <c r="AU24" s="119">
        <v>66</v>
      </c>
      <c r="AV24" s="119"/>
      <c r="AW24" s="119">
        <v>74</v>
      </c>
      <c r="AX24" s="119"/>
      <c r="AY24" s="119">
        <v>29</v>
      </c>
      <c r="AZ24" s="119">
        <v>14</v>
      </c>
      <c r="BA24" s="119">
        <v>32</v>
      </c>
    </row>
    <row r="25" spans="1:53" x14ac:dyDescent="0.25">
      <c r="A25" s="40" t="s">
        <v>65</v>
      </c>
      <c r="B25" s="33"/>
      <c r="C25" s="41">
        <v>287930</v>
      </c>
      <c r="D25" s="41"/>
      <c r="E25" s="41">
        <v>249950</v>
      </c>
      <c r="F25" s="41"/>
      <c r="G25" s="41">
        <v>34710</v>
      </c>
      <c r="H25" s="41">
        <v>4480</v>
      </c>
      <c r="I25" s="41">
        <v>30230</v>
      </c>
      <c r="J25" s="42"/>
      <c r="K25" s="119">
        <v>81</v>
      </c>
      <c r="L25" s="119"/>
      <c r="M25" s="119">
        <v>87</v>
      </c>
      <c r="N25" s="119"/>
      <c r="O25" s="119">
        <v>33</v>
      </c>
      <c r="P25" s="119">
        <v>12</v>
      </c>
      <c r="Q25" s="119">
        <v>36</v>
      </c>
      <c r="S25" s="40" t="s">
        <v>65</v>
      </c>
      <c r="T25" s="33"/>
      <c r="U25" s="41">
        <v>300160</v>
      </c>
      <c r="V25" s="41"/>
      <c r="W25" s="41">
        <v>230300</v>
      </c>
      <c r="X25" s="41"/>
      <c r="Y25" s="41">
        <v>66830</v>
      </c>
      <c r="Z25" s="41">
        <v>12550</v>
      </c>
      <c r="AA25" s="41">
        <v>54290</v>
      </c>
      <c r="AB25" s="42"/>
      <c r="AC25" s="119">
        <v>68</v>
      </c>
      <c r="AD25" s="119"/>
      <c r="AE25" s="119">
        <v>80</v>
      </c>
      <c r="AF25" s="119"/>
      <c r="AG25" s="119">
        <v>27</v>
      </c>
      <c r="AH25" s="119">
        <v>13</v>
      </c>
      <c r="AI25" s="119">
        <v>30</v>
      </c>
      <c r="AK25" s="40" t="s">
        <v>65</v>
      </c>
      <c r="AL25" s="33"/>
      <c r="AM25" s="41">
        <v>588090</v>
      </c>
      <c r="AN25" s="41"/>
      <c r="AO25" s="41">
        <v>480250</v>
      </c>
      <c r="AP25" s="41"/>
      <c r="AQ25" s="41">
        <v>101550</v>
      </c>
      <c r="AR25" s="41">
        <v>17030</v>
      </c>
      <c r="AS25" s="41">
        <v>84510</v>
      </c>
      <c r="AT25" s="42"/>
      <c r="AU25" s="119">
        <v>74</v>
      </c>
      <c r="AV25" s="119"/>
      <c r="AW25" s="119">
        <v>84</v>
      </c>
      <c r="AX25" s="119"/>
      <c r="AY25" s="119">
        <v>29</v>
      </c>
      <c r="AZ25" s="119">
        <v>13</v>
      </c>
      <c r="BA25" s="119">
        <v>32</v>
      </c>
    </row>
    <row r="26" spans="1:53" x14ac:dyDescent="0.25">
      <c r="A26" s="40" t="s">
        <v>66</v>
      </c>
      <c r="B26" s="33"/>
      <c r="C26" s="41">
        <v>288480</v>
      </c>
      <c r="D26" s="41"/>
      <c r="E26" s="41">
        <v>250100</v>
      </c>
      <c r="F26" s="41"/>
      <c r="G26" s="41">
        <v>34820</v>
      </c>
      <c r="H26" s="41">
        <v>4560</v>
      </c>
      <c r="I26" s="41">
        <v>30260</v>
      </c>
      <c r="J26" s="42"/>
      <c r="K26" s="119">
        <v>78</v>
      </c>
      <c r="L26" s="119"/>
      <c r="M26" s="119">
        <v>85</v>
      </c>
      <c r="N26" s="119"/>
      <c r="O26" s="119">
        <v>29</v>
      </c>
      <c r="P26" s="119">
        <v>13</v>
      </c>
      <c r="Q26" s="119">
        <v>32</v>
      </c>
      <c r="S26" s="40" t="s">
        <v>66</v>
      </c>
      <c r="T26" s="33"/>
      <c r="U26" s="41">
        <v>300840</v>
      </c>
      <c r="V26" s="41"/>
      <c r="W26" s="41">
        <v>230430</v>
      </c>
      <c r="X26" s="41"/>
      <c r="Y26" s="41">
        <v>67100</v>
      </c>
      <c r="Z26" s="41">
        <v>12730</v>
      </c>
      <c r="AA26" s="41">
        <v>54370</v>
      </c>
      <c r="AB26" s="42"/>
      <c r="AC26" s="119">
        <v>68</v>
      </c>
      <c r="AD26" s="119"/>
      <c r="AE26" s="119">
        <v>79</v>
      </c>
      <c r="AF26" s="119"/>
      <c r="AG26" s="119">
        <v>28</v>
      </c>
      <c r="AH26" s="119">
        <v>15</v>
      </c>
      <c r="AI26" s="119">
        <v>31</v>
      </c>
      <c r="AK26" s="40" t="s">
        <v>66</v>
      </c>
      <c r="AL26" s="33"/>
      <c r="AM26" s="41">
        <v>589320</v>
      </c>
      <c r="AN26" s="41"/>
      <c r="AO26" s="41">
        <v>480520</v>
      </c>
      <c r="AP26" s="41"/>
      <c r="AQ26" s="41">
        <v>101920</v>
      </c>
      <c r="AR26" s="41">
        <v>17280</v>
      </c>
      <c r="AS26" s="41">
        <v>84630</v>
      </c>
      <c r="AT26" s="42"/>
      <c r="AU26" s="119">
        <v>73</v>
      </c>
      <c r="AV26" s="119"/>
      <c r="AW26" s="119">
        <v>82</v>
      </c>
      <c r="AX26" s="119"/>
      <c r="AY26" s="119">
        <v>29</v>
      </c>
      <c r="AZ26" s="119">
        <v>15</v>
      </c>
      <c r="BA26" s="119">
        <v>31</v>
      </c>
    </row>
    <row r="27" spans="1:53" x14ac:dyDescent="0.25">
      <c r="A27" s="40" t="s">
        <v>67</v>
      </c>
      <c r="B27" s="33"/>
      <c r="C27" s="41">
        <v>287910</v>
      </c>
      <c r="D27" s="41"/>
      <c r="E27" s="41">
        <v>249950</v>
      </c>
      <c r="F27" s="41"/>
      <c r="G27" s="41">
        <v>34710</v>
      </c>
      <c r="H27" s="41">
        <v>4480</v>
      </c>
      <c r="I27" s="41">
        <v>30230</v>
      </c>
      <c r="J27" s="42"/>
      <c r="K27" s="119">
        <v>57</v>
      </c>
      <c r="L27" s="119"/>
      <c r="M27" s="119">
        <v>64</v>
      </c>
      <c r="N27" s="119"/>
      <c r="O27" s="119">
        <v>14</v>
      </c>
      <c r="P27" s="119">
        <v>6</v>
      </c>
      <c r="Q27" s="119">
        <v>15</v>
      </c>
      <c r="S27" s="40" t="s">
        <v>67</v>
      </c>
      <c r="T27" s="33"/>
      <c r="U27" s="41">
        <v>300150</v>
      </c>
      <c r="V27" s="41"/>
      <c r="W27" s="41">
        <v>230300</v>
      </c>
      <c r="X27" s="41"/>
      <c r="Y27" s="41">
        <v>66830</v>
      </c>
      <c r="Z27" s="41">
        <v>12550</v>
      </c>
      <c r="AA27" s="41">
        <v>54280</v>
      </c>
      <c r="AB27" s="42"/>
      <c r="AC27" s="119">
        <v>50</v>
      </c>
      <c r="AD27" s="119"/>
      <c r="AE27" s="119">
        <v>60</v>
      </c>
      <c r="AF27" s="119"/>
      <c r="AG27" s="119">
        <v>15</v>
      </c>
      <c r="AH27" s="119">
        <v>7</v>
      </c>
      <c r="AI27" s="119">
        <v>16</v>
      </c>
      <c r="AK27" s="40" t="s">
        <v>67</v>
      </c>
      <c r="AL27" s="33"/>
      <c r="AM27" s="41">
        <v>588060</v>
      </c>
      <c r="AN27" s="41"/>
      <c r="AO27" s="41">
        <v>480250</v>
      </c>
      <c r="AP27" s="41"/>
      <c r="AQ27" s="41">
        <v>101540</v>
      </c>
      <c r="AR27" s="41">
        <v>17030</v>
      </c>
      <c r="AS27" s="41">
        <v>84510</v>
      </c>
      <c r="AT27" s="42"/>
      <c r="AU27" s="119">
        <v>54</v>
      </c>
      <c r="AV27" s="119"/>
      <c r="AW27" s="119">
        <v>62</v>
      </c>
      <c r="AX27" s="119"/>
      <c r="AY27" s="119">
        <v>14</v>
      </c>
      <c r="AZ27" s="119">
        <v>7</v>
      </c>
      <c r="BA27" s="119">
        <v>16</v>
      </c>
    </row>
    <row r="28" spans="1:53" x14ac:dyDescent="0.25">
      <c r="A28" s="40"/>
      <c r="B28" s="33"/>
      <c r="C28" s="47"/>
      <c r="D28" s="37"/>
      <c r="E28" s="36"/>
      <c r="F28" s="36"/>
      <c r="G28" s="36"/>
      <c r="H28" s="36"/>
      <c r="K28" s="121"/>
      <c r="L28" s="121"/>
      <c r="M28" s="121"/>
      <c r="N28" s="121"/>
      <c r="O28" s="121"/>
      <c r="P28" s="121"/>
      <c r="Q28" s="121"/>
      <c r="S28" s="40"/>
      <c r="T28" s="33"/>
      <c r="U28" s="47"/>
      <c r="V28" s="37"/>
      <c r="W28" s="36"/>
      <c r="X28" s="36"/>
      <c r="Y28" s="36"/>
      <c r="Z28" s="36"/>
      <c r="AC28" s="121"/>
      <c r="AD28" s="121"/>
      <c r="AE28" s="121"/>
      <c r="AF28" s="121"/>
      <c r="AG28" s="121"/>
      <c r="AH28" s="121"/>
      <c r="AI28" s="121"/>
      <c r="AK28" s="40"/>
      <c r="AL28" s="33"/>
      <c r="AM28" s="47"/>
      <c r="AN28" s="37"/>
      <c r="AO28" s="36"/>
      <c r="AP28" s="36"/>
      <c r="AQ28" s="36"/>
      <c r="AR28" s="36"/>
      <c r="AU28" s="121"/>
      <c r="AV28" s="121"/>
      <c r="AW28" s="121"/>
      <c r="AX28" s="121"/>
      <c r="AY28" s="121"/>
      <c r="AZ28" s="121"/>
      <c r="BA28" s="121"/>
    </row>
    <row r="29" spans="1:53" x14ac:dyDescent="0.25">
      <c r="A29" s="20" t="s">
        <v>68</v>
      </c>
      <c r="B29" s="33"/>
      <c r="C29" s="41"/>
      <c r="D29" s="48"/>
      <c r="E29" s="48"/>
      <c r="F29" s="48"/>
      <c r="G29" s="48"/>
      <c r="H29" s="48"/>
      <c r="K29" s="121"/>
      <c r="L29" s="121"/>
      <c r="M29" s="121"/>
      <c r="N29" s="121"/>
      <c r="O29" s="121"/>
      <c r="P29" s="121"/>
      <c r="Q29" s="121"/>
      <c r="S29" s="20" t="s">
        <v>68</v>
      </c>
      <c r="T29" s="33"/>
      <c r="U29" s="41"/>
      <c r="V29" s="48"/>
      <c r="W29" s="48"/>
      <c r="X29" s="48"/>
      <c r="Y29" s="48"/>
      <c r="Z29" s="48"/>
      <c r="AC29" s="121"/>
      <c r="AD29" s="121"/>
      <c r="AE29" s="121"/>
      <c r="AF29" s="121"/>
      <c r="AG29" s="121"/>
      <c r="AH29" s="121"/>
      <c r="AI29" s="121"/>
      <c r="AK29" s="20" t="s">
        <v>68</v>
      </c>
      <c r="AL29" s="33"/>
      <c r="AM29" s="41"/>
      <c r="AN29" s="48"/>
      <c r="AO29" s="48"/>
      <c r="AP29" s="48"/>
      <c r="AQ29" s="48"/>
      <c r="AR29" s="48"/>
      <c r="AU29" s="121"/>
      <c r="AV29" s="121"/>
      <c r="AW29" s="121"/>
      <c r="AX29" s="121"/>
      <c r="AY29" s="121"/>
      <c r="AZ29" s="121"/>
      <c r="BA29" s="121"/>
    </row>
    <row r="30" spans="1:53" x14ac:dyDescent="0.25">
      <c r="A30" s="35"/>
      <c r="B30" s="33"/>
      <c r="C30" s="48"/>
      <c r="D30" s="48"/>
      <c r="E30" s="48"/>
      <c r="F30" s="48"/>
      <c r="G30" s="48"/>
      <c r="H30" s="48"/>
      <c r="K30" s="121"/>
      <c r="L30" s="121"/>
      <c r="M30" s="121"/>
      <c r="N30" s="121"/>
      <c r="O30" s="121"/>
      <c r="P30" s="121"/>
      <c r="Q30" s="121"/>
      <c r="S30" s="35"/>
      <c r="T30" s="33"/>
      <c r="U30" s="48"/>
      <c r="V30" s="48"/>
      <c r="W30" s="48"/>
      <c r="X30" s="48"/>
      <c r="Y30" s="48"/>
      <c r="Z30" s="48"/>
      <c r="AC30" s="121"/>
      <c r="AD30" s="121"/>
      <c r="AE30" s="121"/>
      <c r="AF30" s="121"/>
      <c r="AG30" s="121"/>
      <c r="AH30" s="121"/>
      <c r="AI30" s="121"/>
      <c r="AK30" s="35"/>
      <c r="AL30" s="33"/>
      <c r="AM30" s="48"/>
      <c r="AN30" s="48"/>
      <c r="AO30" s="48"/>
      <c r="AP30" s="48"/>
      <c r="AQ30" s="48"/>
      <c r="AR30" s="48"/>
      <c r="AU30" s="121"/>
      <c r="AV30" s="121"/>
      <c r="AW30" s="121"/>
      <c r="AX30" s="121"/>
      <c r="AY30" s="121"/>
      <c r="AZ30" s="121"/>
      <c r="BA30" s="121"/>
    </row>
    <row r="31" spans="1:53" x14ac:dyDescent="0.25">
      <c r="A31" s="108" t="s">
        <v>46</v>
      </c>
      <c r="B31" s="33"/>
      <c r="C31" s="48"/>
      <c r="D31" s="48"/>
      <c r="E31" s="48"/>
      <c r="F31" s="48"/>
      <c r="G31" s="48"/>
      <c r="H31" s="48"/>
      <c r="K31" s="121"/>
      <c r="L31" s="121"/>
      <c r="M31" s="121"/>
      <c r="N31" s="121"/>
      <c r="O31" s="121"/>
      <c r="P31" s="121"/>
      <c r="Q31" s="121"/>
      <c r="S31" s="108" t="s">
        <v>46</v>
      </c>
      <c r="T31" s="33"/>
      <c r="U31" s="48"/>
      <c r="V31" s="48"/>
      <c r="W31" s="48"/>
      <c r="X31" s="48"/>
      <c r="Y31" s="48"/>
      <c r="Z31" s="48"/>
      <c r="AC31" s="121"/>
      <c r="AD31" s="121"/>
      <c r="AE31" s="121"/>
      <c r="AF31" s="121"/>
      <c r="AG31" s="121"/>
      <c r="AH31" s="121"/>
      <c r="AI31" s="121"/>
      <c r="AK31" s="108" t="s">
        <v>46</v>
      </c>
      <c r="AL31" s="33"/>
      <c r="AM31" s="48"/>
      <c r="AN31" s="48"/>
      <c r="AO31" s="48"/>
      <c r="AP31" s="48"/>
      <c r="AQ31" s="48"/>
      <c r="AR31" s="48"/>
      <c r="AU31" s="121"/>
      <c r="AV31" s="121"/>
      <c r="AW31" s="121"/>
      <c r="AX31" s="121"/>
      <c r="AY31" s="121"/>
      <c r="AZ31" s="121"/>
      <c r="BA31" s="121"/>
    </row>
    <row r="32" spans="1:53" x14ac:dyDescent="0.25">
      <c r="A32" s="40" t="s">
        <v>63</v>
      </c>
      <c r="B32" s="43"/>
      <c r="C32" s="41" t="s">
        <v>89</v>
      </c>
      <c r="D32" s="41"/>
      <c r="E32" s="41" t="s">
        <v>89</v>
      </c>
      <c r="F32" s="41"/>
      <c r="G32" s="41" t="s">
        <v>89</v>
      </c>
      <c r="H32" s="41" t="s">
        <v>89</v>
      </c>
      <c r="I32" s="41" t="s">
        <v>89</v>
      </c>
      <c r="J32" s="45"/>
      <c r="K32" s="119" t="s">
        <v>89</v>
      </c>
      <c r="L32" s="121"/>
      <c r="M32" s="119" t="s">
        <v>89</v>
      </c>
      <c r="N32" s="121"/>
      <c r="O32" s="119" t="s">
        <v>89</v>
      </c>
      <c r="P32" s="119" t="s">
        <v>89</v>
      </c>
      <c r="Q32" s="119" t="s">
        <v>89</v>
      </c>
      <c r="S32" s="40" t="s">
        <v>63</v>
      </c>
      <c r="T32" s="43"/>
      <c r="U32" s="41" t="s">
        <v>89</v>
      </c>
      <c r="V32" s="41"/>
      <c r="W32" s="41" t="s">
        <v>89</v>
      </c>
      <c r="X32" s="41"/>
      <c r="Y32" s="41" t="s">
        <v>89</v>
      </c>
      <c r="Z32" s="41" t="s">
        <v>89</v>
      </c>
      <c r="AA32" s="41" t="s">
        <v>89</v>
      </c>
      <c r="AB32" s="45"/>
      <c r="AC32" s="119" t="s">
        <v>89</v>
      </c>
      <c r="AD32" s="121"/>
      <c r="AE32" s="119" t="s">
        <v>89</v>
      </c>
      <c r="AF32" s="121"/>
      <c r="AG32" s="119" t="s">
        <v>89</v>
      </c>
      <c r="AH32" s="119" t="s">
        <v>89</v>
      </c>
      <c r="AI32" s="119" t="s">
        <v>89</v>
      </c>
      <c r="AK32" s="40" t="s">
        <v>63</v>
      </c>
      <c r="AL32" s="43"/>
      <c r="AM32" s="41">
        <v>13810</v>
      </c>
      <c r="AN32" s="41"/>
      <c r="AO32" s="41" t="s">
        <v>89</v>
      </c>
      <c r="AP32" s="41"/>
      <c r="AQ32" s="41" t="s">
        <v>89</v>
      </c>
      <c r="AR32" s="41" t="s">
        <v>89</v>
      </c>
      <c r="AS32" s="41" t="s">
        <v>89</v>
      </c>
      <c r="AT32" s="45"/>
      <c r="AU32" s="119">
        <v>40</v>
      </c>
      <c r="AV32" s="121"/>
      <c r="AW32" s="119" t="s">
        <v>89</v>
      </c>
      <c r="AX32" s="121"/>
      <c r="AY32" s="119" t="s">
        <v>89</v>
      </c>
      <c r="AZ32" s="119" t="s">
        <v>89</v>
      </c>
      <c r="BA32" s="119" t="s">
        <v>89</v>
      </c>
    </row>
    <row r="33" spans="1:53" x14ac:dyDescent="0.25">
      <c r="A33" s="40" t="s">
        <v>64</v>
      </c>
      <c r="B33" s="49"/>
      <c r="C33" s="41" t="s">
        <v>89</v>
      </c>
      <c r="D33" s="41"/>
      <c r="E33" s="41" t="s">
        <v>89</v>
      </c>
      <c r="F33" s="41"/>
      <c r="G33" s="41" t="s">
        <v>89</v>
      </c>
      <c r="H33" s="41" t="s">
        <v>89</v>
      </c>
      <c r="I33" s="41" t="s">
        <v>89</v>
      </c>
      <c r="J33" s="45"/>
      <c r="K33" s="119" t="s">
        <v>89</v>
      </c>
      <c r="L33" s="121"/>
      <c r="M33" s="119" t="s">
        <v>89</v>
      </c>
      <c r="N33" s="121"/>
      <c r="O33" s="119" t="s">
        <v>89</v>
      </c>
      <c r="P33" s="119" t="s">
        <v>89</v>
      </c>
      <c r="Q33" s="119" t="s">
        <v>89</v>
      </c>
      <c r="S33" s="40" t="s">
        <v>64</v>
      </c>
      <c r="T33" s="49"/>
      <c r="U33" s="41" t="s">
        <v>89</v>
      </c>
      <c r="V33" s="41"/>
      <c r="W33" s="41" t="s">
        <v>89</v>
      </c>
      <c r="X33" s="41"/>
      <c r="Y33" s="41" t="s">
        <v>89</v>
      </c>
      <c r="Z33" s="41" t="s">
        <v>89</v>
      </c>
      <c r="AA33" s="41" t="s">
        <v>89</v>
      </c>
      <c r="AB33" s="45"/>
      <c r="AC33" s="119" t="s">
        <v>89</v>
      </c>
      <c r="AD33" s="121"/>
      <c r="AE33" s="119" t="s">
        <v>89</v>
      </c>
      <c r="AF33" s="121"/>
      <c r="AG33" s="119" t="s">
        <v>89</v>
      </c>
      <c r="AH33" s="119" t="s">
        <v>89</v>
      </c>
      <c r="AI33" s="119" t="s">
        <v>89</v>
      </c>
      <c r="AK33" s="40" t="s">
        <v>64</v>
      </c>
      <c r="AL33" s="49"/>
      <c r="AM33" s="41">
        <v>13810</v>
      </c>
      <c r="AN33" s="41"/>
      <c r="AO33" s="41" t="s">
        <v>89</v>
      </c>
      <c r="AP33" s="41"/>
      <c r="AQ33" s="41" t="s">
        <v>89</v>
      </c>
      <c r="AR33" s="41" t="s">
        <v>89</v>
      </c>
      <c r="AS33" s="41" t="s">
        <v>89</v>
      </c>
      <c r="AT33" s="45"/>
      <c r="AU33" s="119">
        <v>38</v>
      </c>
      <c r="AV33" s="121"/>
      <c r="AW33" s="119" t="s">
        <v>89</v>
      </c>
      <c r="AX33" s="121"/>
      <c r="AY33" s="119" t="s">
        <v>89</v>
      </c>
      <c r="AZ33" s="119" t="s">
        <v>89</v>
      </c>
      <c r="BA33" s="119" t="s">
        <v>89</v>
      </c>
    </row>
    <row r="34" spans="1:53" x14ac:dyDescent="0.25">
      <c r="A34" s="40" t="s">
        <v>65</v>
      </c>
      <c r="B34" s="43"/>
      <c r="C34" s="41" t="s">
        <v>89</v>
      </c>
      <c r="D34" s="50"/>
      <c r="E34" s="41" t="s">
        <v>89</v>
      </c>
      <c r="F34" s="41"/>
      <c r="G34" s="41" t="s">
        <v>89</v>
      </c>
      <c r="H34" s="41" t="s">
        <v>89</v>
      </c>
      <c r="I34" s="41" t="s">
        <v>89</v>
      </c>
      <c r="J34" s="45"/>
      <c r="K34" s="119" t="s">
        <v>89</v>
      </c>
      <c r="L34" s="121"/>
      <c r="M34" s="119" t="s">
        <v>89</v>
      </c>
      <c r="N34" s="121"/>
      <c r="O34" s="119" t="s">
        <v>89</v>
      </c>
      <c r="P34" s="119" t="s">
        <v>89</v>
      </c>
      <c r="Q34" s="119" t="s">
        <v>89</v>
      </c>
      <c r="S34" s="40" t="s">
        <v>65</v>
      </c>
      <c r="T34" s="43"/>
      <c r="U34" s="41" t="s">
        <v>89</v>
      </c>
      <c r="V34" s="50"/>
      <c r="W34" s="41" t="s">
        <v>89</v>
      </c>
      <c r="X34" s="41"/>
      <c r="Y34" s="41" t="s">
        <v>89</v>
      </c>
      <c r="Z34" s="41" t="s">
        <v>89</v>
      </c>
      <c r="AA34" s="41" t="s">
        <v>89</v>
      </c>
      <c r="AB34" s="45"/>
      <c r="AC34" s="119" t="s">
        <v>89</v>
      </c>
      <c r="AD34" s="121"/>
      <c r="AE34" s="119" t="s">
        <v>89</v>
      </c>
      <c r="AF34" s="121"/>
      <c r="AG34" s="119" t="s">
        <v>89</v>
      </c>
      <c r="AH34" s="119" t="s">
        <v>89</v>
      </c>
      <c r="AI34" s="119" t="s">
        <v>89</v>
      </c>
      <c r="AK34" s="40" t="s">
        <v>65</v>
      </c>
      <c r="AL34" s="43"/>
      <c r="AM34" s="41">
        <v>13700</v>
      </c>
      <c r="AN34" s="50"/>
      <c r="AO34" s="41" t="s">
        <v>89</v>
      </c>
      <c r="AP34" s="41"/>
      <c r="AQ34" s="41" t="s">
        <v>89</v>
      </c>
      <c r="AR34" s="41" t="s">
        <v>89</v>
      </c>
      <c r="AS34" s="41" t="s">
        <v>89</v>
      </c>
      <c r="AT34" s="45"/>
      <c r="AU34" s="119">
        <v>44</v>
      </c>
      <c r="AV34" s="121"/>
      <c r="AW34" s="119" t="s">
        <v>89</v>
      </c>
      <c r="AX34" s="121"/>
      <c r="AY34" s="119" t="s">
        <v>89</v>
      </c>
      <c r="AZ34" s="119" t="s">
        <v>89</v>
      </c>
      <c r="BA34" s="119" t="s">
        <v>89</v>
      </c>
    </row>
    <row r="35" spans="1:53" x14ac:dyDescent="0.25">
      <c r="A35" s="40" t="s">
        <v>66</v>
      </c>
      <c r="B35" s="38"/>
      <c r="C35" s="41" t="s">
        <v>89</v>
      </c>
      <c r="D35" s="41"/>
      <c r="E35" s="41" t="s">
        <v>89</v>
      </c>
      <c r="F35" s="41"/>
      <c r="G35" s="41" t="s">
        <v>89</v>
      </c>
      <c r="H35" s="41" t="s">
        <v>89</v>
      </c>
      <c r="I35" s="41" t="s">
        <v>89</v>
      </c>
      <c r="J35" s="45"/>
      <c r="K35" s="119" t="s">
        <v>89</v>
      </c>
      <c r="L35" s="121"/>
      <c r="M35" s="119" t="s">
        <v>89</v>
      </c>
      <c r="N35" s="121"/>
      <c r="O35" s="119" t="s">
        <v>89</v>
      </c>
      <c r="P35" s="119" t="s">
        <v>89</v>
      </c>
      <c r="Q35" s="119" t="s">
        <v>89</v>
      </c>
      <c r="S35" s="40" t="s">
        <v>66</v>
      </c>
      <c r="T35" s="38"/>
      <c r="U35" s="41" t="s">
        <v>89</v>
      </c>
      <c r="V35" s="41"/>
      <c r="W35" s="41" t="s">
        <v>89</v>
      </c>
      <c r="X35" s="41"/>
      <c r="Y35" s="41" t="s">
        <v>89</v>
      </c>
      <c r="Z35" s="41" t="s">
        <v>89</v>
      </c>
      <c r="AA35" s="41" t="s">
        <v>89</v>
      </c>
      <c r="AB35" s="45"/>
      <c r="AC35" s="119" t="s">
        <v>89</v>
      </c>
      <c r="AD35" s="121"/>
      <c r="AE35" s="119" t="s">
        <v>89</v>
      </c>
      <c r="AF35" s="121"/>
      <c r="AG35" s="119" t="s">
        <v>89</v>
      </c>
      <c r="AH35" s="119" t="s">
        <v>89</v>
      </c>
      <c r="AI35" s="119" t="s">
        <v>89</v>
      </c>
      <c r="AK35" s="40" t="s">
        <v>66</v>
      </c>
      <c r="AL35" s="38"/>
      <c r="AM35" s="41">
        <v>13810</v>
      </c>
      <c r="AN35" s="41"/>
      <c r="AO35" s="41" t="s">
        <v>89</v>
      </c>
      <c r="AP35" s="41"/>
      <c r="AQ35" s="41" t="s">
        <v>89</v>
      </c>
      <c r="AR35" s="41" t="s">
        <v>89</v>
      </c>
      <c r="AS35" s="41" t="s">
        <v>89</v>
      </c>
      <c r="AT35" s="45"/>
      <c r="AU35" s="119">
        <v>42</v>
      </c>
      <c r="AV35" s="121"/>
      <c r="AW35" s="119" t="s">
        <v>89</v>
      </c>
      <c r="AX35" s="121"/>
      <c r="AY35" s="119" t="s">
        <v>89</v>
      </c>
      <c r="AZ35" s="119" t="s">
        <v>89</v>
      </c>
      <c r="BA35" s="119" t="s">
        <v>89</v>
      </c>
    </row>
    <row r="36" spans="1:53" x14ac:dyDescent="0.25">
      <c r="A36" s="40" t="s">
        <v>67</v>
      </c>
      <c r="B36" s="38"/>
      <c r="C36" s="41" t="s">
        <v>89</v>
      </c>
      <c r="D36" s="41"/>
      <c r="E36" s="41" t="s">
        <v>89</v>
      </c>
      <c r="F36" s="41"/>
      <c r="G36" s="41" t="s">
        <v>89</v>
      </c>
      <c r="H36" s="41" t="s">
        <v>89</v>
      </c>
      <c r="I36" s="41" t="s">
        <v>89</v>
      </c>
      <c r="J36" s="45"/>
      <c r="K36" s="119" t="s">
        <v>89</v>
      </c>
      <c r="L36" s="121"/>
      <c r="M36" s="119" t="s">
        <v>89</v>
      </c>
      <c r="N36" s="121"/>
      <c r="O36" s="119" t="s">
        <v>89</v>
      </c>
      <c r="P36" s="119" t="s">
        <v>89</v>
      </c>
      <c r="Q36" s="119" t="s">
        <v>89</v>
      </c>
      <c r="S36" s="40" t="s">
        <v>67</v>
      </c>
      <c r="T36" s="38"/>
      <c r="U36" s="41" t="s">
        <v>89</v>
      </c>
      <c r="V36" s="41"/>
      <c r="W36" s="41" t="s">
        <v>89</v>
      </c>
      <c r="X36" s="41"/>
      <c r="Y36" s="41" t="s">
        <v>89</v>
      </c>
      <c r="Z36" s="41" t="s">
        <v>89</v>
      </c>
      <c r="AA36" s="41" t="s">
        <v>89</v>
      </c>
      <c r="AB36" s="45"/>
      <c r="AC36" s="119" t="s">
        <v>89</v>
      </c>
      <c r="AD36" s="121"/>
      <c r="AE36" s="119" t="s">
        <v>89</v>
      </c>
      <c r="AF36" s="121"/>
      <c r="AG36" s="119" t="s">
        <v>89</v>
      </c>
      <c r="AH36" s="119" t="s">
        <v>89</v>
      </c>
      <c r="AI36" s="119" t="s">
        <v>89</v>
      </c>
      <c r="AK36" s="40" t="s">
        <v>67</v>
      </c>
      <c r="AL36" s="38"/>
      <c r="AM36" s="41">
        <v>13700</v>
      </c>
      <c r="AN36" s="41"/>
      <c r="AO36" s="41" t="s">
        <v>89</v>
      </c>
      <c r="AP36" s="41"/>
      <c r="AQ36" s="41" t="s">
        <v>89</v>
      </c>
      <c r="AR36" s="41" t="s">
        <v>89</v>
      </c>
      <c r="AS36" s="41" t="s">
        <v>89</v>
      </c>
      <c r="AT36" s="45"/>
      <c r="AU36" s="119">
        <v>25</v>
      </c>
      <c r="AV36" s="121"/>
      <c r="AW36" s="119" t="s">
        <v>89</v>
      </c>
      <c r="AX36" s="121"/>
      <c r="AY36" s="119" t="s">
        <v>89</v>
      </c>
      <c r="AZ36" s="119" t="s">
        <v>89</v>
      </c>
      <c r="BA36" s="119" t="s">
        <v>89</v>
      </c>
    </row>
    <row r="37" spans="1:53" x14ac:dyDescent="0.25">
      <c r="A37" s="32"/>
      <c r="B37" s="32"/>
      <c r="C37" s="32"/>
      <c r="D37" s="32"/>
      <c r="E37" s="32"/>
      <c r="F37" s="32"/>
      <c r="G37" s="32"/>
      <c r="H37" s="32"/>
      <c r="I37" s="32"/>
      <c r="J37" s="32"/>
      <c r="K37" s="32"/>
      <c r="L37" s="32"/>
      <c r="M37" s="32"/>
      <c r="N37" s="32"/>
      <c r="O37" s="32"/>
      <c r="P37" s="32"/>
      <c r="Q37" s="32"/>
      <c r="S37" s="32"/>
      <c r="T37" s="32"/>
      <c r="U37" s="32"/>
      <c r="V37" s="32"/>
      <c r="W37" s="32"/>
      <c r="X37" s="32"/>
      <c r="Y37" s="32"/>
      <c r="Z37" s="32"/>
      <c r="AA37" s="32"/>
      <c r="AB37" s="32"/>
      <c r="AC37" s="32"/>
      <c r="AD37" s="32"/>
      <c r="AE37" s="32"/>
      <c r="AF37" s="32"/>
      <c r="AG37" s="32"/>
      <c r="AH37" s="32"/>
      <c r="AI37" s="32"/>
      <c r="AK37" s="32"/>
      <c r="AL37" s="32"/>
      <c r="AM37" s="32"/>
      <c r="AN37" s="32"/>
      <c r="AO37" s="32"/>
      <c r="AP37" s="32"/>
      <c r="AQ37" s="32"/>
      <c r="AR37" s="32"/>
      <c r="AS37" s="32"/>
      <c r="AT37" s="32"/>
      <c r="AU37" s="32"/>
      <c r="AV37" s="32"/>
      <c r="AW37" s="32"/>
      <c r="AX37" s="32"/>
      <c r="AY37" s="32"/>
      <c r="AZ37" s="32"/>
      <c r="BA37" s="32"/>
    </row>
    <row r="38" spans="1:53" x14ac:dyDescent="0.25">
      <c r="Q38" s="51" t="s">
        <v>49</v>
      </c>
      <c r="AI38" s="51" t="s">
        <v>49</v>
      </c>
      <c r="BA38" s="51" t="s">
        <v>49</v>
      </c>
    </row>
  </sheetData>
  <mergeCells count="6">
    <mergeCell ref="AU8:BA8"/>
    <mergeCell ref="C8:I8"/>
    <mergeCell ref="K8:Q8"/>
    <mergeCell ref="U8:AA8"/>
    <mergeCell ref="AC8:AI8"/>
    <mergeCell ref="AM8:AS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O52"/>
  <sheetViews>
    <sheetView showGridLines="0" workbookViewId="0"/>
  </sheetViews>
  <sheetFormatPr defaultColWidth="9" defaultRowHeight="15" x14ac:dyDescent="0.25"/>
  <cols>
    <col min="1" max="1" width="9" style="18"/>
    <col min="2" max="2" width="30.5703125" style="18" customWidth="1"/>
    <col min="3" max="3" width="11.5703125" style="18" customWidth="1"/>
    <col min="4" max="4" width="2" style="18" customWidth="1"/>
    <col min="5" max="5" width="9" style="18"/>
    <col min="6" max="6" width="2.5703125" style="18" customWidth="1"/>
    <col min="7" max="7" width="9" style="18"/>
    <col min="8" max="8" width="14" style="18" customWidth="1"/>
    <col min="9" max="9" width="11.5703125" style="18" customWidth="1"/>
    <col min="10" max="10" width="3.5703125" style="18" customWidth="1"/>
    <col min="11" max="11" width="11.5703125" style="18" customWidth="1"/>
    <col min="12" max="12" width="2.42578125" style="18" customWidth="1"/>
    <col min="13" max="13" width="9" style="18"/>
    <col min="14" max="14" width="2.28515625" style="18" customWidth="1"/>
    <col min="15" max="15" width="9" style="18"/>
    <col min="16" max="16" width="14" style="18" customWidth="1"/>
    <col min="17" max="17" width="11.85546875" style="18" customWidth="1"/>
    <col min="18" max="26" width="9" style="18"/>
    <col min="27" max="41" width="0" style="18" hidden="1" customWidth="1"/>
    <col min="42" max="16384" width="9" style="18"/>
  </cols>
  <sheetData>
    <row r="1" spans="1:41" x14ac:dyDescent="0.25">
      <c r="A1" s="19" t="s">
        <v>34</v>
      </c>
      <c r="B1" s="107"/>
      <c r="C1" s="45"/>
      <c r="D1" s="45"/>
      <c r="E1" s="45"/>
      <c r="AA1" s="22" t="s">
        <v>39</v>
      </c>
      <c r="AB1" s="22" t="s">
        <v>42</v>
      </c>
    </row>
    <row r="2" spans="1:41" x14ac:dyDescent="0.25">
      <c r="A2" s="20" t="s">
        <v>235</v>
      </c>
      <c r="B2" s="21"/>
      <c r="C2" s="21"/>
      <c r="D2" s="21"/>
      <c r="E2" s="21"/>
      <c r="F2" s="21"/>
      <c r="G2" s="21"/>
      <c r="H2" s="21"/>
      <c r="AB2" s="22" t="s">
        <v>41</v>
      </c>
    </row>
    <row r="3" spans="1:41" x14ac:dyDescent="0.25">
      <c r="A3" s="23" t="s">
        <v>236</v>
      </c>
      <c r="AB3" s="22" t="s">
        <v>40</v>
      </c>
    </row>
    <row r="4" spans="1:41" x14ac:dyDescent="0.25">
      <c r="A4" s="23" t="s">
        <v>57</v>
      </c>
      <c r="F4" s="25"/>
    </row>
    <row r="5" spans="1:41" x14ac:dyDescent="0.25">
      <c r="A5" s="20"/>
      <c r="F5" s="25"/>
      <c r="P5" s="26" t="s">
        <v>39</v>
      </c>
      <c r="Q5" s="424" t="s">
        <v>42</v>
      </c>
    </row>
    <row r="6" spans="1:41" s="22" customFormat="1" x14ac:dyDescent="0.25">
      <c r="AA6" s="22">
        <v>1</v>
      </c>
      <c r="AC6" s="22">
        <v>3</v>
      </c>
      <c r="AE6" s="22">
        <v>5</v>
      </c>
      <c r="AF6" s="22">
        <v>6</v>
      </c>
      <c r="AG6" s="22">
        <v>7</v>
      </c>
      <c r="AI6" s="22">
        <v>9</v>
      </c>
      <c r="AK6" s="22">
        <v>11</v>
      </c>
      <c r="AM6" s="22">
        <v>13</v>
      </c>
      <c r="AN6" s="22">
        <v>14</v>
      </c>
      <c r="AO6" s="22">
        <v>15</v>
      </c>
    </row>
    <row r="7" spans="1:41" x14ac:dyDescent="0.25">
      <c r="A7" s="27"/>
      <c r="B7" s="27"/>
      <c r="C7" s="479" t="s">
        <v>43</v>
      </c>
      <c r="D7" s="479"/>
      <c r="E7" s="479"/>
      <c r="F7" s="479"/>
      <c r="G7" s="479"/>
      <c r="H7" s="479"/>
      <c r="I7" s="479"/>
      <c r="J7" s="27"/>
      <c r="K7" s="479" t="s">
        <v>44</v>
      </c>
      <c r="L7" s="479"/>
      <c r="M7" s="479"/>
      <c r="N7" s="479"/>
      <c r="O7" s="479"/>
      <c r="P7" s="479"/>
      <c r="Q7" s="479"/>
    </row>
    <row r="8" spans="1:41" ht="48.6" customHeight="1" x14ac:dyDescent="0.25">
      <c r="A8" s="28"/>
      <c r="B8" s="28"/>
      <c r="C8" s="29" t="s">
        <v>58</v>
      </c>
      <c r="D8" s="30"/>
      <c r="E8" s="29" t="s">
        <v>45</v>
      </c>
      <c r="F8" s="30"/>
      <c r="G8" s="31" t="s">
        <v>128</v>
      </c>
      <c r="H8" s="29" t="s">
        <v>60</v>
      </c>
      <c r="I8" s="29" t="s">
        <v>61</v>
      </c>
      <c r="J8" s="32"/>
      <c r="K8" s="29" t="s">
        <v>58</v>
      </c>
      <c r="L8" s="30"/>
      <c r="M8" s="29" t="s">
        <v>45</v>
      </c>
      <c r="N8" s="30"/>
      <c r="O8" s="31" t="s">
        <v>128</v>
      </c>
      <c r="P8" s="29" t="s">
        <v>60</v>
      </c>
      <c r="Q8" s="29" t="s">
        <v>61</v>
      </c>
    </row>
    <row r="9" spans="1:41" x14ac:dyDescent="0.25">
      <c r="A9" s="33"/>
      <c r="B9" s="33"/>
      <c r="C9" s="33"/>
      <c r="D9" s="33"/>
      <c r="E9" s="33"/>
      <c r="F9" s="33"/>
      <c r="G9" s="33"/>
      <c r="H9" s="33"/>
    </row>
    <row r="10" spans="1:41" x14ac:dyDescent="0.25">
      <c r="A10" s="34" t="s">
        <v>62</v>
      </c>
      <c r="B10" s="33"/>
      <c r="C10" s="33"/>
      <c r="D10" s="33"/>
      <c r="E10" s="33"/>
      <c r="F10" s="33"/>
      <c r="G10" s="33"/>
      <c r="H10" s="33"/>
    </row>
    <row r="11" spans="1:41" ht="9" customHeight="1" x14ac:dyDescent="0.25">
      <c r="A11" s="35"/>
      <c r="B11" s="33"/>
      <c r="C11" s="36"/>
      <c r="D11" s="37"/>
      <c r="E11" s="37"/>
      <c r="F11" s="37"/>
      <c r="G11" s="37"/>
      <c r="H11" s="37"/>
    </row>
    <row r="12" spans="1:41" x14ac:dyDescent="0.25">
      <c r="A12" s="470" t="s">
        <v>46</v>
      </c>
      <c r="B12" s="472"/>
      <c r="C12" s="36"/>
      <c r="D12" s="37"/>
      <c r="E12" s="37"/>
      <c r="F12" s="37"/>
      <c r="G12" s="37"/>
      <c r="H12" s="36"/>
      <c r="J12" s="39"/>
    </row>
    <row r="13" spans="1:41" ht="14.1" customHeight="1" x14ac:dyDescent="0.25">
      <c r="A13" s="40" t="s">
        <v>64</v>
      </c>
      <c r="B13" s="33"/>
      <c r="C13" s="410">
        <f>VLOOKUP(TRIM($A13),'Table 2a All'!$A$14:$BA$18,2+AA$6+$AA$19,FALSE)</f>
        <v>2820</v>
      </c>
      <c r="D13" s="410"/>
      <c r="E13" s="410">
        <f>VLOOKUP(TRIM($A13),'Table 2a All'!$A$14:$BA$18,2+AC$6+$AA$19,FALSE)</f>
        <v>1210</v>
      </c>
      <c r="F13" s="410"/>
      <c r="G13" s="410">
        <f>VLOOKUP(TRIM($A13),'Table 2a All'!$A$14:$BA$18,2+AE$6+$AA$19,FALSE)</f>
        <v>1600</v>
      </c>
      <c r="H13" s="410">
        <f>VLOOKUP(TRIM($A13),'Table 2a All'!$A$14:$BA$18,2+AF$6+$AA$19,FALSE)</f>
        <v>620</v>
      </c>
      <c r="I13" s="410">
        <f>VLOOKUP(TRIM($A13),'Table 2a All'!$A$14:$BA$18,2+AG$6+$AA$19,FALSE)</f>
        <v>980</v>
      </c>
      <c r="J13" s="411"/>
      <c r="K13" s="412">
        <f>VLOOKUP(TRIM($A13),'Table 2a All'!$A$14:$BA$18,2+AI$6+$AA$19,FALSE)</f>
        <v>41</v>
      </c>
      <c r="L13" s="413"/>
      <c r="M13" s="412">
        <f>VLOOKUP(TRIM($A13),'Table 2a All'!$A$14:$BA$18,2+AK$6+$AA$19,FALSE)</f>
        <v>62</v>
      </c>
      <c r="N13" s="413"/>
      <c r="O13" s="412">
        <f>VLOOKUP(TRIM($A13),'Table 2a All'!$A$14:$BA$18,2+AM$6+$AA$19,FALSE)</f>
        <v>25</v>
      </c>
      <c r="P13" s="412">
        <f>VLOOKUP(TRIM($A13),'Table 2a All'!$A$14:$BA$18,2+AN$6+$AA$19,FALSE)</f>
        <v>15</v>
      </c>
      <c r="Q13" s="412">
        <f>VLOOKUP(TRIM($A13),'Table 2a All'!$A$14:$BA$18,2+AO$6+$AA$19,FALSE)</f>
        <v>32</v>
      </c>
    </row>
    <row r="14" spans="1:41" ht="14.1" customHeight="1" x14ac:dyDescent="0.25">
      <c r="A14" s="40" t="s">
        <v>65</v>
      </c>
      <c r="B14" s="33"/>
      <c r="C14" s="410">
        <f>VLOOKUP(TRIM($A14),'Table 2a All'!$A$14:$BA$18,2+AA$6+$AA$19,FALSE)</f>
        <v>2800</v>
      </c>
      <c r="D14" s="410"/>
      <c r="E14" s="410">
        <f>VLOOKUP(TRIM($A14),'Table 2a All'!$A$14:$BA$18,2+AC$6+$AA$19,FALSE)</f>
        <v>1210</v>
      </c>
      <c r="F14" s="410"/>
      <c r="G14" s="410">
        <f>VLOOKUP(TRIM($A14),'Table 2a All'!$A$14:$BA$18,2+AE$6+$AA$19,FALSE)</f>
        <v>1590</v>
      </c>
      <c r="H14" s="410">
        <f>VLOOKUP(TRIM($A14),'Table 2a All'!$A$14:$BA$18,2+AF$6+$AA$19,FALSE)</f>
        <v>600</v>
      </c>
      <c r="I14" s="410">
        <f>VLOOKUP(TRIM($A14),'Table 2a All'!$A$14:$BA$18,2+AG$6+$AA$19,FALSE)</f>
        <v>980</v>
      </c>
      <c r="J14" s="411"/>
      <c r="K14" s="412">
        <f>VLOOKUP(TRIM($A14),'Table 2a All'!$A$14:$BA$18,2+AI$6+$AA$19,FALSE)</f>
        <v>46</v>
      </c>
      <c r="L14" s="413"/>
      <c r="M14" s="412">
        <f>VLOOKUP(TRIM($A14),'Table 2a All'!$A$14:$BA$18,2+AK$6+$AA$19,FALSE)</f>
        <v>74</v>
      </c>
      <c r="N14" s="413"/>
      <c r="O14" s="412">
        <f>VLOOKUP(TRIM($A14),'Table 2a All'!$A$14:$BA$18,2+AM$6+$AA$19,FALSE)</f>
        <v>24</v>
      </c>
      <c r="P14" s="412">
        <f>VLOOKUP(TRIM($A14),'Table 2a All'!$A$14:$BA$18,2+AN$6+$AA$19,FALSE)</f>
        <v>11</v>
      </c>
      <c r="Q14" s="412">
        <f>VLOOKUP(TRIM($A14),'Table 2a All'!$A$14:$BA$18,2+AO$6+$AA$19,FALSE)</f>
        <v>32</v>
      </c>
    </row>
    <row r="15" spans="1:41" ht="14.1" customHeight="1" x14ac:dyDescent="0.25">
      <c r="A15" s="40" t="s">
        <v>63</v>
      </c>
      <c r="B15" s="33"/>
      <c r="C15" s="410">
        <f>VLOOKUP(TRIM($A15),'Table 2a All'!$A$14:$BA$18,2+AA$6+$AA$19,FALSE)</f>
        <v>2820</v>
      </c>
      <c r="D15" s="410"/>
      <c r="E15" s="410">
        <f>VLOOKUP(TRIM($A15),'Table 2a All'!$A$14:$BA$18,2+AC$6+$AA$19,FALSE)</f>
        <v>1210</v>
      </c>
      <c r="F15" s="410"/>
      <c r="G15" s="410">
        <f>VLOOKUP(TRIM($A15),'Table 2a All'!$A$14:$BA$18,2+AE$6+$AA$19,FALSE)</f>
        <v>1600</v>
      </c>
      <c r="H15" s="410">
        <f>VLOOKUP(TRIM($A15),'Table 2a All'!$A$14:$BA$18,2+AF$6+$AA$19,FALSE)</f>
        <v>620</v>
      </c>
      <c r="I15" s="410">
        <f>VLOOKUP(TRIM($A15),'Table 2a All'!$A$14:$BA$18,2+AG$6+$AA$19,FALSE)</f>
        <v>980</v>
      </c>
      <c r="J15" s="411"/>
      <c r="K15" s="412">
        <f>VLOOKUP(TRIM($A15),'Table 2a All'!$A$14:$BA$18,2+AI$6+$AA$19,FALSE)</f>
        <v>41</v>
      </c>
      <c r="L15" s="413"/>
      <c r="M15" s="412">
        <f>VLOOKUP(TRIM($A15),'Table 2a All'!$A$14:$BA$18,2+AK$6+$AA$19,FALSE)</f>
        <v>63</v>
      </c>
      <c r="N15" s="413"/>
      <c r="O15" s="412">
        <f>VLOOKUP(TRIM($A15),'Table 2a All'!$A$14:$BA$18,2+AM$6+$AA$19,FALSE)</f>
        <v>24</v>
      </c>
      <c r="P15" s="412">
        <f>VLOOKUP(TRIM($A15),'Table 2a All'!$A$14:$BA$18,2+AN$6+$AA$19,FALSE)</f>
        <v>12</v>
      </c>
      <c r="Q15" s="412">
        <f>VLOOKUP(TRIM($A15),'Table 2a All'!$A$14:$BA$18,2+AO$6+$AA$19,FALSE)</f>
        <v>32</v>
      </c>
    </row>
    <row r="16" spans="1:41" ht="14.1" customHeight="1" x14ac:dyDescent="0.25">
      <c r="A16" s="40" t="s">
        <v>66</v>
      </c>
      <c r="B16" s="33"/>
      <c r="C16" s="410">
        <f>VLOOKUP(TRIM($A16),'Table 2a All'!$A$14:$BA$18,2+AA$6+$AA$19,FALSE)</f>
        <v>2820</v>
      </c>
      <c r="D16" s="410"/>
      <c r="E16" s="410">
        <f>VLOOKUP(TRIM($A16),'Table 2a All'!$A$14:$BA$18,2+AC$6+$AA$19,FALSE)</f>
        <v>1210</v>
      </c>
      <c r="F16" s="410"/>
      <c r="G16" s="410">
        <f>VLOOKUP(TRIM($A16),'Table 2a All'!$A$14:$BA$18,2+AE$6+$AA$19,FALSE)</f>
        <v>1600</v>
      </c>
      <c r="H16" s="410">
        <f>VLOOKUP(TRIM($A16),'Table 2a All'!$A$14:$BA$18,2+AF$6+$AA$19,FALSE)</f>
        <v>620</v>
      </c>
      <c r="I16" s="410">
        <f>VLOOKUP(TRIM($A16),'Table 2a All'!$A$14:$BA$18,2+AG$6+$AA$19,FALSE)</f>
        <v>980</v>
      </c>
      <c r="J16" s="411"/>
      <c r="K16" s="412">
        <f>VLOOKUP(TRIM($A16),'Table 2a All'!$A$14:$BA$18,2+AI$6+$AA$19,FALSE)</f>
        <v>44</v>
      </c>
      <c r="L16" s="413"/>
      <c r="M16" s="412">
        <f>VLOOKUP(TRIM($A16),'Table 2a All'!$A$14:$BA$18,2+AK$6+$AA$19,FALSE)</f>
        <v>72</v>
      </c>
      <c r="N16" s="413"/>
      <c r="O16" s="412">
        <f>VLOOKUP(TRIM($A16),'Table 2a All'!$A$14:$BA$18,2+AM$6+$AA$19,FALSE)</f>
        <v>23</v>
      </c>
      <c r="P16" s="412">
        <f>VLOOKUP(TRIM($A16),'Table 2a All'!$A$14:$BA$18,2+AN$6+$AA$19,FALSE)</f>
        <v>11</v>
      </c>
      <c r="Q16" s="412">
        <f>VLOOKUP(TRIM($A16),'Table 2a All'!$A$14:$BA$18,2+AO$6+$AA$19,FALSE)</f>
        <v>30</v>
      </c>
    </row>
    <row r="17" spans="1:27" ht="14.1" customHeight="1" x14ac:dyDescent="0.25">
      <c r="A17" s="40" t="s">
        <v>67</v>
      </c>
      <c r="B17" s="33"/>
      <c r="C17" s="410">
        <f>VLOOKUP(TRIM($A17),'Table 2a All'!$A$14:$BA$18,2+AA$6+$AA$19,FALSE)</f>
        <v>2800</v>
      </c>
      <c r="D17" s="410"/>
      <c r="E17" s="410">
        <f>VLOOKUP(TRIM($A17),'Table 2a All'!$A$14:$BA$18,2+AC$6+$AA$19,FALSE)</f>
        <v>1210</v>
      </c>
      <c r="F17" s="410"/>
      <c r="G17" s="410">
        <f>VLOOKUP(TRIM($A17),'Table 2a All'!$A$14:$BA$18,2+AE$6+$AA$19,FALSE)</f>
        <v>1590</v>
      </c>
      <c r="H17" s="410">
        <f>VLOOKUP(TRIM($A17),'Table 2a All'!$A$14:$BA$18,2+AF$6+$AA$19,FALSE)</f>
        <v>600</v>
      </c>
      <c r="I17" s="410">
        <f>VLOOKUP(TRIM($A17),'Table 2a All'!$A$14:$BA$18,2+AG$6+$AA$19,FALSE)</f>
        <v>980</v>
      </c>
      <c r="J17" s="411"/>
      <c r="K17" s="412">
        <f>VLOOKUP(TRIM($A17),'Table 2a All'!$A$14:$BA$18,2+AI$6+$AA$19,FALSE)</f>
        <v>25</v>
      </c>
      <c r="L17" s="413"/>
      <c r="M17" s="412">
        <f>VLOOKUP(TRIM($A17),'Table 2a All'!$A$14:$BA$18,2+AK$6+$AA$19,FALSE)</f>
        <v>44</v>
      </c>
      <c r="N17" s="413"/>
      <c r="O17" s="412">
        <f>VLOOKUP(TRIM($A17),'Table 2a All'!$A$14:$BA$18,2+AM$6+$AA$19,FALSE)</f>
        <v>11</v>
      </c>
      <c r="P17" s="412">
        <f>VLOOKUP(TRIM($A17),'Table 2a All'!$A$14:$BA$18,2+AN$6+$AA$19,FALSE)</f>
        <v>6</v>
      </c>
      <c r="Q17" s="412">
        <f>VLOOKUP(TRIM($A17),'Table 2a All'!$A$14:$BA$18,2+AO$6+$AA$19,FALSE)</f>
        <v>14</v>
      </c>
    </row>
    <row r="18" spans="1:27" x14ac:dyDescent="0.25">
      <c r="A18" s="43"/>
      <c r="B18" s="43"/>
      <c r="C18" s="414"/>
      <c r="D18" s="414"/>
      <c r="E18" s="414"/>
      <c r="F18" s="414"/>
      <c r="G18" s="414"/>
      <c r="H18" s="414"/>
      <c r="I18" s="415"/>
      <c r="J18" s="416"/>
      <c r="K18" s="417"/>
      <c r="L18" s="417"/>
      <c r="M18" s="417"/>
      <c r="N18" s="417"/>
      <c r="O18" s="417"/>
      <c r="P18" s="417"/>
      <c r="Q18" s="417"/>
    </row>
    <row r="19" spans="1:27" x14ac:dyDescent="0.25">
      <c r="A19" s="34" t="s">
        <v>47</v>
      </c>
      <c r="B19" s="33"/>
      <c r="C19" s="414"/>
      <c r="D19" s="414"/>
      <c r="E19" s="414"/>
      <c r="F19" s="414"/>
      <c r="G19" s="414"/>
      <c r="H19" s="414"/>
      <c r="I19" s="415"/>
      <c r="J19" s="416"/>
      <c r="K19" s="417"/>
      <c r="L19" s="417"/>
      <c r="M19" s="417"/>
      <c r="N19" s="417"/>
      <c r="O19" s="417"/>
      <c r="P19" s="417"/>
      <c r="Q19" s="417"/>
      <c r="AA19" s="22">
        <f>18*IF(Q5="Female",0,IF(Q5="Male",1,IF(Q5="Total",2)))</f>
        <v>36</v>
      </c>
    </row>
    <row r="20" spans="1:27" ht="9" customHeight="1" x14ac:dyDescent="0.25">
      <c r="A20" s="46"/>
      <c r="B20" s="33"/>
      <c r="C20" s="410"/>
      <c r="D20" s="410"/>
      <c r="E20" s="410"/>
      <c r="F20" s="410"/>
      <c r="G20" s="410"/>
      <c r="H20" s="410"/>
      <c r="I20" s="415"/>
      <c r="J20" s="416"/>
      <c r="K20" s="417"/>
      <c r="L20" s="417"/>
      <c r="M20" s="417"/>
      <c r="N20" s="417"/>
      <c r="O20" s="417"/>
      <c r="P20" s="417"/>
      <c r="Q20" s="417"/>
    </row>
    <row r="21" spans="1:27" x14ac:dyDescent="0.25">
      <c r="A21" s="470" t="s">
        <v>46</v>
      </c>
      <c r="B21" s="472"/>
      <c r="C21" s="415"/>
      <c r="D21" s="415"/>
      <c r="E21" s="415"/>
      <c r="F21" s="415"/>
      <c r="G21" s="415"/>
      <c r="H21" s="415"/>
      <c r="I21" s="415"/>
      <c r="J21" s="416"/>
      <c r="K21" s="417"/>
      <c r="L21" s="417"/>
      <c r="M21" s="417"/>
      <c r="N21" s="417"/>
      <c r="O21" s="417"/>
      <c r="P21" s="417"/>
      <c r="Q21" s="417"/>
    </row>
    <row r="22" spans="1:27" ht="14.1" customHeight="1" x14ac:dyDescent="0.25">
      <c r="A22" s="40" t="s">
        <v>64</v>
      </c>
      <c r="B22" s="33"/>
      <c r="C22" s="410">
        <f>VLOOKUP(TRIM($A22),'Table 2a All'!$A$23:$BA$27,2+AA$6+$AA$19,FALSE)</f>
        <v>589370</v>
      </c>
      <c r="D22" s="410"/>
      <c r="E22" s="410">
        <f>VLOOKUP(TRIM($A22),'Table 2a All'!$A$23:$BA$27,2+AC$6+$AA$19,FALSE)</f>
        <v>480530</v>
      </c>
      <c r="F22" s="410"/>
      <c r="G22" s="410">
        <f>VLOOKUP(TRIM($A22),'Table 2a All'!$A$23:$BA$27,2+AE$6+$AA$19,FALSE)</f>
        <v>101930</v>
      </c>
      <c r="H22" s="410">
        <f>VLOOKUP(TRIM($A22),'Table 2a All'!$A$23:$BA$27,2+AF$6+$AA$19,FALSE)</f>
        <v>17290</v>
      </c>
      <c r="I22" s="410">
        <f>VLOOKUP(TRIM($A22),'Table 2a All'!$A$23:$BA$27,2+AG$6+$AA$19,FALSE)</f>
        <v>84640</v>
      </c>
      <c r="J22" s="411"/>
      <c r="K22" s="412">
        <f>VLOOKUP(TRIM($A22),'Table 2a All'!$A$23:$BA$27,2+AI$6+$AA$19,FALSE)</f>
        <v>66</v>
      </c>
      <c r="L22" s="413"/>
      <c r="M22" s="412">
        <f>VLOOKUP(TRIM($A22),'Table 2a All'!$A$23:$BA$27,2+AK$6+$AA$19,FALSE)</f>
        <v>74</v>
      </c>
      <c r="N22" s="413"/>
      <c r="O22" s="412">
        <f>VLOOKUP(TRIM($A22),'Table 2a All'!$A$23:$BA$27,2+AM$6+$AA$19,FALSE)</f>
        <v>29</v>
      </c>
      <c r="P22" s="412">
        <f>VLOOKUP(TRIM($A22),'Table 2a All'!$A$23:$BA$27,2+AN$6+$AA$19,FALSE)</f>
        <v>14</v>
      </c>
      <c r="Q22" s="412">
        <f>VLOOKUP(TRIM($A22),'Table 2a All'!$A$23:$BA$27,2+AO$6+$AA$19,FALSE)</f>
        <v>32</v>
      </c>
    </row>
    <row r="23" spans="1:27" ht="14.1" customHeight="1" x14ac:dyDescent="0.25">
      <c r="A23" s="40" t="s">
        <v>65</v>
      </c>
      <c r="B23" s="33"/>
      <c r="C23" s="410">
        <f>VLOOKUP(TRIM($A23),'Table 2a All'!$A$23:$BA$27,2+AA$6+$AA$19,FALSE)</f>
        <v>588090</v>
      </c>
      <c r="D23" s="410"/>
      <c r="E23" s="410">
        <f>VLOOKUP(TRIM($A23),'Table 2a All'!$A$23:$BA$27,2+AC$6+$AA$19,FALSE)</f>
        <v>480250</v>
      </c>
      <c r="F23" s="410"/>
      <c r="G23" s="410">
        <f>VLOOKUP(TRIM($A23),'Table 2a All'!$A$23:$BA$27,2+AE$6+$AA$19,FALSE)</f>
        <v>101550</v>
      </c>
      <c r="H23" s="410">
        <f>VLOOKUP(TRIM($A23),'Table 2a All'!$A$23:$BA$27,2+AF$6+$AA$19,FALSE)</f>
        <v>17030</v>
      </c>
      <c r="I23" s="410">
        <f>VLOOKUP(TRIM($A23),'Table 2a All'!$A$23:$BA$27,2+AG$6+$AA$19,FALSE)</f>
        <v>84510</v>
      </c>
      <c r="J23" s="411"/>
      <c r="K23" s="412">
        <f>VLOOKUP(TRIM($A23),'Table 2a All'!$A$23:$BA$27,2+AI$6+$AA$19,FALSE)</f>
        <v>74</v>
      </c>
      <c r="L23" s="413"/>
      <c r="M23" s="412">
        <f>VLOOKUP(TRIM($A23),'Table 2a All'!$A$23:$BA$27,2+AK$6+$AA$19,FALSE)</f>
        <v>84</v>
      </c>
      <c r="N23" s="413"/>
      <c r="O23" s="412">
        <f>VLOOKUP(TRIM($A23),'Table 2a All'!$A$23:$BA$27,2+AM$6+$AA$19,FALSE)</f>
        <v>29</v>
      </c>
      <c r="P23" s="412">
        <f>VLOOKUP(TRIM($A23),'Table 2a All'!$A$23:$BA$27,2+AN$6+$AA$19,FALSE)</f>
        <v>13</v>
      </c>
      <c r="Q23" s="412">
        <f>VLOOKUP(TRIM($A23),'Table 2a All'!$A$23:$BA$27,2+AO$6+$AA$19,FALSE)</f>
        <v>32</v>
      </c>
    </row>
    <row r="24" spans="1:27" ht="14.1" customHeight="1" x14ac:dyDescent="0.25">
      <c r="A24" s="40" t="s">
        <v>63</v>
      </c>
      <c r="B24" s="33"/>
      <c r="C24" s="410">
        <f>VLOOKUP(TRIM($A24),'Table 2a All'!$A$23:$BA$27,2+AA$6+$AA$19,FALSE)</f>
        <v>589350</v>
      </c>
      <c r="D24" s="410"/>
      <c r="E24" s="410">
        <f>VLOOKUP(TRIM($A24),'Table 2a All'!$A$23:$BA$27,2+AC$6+$AA$19,FALSE)</f>
        <v>480520</v>
      </c>
      <c r="F24" s="410"/>
      <c r="G24" s="410">
        <f>VLOOKUP(TRIM($A24),'Table 2a All'!$A$23:$BA$27,2+AE$6+$AA$19,FALSE)</f>
        <v>101930</v>
      </c>
      <c r="H24" s="410">
        <f>VLOOKUP(TRIM($A24),'Table 2a All'!$A$23:$BA$27,2+AF$6+$AA$19,FALSE)</f>
        <v>17290</v>
      </c>
      <c r="I24" s="410">
        <f>VLOOKUP(TRIM($A24),'Table 2a All'!$A$23:$BA$27,2+AG$6+$AA$19,FALSE)</f>
        <v>84630</v>
      </c>
      <c r="J24" s="411"/>
      <c r="K24" s="412">
        <f>VLOOKUP(TRIM($A24),'Table 2a All'!$A$23:$BA$27,2+AI$6+$AA$19,FALSE)</f>
        <v>70</v>
      </c>
      <c r="L24" s="413"/>
      <c r="M24" s="412">
        <f>VLOOKUP(TRIM($A24),'Table 2a All'!$A$23:$BA$27,2+AK$6+$AA$19,FALSE)</f>
        <v>78</v>
      </c>
      <c r="N24" s="413"/>
      <c r="O24" s="412">
        <f>VLOOKUP(TRIM($A24),'Table 2a All'!$A$23:$BA$27,2+AM$6+$AA$19,FALSE)</f>
        <v>32</v>
      </c>
      <c r="P24" s="412">
        <f>VLOOKUP(TRIM($A24),'Table 2a All'!$A$23:$BA$27,2+AN$6+$AA$19,FALSE)</f>
        <v>14</v>
      </c>
      <c r="Q24" s="412">
        <f>VLOOKUP(TRIM($A24),'Table 2a All'!$A$23:$BA$27,2+AO$6+$AA$19,FALSE)</f>
        <v>36</v>
      </c>
    </row>
    <row r="25" spans="1:27" ht="14.1" customHeight="1" x14ac:dyDescent="0.25">
      <c r="A25" s="40" t="s">
        <v>66</v>
      </c>
      <c r="B25" s="33"/>
      <c r="C25" s="410">
        <f>VLOOKUP(TRIM($A25),'Table 2a All'!$A$23:$BA$27,2+AA$6+$AA$19,FALSE)</f>
        <v>589320</v>
      </c>
      <c r="D25" s="410"/>
      <c r="E25" s="410">
        <f>VLOOKUP(TRIM($A25),'Table 2a All'!$A$23:$BA$27,2+AC$6+$AA$19,FALSE)</f>
        <v>480520</v>
      </c>
      <c r="F25" s="410"/>
      <c r="G25" s="410">
        <f>VLOOKUP(TRIM($A25),'Table 2a All'!$A$23:$BA$27,2+AE$6+$AA$19,FALSE)</f>
        <v>101920</v>
      </c>
      <c r="H25" s="410">
        <f>VLOOKUP(TRIM($A25),'Table 2a All'!$A$23:$BA$27,2+AF$6+$AA$19,FALSE)</f>
        <v>17280</v>
      </c>
      <c r="I25" s="410">
        <f>VLOOKUP(TRIM($A25),'Table 2a All'!$A$23:$BA$27,2+AG$6+$AA$19,FALSE)</f>
        <v>84630</v>
      </c>
      <c r="J25" s="411"/>
      <c r="K25" s="412">
        <f>VLOOKUP(TRIM($A25),'Table 2a All'!$A$23:$BA$27,2+AI$6+$AA$19,FALSE)</f>
        <v>73</v>
      </c>
      <c r="L25" s="413"/>
      <c r="M25" s="412">
        <f>VLOOKUP(TRIM($A25),'Table 2a All'!$A$23:$BA$27,2+AK$6+$AA$19,FALSE)</f>
        <v>82</v>
      </c>
      <c r="N25" s="413"/>
      <c r="O25" s="412">
        <f>VLOOKUP(TRIM($A25),'Table 2a All'!$A$23:$BA$27,2+AM$6+$AA$19,FALSE)</f>
        <v>29</v>
      </c>
      <c r="P25" s="412">
        <f>VLOOKUP(TRIM($A25),'Table 2a All'!$A$23:$BA$27,2+AN$6+$AA$19,FALSE)</f>
        <v>15</v>
      </c>
      <c r="Q25" s="412">
        <f>VLOOKUP(TRIM($A25),'Table 2a All'!$A$23:$BA$27,2+AO$6+$AA$19,FALSE)</f>
        <v>31</v>
      </c>
    </row>
    <row r="26" spans="1:27" ht="14.1" customHeight="1" x14ac:dyDescent="0.25">
      <c r="A26" s="40" t="s">
        <v>67</v>
      </c>
      <c r="B26" s="33"/>
      <c r="C26" s="410">
        <f>VLOOKUP(TRIM($A26),'Table 2a All'!$A$23:$BA$27,2+AA$6+$AA$19,FALSE)</f>
        <v>588060</v>
      </c>
      <c r="D26" s="410"/>
      <c r="E26" s="410">
        <f>VLOOKUP(TRIM($A26),'Table 2a All'!$A$23:$BA$27,2+AC$6+$AA$19,FALSE)</f>
        <v>480250</v>
      </c>
      <c r="F26" s="410"/>
      <c r="G26" s="410">
        <f>VLOOKUP(TRIM($A26),'Table 2a All'!$A$23:$BA$27,2+AE$6+$AA$19,FALSE)</f>
        <v>101540</v>
      </c>
      <c r="H26" s="410">
        <f>VLOOKUP(TRIM($A26),'Table 2a All'!$A$23:$BA$27,2+AF$6+$AA$19,FALSE)</f>
        <v>17030</v>
      </c>
      <c r="I26" s="410">
        <f>VLOOKUP(TRIM($A26),'Table 2a All'!$A$23:$BA$27,2+AG$6+$AA$19,FALSE)</f>
        <v>84510</v>
      </c>
      <c r="J26" s="411"/>
      <c r="K26" s="412">
        <f>VLOOKUP(TRIM($A26),'Table 2a All'!$A$23:$BA$27,2+AI$6+$AA$19,FALSE)</f>
        <v>54</v>
      </c>
      <c r="L26" s="413"/>
      <c r="M26" s="412">
        <f>VLOOKUP(TRIM($A26),'Table 2a All'!$A$23:$BA$27,2+AK$6+$AA$19,FALSE)</f>
        <v>62</v>
      </c>
      <c r="N26" s="413"/>
      <c r="O26" s="412">
        <f>VLOOKUP(TRIM($A26),'Table 2a All'!$A$23:$BA$27,2+AM$6+$AA$19,FALSE)</f>
        <v>14</v>
      </c>
      <c r="P26" s="412">
        <f>VLOOKUP(TRIM($A26),'Table 2a All'!$A$23:$BA$27,2+AN$6+$AA$19,FALSE)</f>
        <v>7</v>
      </c>
      <c r="Q26" s="412">
        <f>VLOOKUP(TRIM($A26),'Table 2a All'!$A$23:$BA$27,2+AO$6+$AA$19,FALSE)</f>
        <v>16</v>
      </c>
    </row>
    <row r="27" spans="1:27" x14ac:dyDescent="0.25">
      <c r="A27" s="40"/>
      <c r="B27" s="33"/>
      <c r="C27" s="418"/>
      <c r="D27" s="419"/>
      <c r="E27" s="420"/>
      <c r="F27" s="420"/>
      <c r="G27" s="420"/>
      <c r="H27" s="420"/>
      <c r="I27" s="421"/>
      <c r="J27" s="421"/>
      <c r="K27" s="422"/>
      <c r="L27" s="422"/>
      <c r="M27" s="422"/>
      <c r="N27" s="422"/>
      <c r="O27" s="422"/>
      <c r="P27" s="422"/>
      <c r="Q27" s="422"/>
    </row>
    <row r="28" spans="1:27" x14ac:dyDescent="0.25">
      <c r="A28" s="20" t="s">
        <v>68</v>
      </c>
      <c r="B28" s="33"/>
      <c r="C28" s="410"/>
      <c r="D28" s="423"/>
      <c r="E28" s="423"/>
      <c r="F28" s="423"/>
      <c r="G28" s="423"/>
      <c r="H28" s="423"/>
      <c r="I28" s="421"/>
      <c r="J28" s="421"/>
      <c r="K28" s="422"/>
      <c r="L28" s="422"/>
      <c r="M28" s="422"/>
      <c r="N28" s="422"/>
      <c r="O28" s="422"/>
      <c r="P28" s="422"/>
      <c r="Q28" s="422"/>
    </row>
    <row r="29" spans="1:27" ht="9" customHeight="1" x14ac:dyDescent="0.25">
      <c r="A29" s="35"/>
      <c r="B29" s="33"/>
      <c r="C29" s="423"/>
      <c r="D29" s="423"/>
      <c r="E29" s="423"/>
      <c r="F29" s="423"/>
      <c r="G29" s="423"/>
      <c r="H29" s="423"/>
      <c r="I29" s="421"/>
      <c r="J29" s="421"/>
      <c r="K29" s="422"/>
      <c r="L29" s="422"/>
      <c r="M29" s="422"/>
      <c r="N29" s="422"/>
      <c r="O29" s="422"/>
      <c r="P29" s="422"/>
      <c r="Q29" s="422"/>
    </row>
    <row r="30" spans="1:27" x14ac:dyDescent="0.25">
      <c r="A30" s="470" t="s">
        <v>46</v>
      </c>
      <c r="B30" s="33"/>
      <c r="C30" s="423"/>
      <c r="D30" s="423"/>
      <c r="E30" s="423"/>
      <c r="F30" s="423"/>
      <c r="G30" s="423"/>
      <c r="H30" s="423"/>
      <c r="I30" s="421"/>
      <c r="J30" s="421"/>
      <c r="K30" s="422"/>
      <c r="L30" s="422"/>
      <c r="M30" s="422"/>
      <c r="N30" s="422"/>
      <c r="O30" s="422"/>
      <c r="P30" s="422"/>
      <c r="Q30" s="422"/>
    </row>
    <row r="31" spans="1:27" ht="14.1" customHeight="1" x14ac:dyDescent="0.25">
      <c r="A31" s="40" t="s">
        <v>64</v>
      </c>
      <c r="B31" s="33"/>
      <c r="C31" s="410">
        <f>VLOOKUP(TRIM($A31),'Table 2a All'!$A$32:$BA$36,2+AA$6+$AA$19,FALSE)</f>
        <v>13810</v>
      </c>
      <c r="D31" s="410"/>
      <c r="E31" s="410" t="str">
        <f>VLOOKUP(TRIM($A31),'Table 2a All'!$A$32:$BA$36,2+AC$6+$AA$19,FALSE)</f>
        <v>..</v>
      </c>
      <c r="F31" s="410"/>
      <c r="G31" s="410" t="str">
        <f>VLOOKUP(TRIM($A31),'Table 2a All'!$A$32:$BA$36,2+AE$6+$AA$19,FALSE)</f>
        <v>..</v>
      </c>
      <c r="H31" s="410" t="str">
        <f>VLOOKUP(TRIM($A31),'Table 2a All'!$A$32:$BA$36,2+AF$6+$AA$19,FALSE)</f>
        <v>..</v>
      </c>
      <c r="I31" s="410" t="str">
        <f>VLOOKUP(TRIM($A31),'Table 2a All'!$A$32:$BA$36,2+AG$6+$AA$19,FALSE)</f>
        <v>..</v>
      </c>
      <c r="J31" s="411"/>
      <c r="K31" s="412">
        <f>VLOOKUP(TRIM($A31),'Table 2a All'!$A$32:$BA$36,2+AI$6+$AA$19,FALSE)</f>
        <v>38</v>
      </c>
      <c r="L31" s="413"/>
      <c r="M31" s="412" t="str">
        <f>VLOOKUP(TRIM($A31),'Table 2a All'!$A$32:$BA$36,2+AK$6+$AA$19,FALSE)</f>
        <v>..</v>
      </c>
      <c r="N31" s="413"/>
      <c r="O31" s="412" t="str">
        <f>VLOOKUP(TRIM($A31),'Table 2a All'!$A$32:$BA$36,2+AM$6+$AA$19,FALSE)</f>
        <v>..</v>
      </c>
      <c r="P31" s="412" t="str">
        <f>VLOOKUP(TRIM($A31),'Table 2a All'!$A$32:$BA$36,2+AN$6+$AA$19,FALSE)</f>
        <v>..</v>
      </c>
      <c r="Q31" s="412" t="str">
        <f>VLOOKUP(TRIM($A31),'Table 2a All'!$A$32:$BA$36,2+AO$6+$AA$19,FALSE)</f>
        <v>..</v>
      </c>
    </row>
    <row r="32" spans="1:27" ht="14.1" customHeight="1" x14ac:dyDescent="0.25">
      <c r="A32" s="40" t="s">
        <v>65</v>
      </c>
      <c r="B32" s="33"/>
      <c r="C32" s="410">
        <f>VLOOKUP(TRIM($A32),'Table 2a All'!$A$32:$BA$36,2+AA$6+$AA$19,FALSE)</f>
        <v>13700</v>
      </c>
      <c r="D32" s="410"/>
      <c r="E32" s="410" t="str">
        <f>VLOOKUP(TRIM($A32),'Table 2a All'!$A$32:$BA$36,2+AC$6+$AA$19,FALSE)</f>
        <v>..</v>
      </c>
      <c r="F32" s="410"/>
      <c r="G32" s="410" t="str">
        <f>VLOOKUP(TRIM($A32),'Table 2a All'!$A$32:$BA$36,2+AE$6+$AA$19,FALSE)</f>
        <v>..</v>
      </c>
      <c r="H32" s="410" t="str">
        <f>VLOOKUP(TRIM($A32),'Table 2a All'!$A$32:$BA$36,2+AF$6+$AA$19,FALSE)</f>
        <v>..</v>
      </c>
      <c r="I32" s="410" t="str">
        <f>VLOOKUP(TRIM($A32),'Table 2a All'!$A$32:$BA$36,2+AG$6+$AA$19,FALSE)</f>
        <v>..</v>
      </c>
      <c r="J32" s="411"/>
      <c r="K32" s="412">
        <f>VLOOKUP(TRIM($A32),'Table 2a All'!$A$32:$BA$36,2+AI$6+$AA$19,FALSE)</f>
        <v>44</v>
      </c>
      <c r="L32" s="413"/>
      <c r="M32" s="412" t="str">
        <f>VLOOKUP(TRIM($A32),'Table 2a All'!$A$32:$BA$36,2+AK$6+$AA$19,FALSE)</f>
        <v>..</v>
      </c>
      <c r="N32" s="413"/>
      <c r="O32" s="412" t="str">
        <f>VLOOKUP(TRIM($A32),'Table 2a All'!$A$32:$BA$36,2+AM$6+$AA$19,FALSE)</f>
        <v>..</v>
      </c>
      <c r="P32" s="412" t="str">
        <f>VLOOKUP(TRIM($A32),'Table 2a All'!$A$32:$BA$36,2+AN$6+$AA$19,FALSE)</f>
        <v>..</v>
      </c>
      <c r="Q32" s="412" t="str">
        <f>VLOOKUP(TRIM($A32),'Table 2a All'!$A$32:$BA$36,2+AO$6+$AA$19,FALSE)</f>
        <v>..</v>
      </c>
    </row>
    <row r="33" spans="1:26" ht="14.1" customHeight="1" x14ac:dyDescent="0.25">
      <c r="A33" s="40" t="s">
        <v>63</v>
      </c>
      <c r="B33" s="33"/>
      <c r="C33" s="410">
        <f>VLOOKUP(TRIM($A33),'Table 2a All'!$A$32:$BA$36,2+AA$6+$AA$19,FALSE)</f>
        <v>13810</v>
      </c>
      <c r="D33" s="410"/>
      <c r="E33" s="410" t="str">
        <f>VLOOKUP(TRIM($A33),'Table 2a All'!$A$32:$BA$36,2+AC$6+$AA$19,FALSE)</f>
        <v>..</v>
      </c>
      <c r="F33" s="410"/>
      <c r="G33" s="410" t="str">
        <f>VLOOKUP(TRIM($A33),'Table 2a All'!$A$32:$BA$36,2+AE$6+$AA$19,FALSE)</f>
        <v>..</v>
      </c>
      <c r="H33" s="410" t="str">
        <f>VLOOKUP(TRIM($A33),'Table 2a All'!$A$32:$BA$36,2+AF$6+$AA$19,FALSE)</f>
        <v>..</v>
      </c>
      <c r="I33" s="410" t="str">
        <f>VLOOKUP(TRIM($A33),'Table 2a All'!$A$32:$BA$36,2+AG$6+$AA$19,FALSE)</f>
        <v>..</v>
      </c>
      <c r="J33" s="411"/>
      <c r="K33" s="412">
        <f>VLOOKUP(TRIM($A33),'Table 2a All'!$A$32:$BA$36,2+AI$6+$AA$19,FALSE)</f>
        <v>40</v>
      </c>
      <c r="L33" s="413"/>
      <c r="M33" s="412" t="str">
        <f>VLOOKUP(TRIM($A33),'Table 2a All'!$A$32:$BA$36,2+AK$6+$AA$19,FALSE)</f>
        <v>..</v>
      </c>
      <c r="N33" s="413"/>
      <c r="O33" s="412" t="str">
        <f>VLOOKUP(TRIM($A33),'Table 2a All'!$A$32:$BA$36,2+AM$6+$AA$19,FALSE)</f>
        <v>..</v>
      </c>
      <c r="P33" s="412" t="str">
        <f>VLOOKUP(TRIM($A33),'Table 2a All'!$A$32:$BA$36,2+AN$6+$AA$19,FALSE)</f>
        <v>..</v>
      </c>
      <c r="Q33" s="412" t="str">
        <f>VLOOKUP(TRIM($A33),'Table 2a All'!$A$32:$BA$36,2+AO$6+$AA$19,FALSE)</f>
        <v>..</v>
      </c>
    </row>
    <row r="34" spans="1:26" ht="14.1" customHeight="1" x14ac:dyDescent="0.25">
      <c r="A34" s="40" t="s">
        <v>66</v>
      </c>
      <c r="B34" s="33"/>
      <c r="C34" s="410">
        <f>VLOOKUP(TRIM($A34),'Table 2a All'!$A$32:$BA$36,2+AA$6+$AA$19,FALSE)</f>
        <v>13810</v>
      </c>
      <c r="D34" s="410"/>
      <c r="E34" s="410" t="str">
        <f>VLOOKUP(TRIM($A34),'Table 2a All'!$A$32:$BA$36,2+AC$6+$AA$19,FALSE)</f>
        <v>..</v>
      </c>
      <c r="F34" s="410"/>
      <c r="G34" s="410" t="str">
        <f>VLOOKUP(TRIM($A34),'Table 2a All'!$A$32:$BA$36,2+AE$6+$AA$19,FALSE)</f>
        <v>..</v>
      </c>
      <c r="H34" s="410" t="str">
        <f>VLOOKUP(TRIM($A34),'Table 2a All'!$A$32:$BA$36,2+AF$6+$AA$19,FALSE)</f>
        <v>..</v>
      </c>
      <c r="I34" s="410" t="str">
        <f>VLOOKUP(TRIM($A34),'Table 2a All'!$A$32:$BA$36,2+AG$6+$AA$19,FALSE)</f>
        <v>..</v>
      </c>
      <c r="J34" s="411"/>
      <c r="K34" s="412">
        <f>VLOOKUP(TRIM($A34),'Table 2a All'!$A$32:$BA$36,2+AI$6+$AA$19,FALSE)</f>
        <v>42</v>
      </c>
      <c r="L34" s="413"/>
      <c r="M34" s="412" t="str">
        <f>VLOOKUP(TRIM($A34),'Table 2a All'!$A$32:$BA$36,2+AK$6+$AA$19,FALSE)</f>
        <v>..</v>
      </c>
      <c r="N34" s="413"/>
      <c r="O34" s="412" t="str">
        <f>VLOOKUP(TRIM($A34),'Table 2a All'!$A$32:$BA$36,2+AM$6+$AA$19,FALSE)</f>
        <v>..</v>
      </c>
      <c r="P34" s="412" t="str">
        <f>VLOOKUP(TRIM($A34),'Table 2a All'!$A$32:$BA$36,2+AN$6+$AA$19,FALSE)</f>
        <v>..</v>
      </c>
      <c r="Q34" s="412" t="str">
        <f>VLOOKUP(TRIM($A34),'Table 2a All'!$A$32:$BA$36,2+AO$6+$AA$19,FALSE)</f>
        <v>..</v>
      </c>
    </row>
    <row r="35" spans="1:26" ht="14.1" customHeight="1" x14ac:dyDescent="0.25">
      <c r="A35" s="40" t="s">
        <v>67</v>
      </c>
      <c r="B35" s="33"/>
      <c r="C35" s="410">
        <f>VLOOKUP(TRIM($A35),'Table 2a All'!$A$32:$BA$36,2+AA$6+$AA$19,FALSE)</f>
        <v>13700</v>
      </c>
      <c r="D35" s="410"/>
      <c r="E35" s="410" t="str">
        <f>VLOOKUP(TRIM($A35),'Table 2a All'!$A$32:$BA$36,2+AC$6+$AA$19,FALSE)</f>
        <v>..</v>
      </c>
      <c r="F35" s="410"/>
      <c r="G35" s="410" t="str">
        <f>VLOOKUP(TRIM($A35),'Table 2a All'!$A$32:$BA$36,2+AE$6+$AA$19,FALSE)</f>
        <v>..</v>
      </c>
      <c r="H35" s="410" t="str">
        <f>VLOOKUP(TRIM($A35),'Table 2a All'!$A$32:$BA$36,2+AF$6+$AA$19,FALSE)</f>
        <v>..</v>
      </c>
      <c r="I35" s="410" t="str">
        <f>VLOOKUP(TRIM($A35),'Table 2a All'!$A$32:$BA$36,2+AG$6+$AA$19,FALSE)</f>
        <v>..</v>
      </c>
      <c r="J35" s="411"/>
      <c r="K35" s="412">
        <f>VLOOKUP(TRIM($A35),'Table 2a All'!$A$32:$BA$36,2+AI$6+$AA$19,FALSE)</f>
        <v>25</v>
      </c>
      <c r="L35" s="413"/>
      <c r="M35" s="412" t="str">
        <f>VLOOKUP(TRIM($A35),'Table 2a All'!$A$32:$BA$36,2+AK$6+$AA$19,FALSE)</f>
        <v>..</v>
      </c>
      <c r="N35" s="413"/>
      <c r="O35" s="412" t="str">
        <f>VLOOKUP(TRIM($A35),'Table 2a All'!$A$32:$BA$36,2+AM$6+$AA$19,FALSE)</f>
        <v>..</v>
      </c>
      <c r="P35" s="412" t="str">
        <f>VLOOKUP(TRIM($A35),'Table 2a All'!$A$32:$BA$36,2+AN$6+$AA$19,FALSE)</f>
        <v>..</v>
      </c>
      <c r="Q35" s="412" t="str">
        <f>VLOOKUP(TRIM($A35),'Table 2a All'!$A$32:$BA$36,2+AO$6+$AA$19,FALSE)</f>
        <v>..</v>
      </c>
    </row>
    <row r="36" spans="1:26" x14ac:dyDescent="0.25">
      <c r="A36" s="32"/>
      <c r="B36" s="32"/>
      <c r="C36" s="32"/>
      <c r="D36" s="32"/>
      <c r="E36" s="32"/>
      <c r="F36" s="32"/>
      <c r="G36" s="32"/>
      <c r="H36" s="32"/>
      <c r="I36" s="32"/>
      <c r="J36" s="32"/>
      <c r="K36" s="32"/>
      <c r="L36" s="32"/>
      <c r="M36" s="32"/>
      <c r="N36" s="32"/>
      <c r="O36" s="32"/>
      <c r="P36" s="32"/>
      <c r="Q36" s="32"/>
    </row>
    <row r="37" spans="1:26" x14ac:dyDescent="0.25">
      <c r="Q37" s="157" t="s">
        <v>106</v>
      </c>
    </row>
    <row r="38" spans="1:26" x14ac:dyDescent="0.25">
      <c r="Q38" s="52"/>
    </row>
    <row r="39" spans="1:26" s="33" customFormat="1" ht="22.5" customHeight="1" x14ac:dyDescent="0.2">
      <c r="A39" s="480" t="s">
        <v>50</v>
      </c>
      <c r="B39" s="480"/>
      <c r="C39" s="480"/>
      <c r="D39" s="480"/>
      <c r="E39" s="480"/>
      <c r="F39" s="480"/>
      <c r="G39" s="480"/>
      <c r="H39" s="480"/>
      <c r="I39" s="480"/>
      <c r="J39" s="480"/>
      <c r="K39" s="480"/>
      <c r="L39" s="480"/>
      <c r="M39" s="480"/>
      <c r="N39" s="480"/>
      <c r="O39" s="480"/>
      <c r="P39" s="480"/>
      <c r="Q39" s="480"/>
      <c r="R39" s="55"/>
      <c r="S39" s="55"/>
      <c r="T39" s="55"/>
      <c r="U39" s="55"/>
      <c r="V39" s="55"/>
      <c r="W39" s="55"/>
      <c r="X39" s="55"/>
      <c r="Y39" s="55"/>
      <c r="Z39" s="55"/>
    </row>
    <row r="40" spans="1:26" s="33" customFormat="1" ht="11.25" customHeight="1" x14ac:dyDescent="0.2">
      <c r="A40" s="480" t="s">
        <v>51</v>
      </c>
      <c r="B40" s="480"/>
      <c r="C40" s="480"/>
      <c r="D40" s="480"/>
      <c r="E40" s="480"/>
      <c r="F40" s="480"/>
      <c r="G40" s="480"/>
      <c r="H40" s="480"/>
      <c r="I40" s="480"/>
      <c r="J40" s="480"/>
      <c r="K40" s="480"/>
      <c r="L40" s="480"/>
      <c r="M40" s="480"/>
      <c r="N40" s="480"/>
      <c r="O40" s="480"/>
      <c r="P40" s="480"/>
      <c r="Q40" s="480"/>
      <c r="R40" s="55"/>
      <c r="S40" s="55"/>
      <c r="T40" s="55"/>
      <c r="U40" s="55"/>
      <c r="V40" s="55"/>
      <c r="W40" s="55"/>
      <c r="X40" s="55"/>
      <c r="Y40" s="55"/>
      <c r="Z40" s="55"/>
    </row>
    <row r="41" spans="1:26" s="33" customFormat="1" ht="11.25" customHeight="1" x14ac:dyDescent="0.2">
      <c r="A41" s="480" t="s">
        <v>52</v>
      </c>
      <c r="B41" s="480"/>
      <c r="C41" s="480"/>
      <c r="D41" s="480"/>
      <c r="E41" s="480"/>
      <c r="F41" s="480"/>
      <c r="G41" s="480"/>
      <c r="H41" s="480"/>
      <c r="I41" s="480"/>
      <c r="J41" s="480"/>
      <c r="K41" s="480"/>
      <c r="L41" s="480"/>
      <c r="M41" s="480"/>
      <c r="N41" s="480"/>
      <c r="O41" s="480"/>
      <c r="P41" s="480"/>
      <c r="Q41" s="480"/>
      <c r="R41" s="55"/>
      <c r="S41" s="55"/>
      <c r="T41" s="55"/>
      <c r="U41" s="55"/>
      <c r="V41" s="55"/>
      <c r="W41" s="55"/>
      <c r="X41" s="55"/>
      <c r="Y41" s="55"/>
      <c r="Z41" s="55"/>
    </row>
    <row r="42" spans="1:26" s="33" customFormat="1" ht="11.25" customHeight="1" x14ac:dyDescent="0.2">
      <c r="A42" s="480" t="s">
        <v>53</v>
      </c>
      <c r="B42" s="480"/>
      <c r="C42" s="480"/>
      <c r="D42" s="480"/>
      <c r="E42" s="480"/>
      <c r="F42" s="480"/>
      <c r="G42" s="480"/>
      <c r="H42" s="480"/>
      <c r="I42" s="480"/>
      <c r="J42" s="480"/>
      <c r="K42" s="480"/>
      <c r="L42" s="480"/>
      <c r="M42" s="480"/>
      <c r="N42" s="480"/>
      <c r="O42" s="480"/>
      <c r="P42" s="480"/>
      <c r="Q42" s="480"/>
      <c r="R42" s="55"/>
      <c r="S42" s="55"/>
      <c r="T42" s="55"/>
      <c r="U42" s="55"/>
      <c r="V42" s="55"/>
      <c r="W42" s="55"/>
      <c r="X42" s="55"/>
      <c r="Y42" s="55"/>
      <c r="Z42" s="55"/>
    </row>
    <row r="43" spans="1:26" s="33" customFormat="1" ht="22.5" customHeight="1" x14ac:dyDescent="0.2">
      <c r="A43" s="481" t="s">
        <v>240</v>
      </c>
      <c r="B43" s="481"/>
      <c r="C43" s="481"/>
      <c r="D43" s="481"/>
      <c r="E43" s="481"/>
      <c r="F43" s="481"/>
      <c r="G43" s="481"/>
      <c r="H43" s="481"/>
      <c r="I43" s="481"/>
      <c r="J43" s="481"/>
      <c r="K43" s="481"/>
      <c r="L43" s="481"/>
      <c r="M43" s="481"/>
      <c r="N43" s="481"/>
      <c r="O43" s="481"/>
      <c r="P43" s="481"/>
      <c r="Q43" s="481"/>
      <c r="R43" s="55"/>
      <c r="S43" s="55"/>
      <c r="T43" s="55"/>
      <c r="U43" s="55"/>
      <c r="V43" s="55"/>
      <c r="W43" s="55"/>
      <c r="X43" s="55"/>
      <c r="Y43" s="55"/>
      <c r="Z43" s="55"/>
    </row>
    <row r="44" spans="1:26" s="33" customFormat="1" ht="22.5" customHeight="1" x14ac:dyDescent="0.2">
      <c r="A44" s="480" t="s">
        <v>114</v>
      </c>
      <c r="B44" s="480"/>
      <c r="C44" s="480"/>
      <c r="D44" s="480"/>
      <c r="E44" s="480"/>
      <c r="F44" s="480"/>
      <c r="G44" s="480"/>
      <c r="H44" s="480"/>
      <c r="I44" s="480"/>
      <c r="J44" s="480"/>
      <c r="K44" s="480"/>
      <c r="L44" s="480"/>
      <c r="M44" s="480"/>
      <c r="N44" s="480"/>
      <c r="O44" s="480"/>
      <c r="P44" s="480"/>
      <c r="Q44" s="480"/>
      <c r="R44" s="56"/>
      <c r="S44" s="56"/>
      <c r="T44" s="56"/>
      <c r="U44" s="56"/>
      <c r="V44" s="56"/>
      <c r="W44" s="56"/>
      <c r="X44" s="56"/>
      <c r="Y44" s="56"/>
      <c r="Z44" s="56"/>
    </row>
    <row r="45" spans="1:26" s="33" customFormat="1" ht="33.75" customHeight="1" x14ac:dyDescent="0.2">
      <c r="A45" s="480" t="s">
        <v>116</v>
      </c>
      <c r="B45" s="480"/>
      <c r="C45" s="480"/>
      <c r="D45" s="480"/>
      <c r="E45" s="480"/>
      <c r="F45" s="480"/>
      <c r="G45" s="480"/>
      <c r="H45" s="480"/>
      <c r="I45" s="480"/>
      <c r="J45" s="480"/>
      <c r="K45" s="480"/>
      <c r="L45" s="480"/>
      <c r="M45" s="480"/>
      <c r="N45" s="480"/>
      <c r="O45" s="480"/>
      <c r="P45" s="480"/>
      <c r="Q45" s="480"/>
      <c r="R45" s="56"/>
      <c r="S45" s="56"/>
      <c r="T45" s="56"/>
      <c r="U45" s="56"/>
      <c r="V45" s="56"/>
      <c r="W45" s="56"/>
      <c r="X45" s="56"/>
      <c r="Y45" s="56"/>
      <c r="Z45" s="56"/>
    </row>
    <row r="46" spans="1:26" s="33" customFormat="1" ht="11.25" customHeight="1" x14ac:dyDescent="0.2">
      <c r="A46" s="480" t="s">
        <v>115</v>
      </c>
      <c r="B46" s="480"/>
      <c r="C46" s="480"/>
      <c r="D46" s="480"/>
      <c r="E46" s="480"/>
      <c r="F46" s="480"/>
      <c r="G46" s="480"/>
      <c r="H46" s="480"/>
      <c r="I46" s="480"/>
      <c r="J46" s="480"/>
      <c r="K46" s="480"/>
      <c r="L46" s="480"/>
      <c r="M46" s="480"/>
      <c r="N46" s="480"/>
      <c r="O46" s="480"/>
      <c r="P46" s="480"/>
      <c r="Q46" s="480"/>
      <c r="R46" s="57"/>
      <c r="S46" s="57"/>
      <c r="T46" s="57"/>
      <c r="U46" s="57"/>
      <c r="V46" s="57"/>
      <c r="W46" s="57"/>
      <c r="X46" s="57"/>
      <c r="Y46" s="57"/>
      <c r="Z46" s="57"/>
    </row>
    <row r="47" spans="1:26" s="33" customFormat="1" ht="11.25" customHeight="1" x14ac:dyDescent="0.2">
      <c r="A47" s="476" t="s">
        <v>239</v>
      </c>
      <c r="B47" s="476"/>
      <c r="C47" s="476"/>
      <c r="D47" s="476"/>
      <c r="E47" s="476"/>
      <c r="F47" s="476"/>
      <c r="G47" s="476"/>
      <c r="H47" s="476"/>
      <c r="I47" s="476"/>
      <c r="J47" s="476"/>
      <c r="K47" s="476"/>
      <c r="L47" s="476"/>
      <c r="M47" s="476"/>
      <c r="N47" s="476"/>
      <c r="O47" s="476"/>
      <c r="P47" s="476"/>
      <c r="Q47" s="476"/>
      <c r="R47" s="57"/>
      <c r="S47" s="57"/>
      <c r="T47" s="57"/>
      <c r="U47" s="57"/>
      <c r="V47" s="57"/>
      <c r="W47" s="57"/>
      <c r="X47" s="57"/>
      <c r="Y47" s="57"/>
      <c r="Z47" s="57"/>
    </row>
    <row r="48" spans="1:26" s="33" customFormat="1" ht="11.25" customHeight="1" x14ac:dyDescent="0.2">
      <c r="A48" s="478" t="s">
        <v>237</v>
      </c>
      <c r="B48" s="478"/>
      <c r="C48" s="478"/>
      <c r="D48" s="478"/>
      <c r="E48" s="478"/>
      <c r="F48" s="478"/>
      <c r="G48" s="478"/>
      <c r="H48" s="478"/>
      <c r="I48" s="478"/>
      <c r="J48" s="478"/>
      <c r="K48" s="478"/>
      <c r="L48" s="478"/>
      <c r="M48" s="478"/>
      <c r="N48" s="478"/>
      <c r="O48" s="478"/>
      <c r="P48" s="478"/>
      <c r="Q48" s="478"/>
      <c r="R48" s="58"/>
      <c r="S48" s="58"/>
      <c r="T48" s="58"/>
      <c r="U48" s="58"/>
      <c r="V48" s="58"/>
      <c r="W48" s="58"/>
      <c r="X48" s="58"/>
      <c r="Y48" s="58"/>
      <c r="Z48" s="58"/>
    </row>
    <row r="49" spans="1:26" s="33" customFormat="1" ht="15" customHeight="1" x14ac:dyDescent="0.2">
      <c r="A49" s="471"/>
      <c r="B49" s="471"/>
      <c r="C49" s="471"/>
      <c r="D49" s="471"/>
      <c r="E49" s="471"/>
      <c r="F49" s="471"/>
      <c r="G49" s="471"/>
      <c r="H49" s="471"/>
      <c r="I49" s="471"/>
      <c r="J49" s="57"/>
      <c r="K49" s="58"/>
      <c r="L49" s="58"/>
      <c r="M49" s="58"/>
      <c r="N49" s="58"/>
      <c r="O49" s="58"/>
      <c r="P49" s="58"/>
      <c r="Q49" s="58"/>
      <c r="R49" s="58"/>
      <c r="S49" s="58"/>
      <c r="T49" s="58"/>
      <c r="U49" s="58"/>
      <c r="V49" s="58"/>
      <c r="W49" s="58"/>
      <c r="X49" s="58"/>
      <c r="Y49" s="58"/>
      <c r="Z49" s="58"/>
    </row>
    <row r="50" spans="1:26" s="33" customFormat="1" ht="11.25" customHeight="1" x14ac:dyDescent="0.2">
      <c r="A50" s="480" t="s">
        <v>54</v>
      </c>
      <c r="B50" s="480"/>
      <c r="C50" s="480"/>
      <c r="D50" s="480"/>
      <c r="E50" s="480"/>
      <c r="F50" s="480"/>
      <c r="G50" s="480"/>
      <c r="H50" s="480"/>
      <c r="I50" s="480"/>
      <c r="J50" s="480"/>
      <c r="K50" s="480"/>
      <c r="L50" s="480"/>
      <c r="M50" s="480"/>
      <c r="N50" s="480"/>
      <c r="O50" s="480"/>
      <c r="P50" s="480"/>
      <c r="Q50" s="480"/>
      <c r="R50" s="58"/>
      <c r="S50" s="58"/>
      <c r="T50" s="58"/>
      <c r="U50" s="58"/>
      <c r="V50" s="58"/>
      <c r="W50" s="58"/>
      <c r="X50" s="58"/>
      <c r="Y50" s="58"/>
      <c r="Z50" s="58"/>
    </row>
    <row r="51" spans="1:26" s="33" customFormat="1" ht="11.25" customHeight="1" x14ac:dyDescent="0.2">
      <c r="A51" s="480" t="s">
        <v>55</v>
      </c>
      <c r="B51" s="480"/>
      <c r="C51" s="480"/>
      <c r="D51" s="480"/>
      <c r="E51" s="480"/>
      <c r="F51" s="480"/>
      <c r="G51" s="480"/>
      <c r="H51" s="480"/>
      <c r="I51" s="480"/>
      <c r="J51" s="480"/>
      <c r="K51" s="480"/>
      <c r="L51" s="480"/>
      <c r="M51" s="480"/>
      <c r="N51" s="480"/>
      <c r="O51" s="480"/>
      <c r="P51" s="480"/>
      <c r="Q51" s="480"/>
      <c r="R51" s="58"/>
      <c r="S51" s="58"/>
      <c r="T51" s="58"/>
      <c r="U51" s="58"/>
      <c r="V51" s="58"/>
      <c r="W51" s="58"/>
      <c r="X51" s="58"/>
      <c r="Y51" s="58"/>
      <c r="Z51" s="58"/>
    </row>
    <row r="52" spans="1:26" s="33" customFormat="1" ht="11.25" customHeight="1" x14ac:dyDescent="0.2">
      <c r="A52" s="480" t="s">
        <v>56</v>
      </c>
      <c r="B52" s="480"/>
      <c r="C52" s="480"/>
      <c r="D52" s="480"/>
      <c r="E52" s="480"/>
      <c r="F52" s="480"/>
      <c r="G52" s="480"/>
      <c r="H52" s="480"/>
      <c r="I52" s="480"/>
      <c r="J52" s="480"/>
      <c r="K52" s="480"/>
      <c r="L52" s="480"/>
      <c r="M52" s="480"/>
      <c r="N52" s="480"/>
      <c r="O52" s="480"/>
      <c r="P52" s="480"/>
      <c r="Q52" s="480"/>
      <c r="R52" s="58"/>
      <c r="S52" s="58"/>
      <c r="T52" s="58"/>
      <c r="U52" s="58"/>
      <c r="V52" s="58"/>
      <c r="W52" s="58"/>
      <c r="X52" s="58"/>
      <c r="Y52" s="58"/>
      <c r="Z52" s="58"/>
    </row>
  </sheetData>
  <sheetProtection algorithmName="SHA-512" hashValue="Wc/gka1bOAFw9HX+4Lk6ZH45j6bxrG9ckuE3c0zeihGt7DitWWLyvdJykp9v4N17ibBss6MGnT901RrjjRBF1g==" saltValue="xZWbuWCp9WjpHkhFWQkoOA==" spinCount="100000" sheet="1" objects="1" scenarios="1"/>
  <mergeCells count="15">
    <mergeCell ref="A42:Q42"/>
    <mergeCell ref="C7:I7"/>
    <mergeCell ref="K7:Q7"/>
    <mergeCell ref="A39:Q39"/>
    <mergeCell ref="A40:Q40"/>
    <mergeCell ref="A41:Q41"/>
    <mergeCell ref="A50:Q50"/>
    <mergeCell ref="A51:Q51"/>
    <mergeCell ref="A52:Q52"/>
    <mergeCell ref="A43:Q43"/>
    <mergeCell ref="A44:Q44"/>
    <mergeCell ref="A45:Q45"/>
    <mergeCell ref="A46:Q46"/>
    <mergeCell ref="A47:Q47"/>
    <mergeCell ref="A48:Q48"/>
  </mergeCells>
  <dataValidations count="1">
    <dataValidation type="list" allowBlank="1" showInputMessage="1" showErrorMessage="1" sqref="Q5">
      <formula1>$AB$1:$AB$3</formula1>
    </dataValidation>
  </dataValidations>
  <hyperlinks>
    <hyperlink ref="A1" location="INDEX!A1" display="Back to index"/>
    <hyperlink ref="A48" r:id="rId1"/>
  </hyperlinks>
  <pageMargins left="0.7" right="0.7" top="0.75" bottom="0.75" header="0.3" footer="0.3"/>
  <pageSetup paperSize="9" scale="65"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J47"/>
  <sheetViews>
    <sheetView workbookViewId="0">
      <selection activeCell="C14" sqref="C14"/>
    </sheetView>
  </sheetViews>
  <sheetFormatPr defaultColWidth="9" defaultRowHeight="15" x14ac:dyDescent="0.25"/>
  <cols>
    <col min="1" max="1" width="6.85546875" style="18" customWidth="1"/>
    <col min="2" max="2" width="50" style="18" customWidth="1"/>
    <col min="3" max="6" width="9" style="18"/>
    <col min="7" max="7" width="2.7109375" style="18" customWidth="1"/>
    <col min="8" max="12" width="9" style="18"/>
    <col min="13" max="13" width="6.85546875" style="18" customWidth="1"/>
    <col min="14" max="14" width="50" style="18" customWidth="1"/>
    <col min="15" max="18" width="9" style="18"/>
    <col min="19" max="19" width="2" style="18" customWidth="1"/>
    <col min="20" max="24" width="9" style="18"/>
    <col min="25" max="25" width="6.85546875" style="18" customWidth="1"/>
    <col min="26" max="26" width="50" style="18" customWidth="1"/>
    <col min="27" max="30" width="9" style="18"/>
    <col min="31" max="31" width="2" style="18" customWidth="1"/>
    <col min="32" max="16384" width="9" style="18"/>
  </cols>
  <sheetData>
    <row r="1" spans="1:36" x14ac:dyDescent="0.25">
      <c r="A1" s="100" t="s">
        <v>91</v>
      </c>
      <c r="B1" s="107"/>
      <c r="M1" s="17"/>
      <c r="Y1" s="17"/>
    </row>
    <row r="2" spans="1:36" x14ac:dyDescent="0.25">
      <c r="A2" s="19"/>
      <c r="B2" s="33"/>
      <c r="C2" s="33"/>
      <c r="D2" s="33"/>
      <c r="E2" s="33"/>
      <c r="F2" s="33"/>
      <c r="G2" s="33"/>
      <c r="M2" s="19"/>
      <c r="N2" s="33"/>
      <c r="O2" s="33"/>
      <c r="P2" s="33"/>
      <c r="Q2" s="33"/>
      <c r="R2" s="33"/>
      <c r="S2" s="33"/>
      <c r="Y2" s="19"/>
      <c r="Z2" s="33"/>
      <c r="AA2" s="33"/>
      <c r="AB2" s="33"/>
      <c r="AC2" s="33"/>
      <c r="AD2" s="33"/>
      <c r="AE2" s="33"/>
    </row>
    <row r="3" spans="1:36" x14ac:dyDescent="0.25">
      <c r="A3" s="20"/>
      <c r="B3" s="59"/>
      <c r="C3" s="59"/>
      <c r="D3" s="59"/>
      <c r="E3" s="59"/>
      <c r="F3" s="59"/>
      <c r="G3" s="59"/>
      <c r="M3" s="20"/>
      <c r="N3" s="59"/>
      <c r="O3" s="59"/>
      <c r="P3" s="59"/>
      <c r="Q3" s="59"/>
      <c r="R3" s="59"/>
      <c r="S3" s="59"/>
      <c r="Y3" s="20"/>
      <c r="Z3" s="59"/>
      <c r="AA3" s="59"/>
      <c r="AB3" s="59"/>
      <c r="AC3" s="59"/>
      <c r="AD3" s="59"/>
      <c r="AE3" s="59"/>
    </row>
    <row r="4" spans="1:36" x14ac:dyDescent="0.25">
      <c r="A4" s="34"/>
      <c r="B4" s="60"/>
      <c r="C4" s="60"/>
      <c r="D4" s="60"/>
      <c r="E4" s="60"/>
      <c r="F4" s="60"/>
      <c r="G4" s="60"/>
      <c r="M4" s="34"/>
      <c r="N4" s="60"/>
      <c r="O4" s="60"/>
      <c r="P4" s="60"/>
      <c r="Q4" s="60"/>
      <c r="R4" s="60"/>
      <c r="S4" s="60"/>
      <c r="Y4" s="34"/>
      <c r="Z4" s="60"/>
      <c r="AA4" s="60"/>
      <c r="AB4" s="60"/>
      <c r="AC4" s="60"/>
      <c r="AD4" s="60"/>
      <c r="AE4" s="60"/>
    </row>
    <row r="5" spans="1:36" ht="14.25" customHeight="1" x14ac:dyDescent="0.25">
      <c r="A5" s="20"/>
      <c r="B5" s="60"/>
      <c r="C5" s="60"/>
      <c r="D5" s="60"/>
      <c r="E5" s="60"/>
      <c r="M5" s="20"/>
      <c r="N5" s="60"/>
      <c r="O5" s="60"/>
      <c r="P5" s="60"/>
      <c r="Q5" s="60"/>
      <c r="Y5" s="20"/>
      <c r="Z5" s="60"/>
      <c r="AA5" s="60"/>
      <c r="AB5" s="60"/>
      <c r="AC5" s="60"/>
    </row>
    <row r="6" spans="1:36" x14ac:dyDescent="0.25">
      <c r="A6" s="110" t="s">
        <v>86</v>
      </c>
      <c r="B6" s="62"/>
      <c r="C6" s="62"/>
      <c r="D6" s="62"/>
      <c r="E6" s="62"/>
      <c r="F6" s="62"/>
      <c r="G6" s="62"/>
      <c r="M6" s="110" t="s">
        <v>87</v>
      </c>
      <c r="N6" s="62"/>
      <c r="O6" s="62"/>
      <c r="P6" s="62"/>
      <c r="Q6" s="62"/>
      <c r="R6" s="62"/>
      <c r="S6" s="62"/>
      <c r="Y6" s="110" t="s">
        <v>88</v>
      </c>
      <c r="Z6" s="62"/>
      <c r="AA6" s="62"/>
      <c r="AB6" s="62"/>
      <c r="AC6" s="62"/>
      <c r="AD6" s="62"/>
      <c r="AE6" s="62"/>
    </row>
    <row r="7" spans="1:36" s="22" customFormat="1" x14ac:dyDescent="0.25">
      <c r="A7" s="63">
        <v>1</v>
      </c>
      <c r="B7" s="63">
        <f>A7+1</f>
        <v>2</v>
      </c>
      <c r="C7" s="63">
        <f t="shared" ref="C7:AI7" si="0">B7+1</f>
        <v>3</v>
      </c>
      <c r="D7" s="63">
        <f t="shared" si="0"/>
        <v>4</v>
      </c>
      <c r="E7" s="63">
        <f t="shared" si="0"/>
        <v>5</v>
      </c>
      <c r="F7" s="63">
        <f t="shared" si="0"/>
        <v>6</v>
      </c>
      <c r="G7" s="63">
        <f t="shared" si="0"/>
        <v>7</v>
      </c>
      <c r="H7" s="63">
        <f t="shared" si="0"/>
        <v>8</v>
      </c>
      <c r="I7" s="63">
        <f t="shared" si="0"/>
        <v>9</v>
      </c>
      <c r="J7" s="63">
        <f t="shared" si="0"/>
        <v>10</v>
      </c>
      <c r="K7" s="63">
        <f t="shared" si="0"/>
        <v>11</v>
      </c>
      <c r="L7" s="63">
        <f t="shared" si="0"/>
        <v>12</v>
      </c>
      <c r="M7" s="63">
        <f t="shared" si="0"/>
        <v>13</v>
      </c>
      <c r="N7" s="63">
        <f t="shared" si="0"/>
        <v>14</v>
      </c>
      <c r="O7" s="63">
        <f t="shared" si="0"/>
        <v>15</v>
      </c>
      <c r="P7" s="63">
        <f t="shared" si="0"/>
        <v>16</v>
      </c>
      <c r="Q7" s="63">
        <f t="shared" si="0"/>
        <v>17</v>
      </c>
      <c r="R7" s="63">
        <f t="shared" si="0"/>
        <v>18</v>
      </c>
      <c r="S7" s="63">
        <f t="shared" si="0"/>
        <v>19</v>
      </c>
      <c r="T7" s="63">
        <f t="shared" si="0"/>
        <v>20</v>
      </c>
      <c r="U7" s="63">
        <f t="shared" si="0"/>
        <v>21</v>
      </c>
      <c r="V7" s="63">
        <f t="shared" si="0"/>
        <v>22</v>
      </c>
      <c r="W7" s="63">
        <f t="shared" si="0"/>
        <v>23</v>
      </c>
      <c r="X7" s="63">
        <f t="shared" si="0"/>
        <v>24</v>
      </c>
      <c r="Y7" s="63">
        <f t="shared" si="0"/>
        <v>25</v>
      </c>
      <c r="Z7" s="63">
        <f t="shared" si="0"/>
        <v>26</v>
      </c>
      <c r="AA7" s="63">
        <f t="shared" si="0"/>
        <v>27</v>
      </c>
      <c r="AB7" s="63">
        <f t="shared" si="0"/>
        <v>28</v>
      </c>
      <c r="AC7" s="63">
        <f t="shared" si="0"/>
        <v>29</v>
      </c>
      <c r="AD7" s="63">
        <f t="shared" si="0"/>
        <v>30</v>
      </c>
      <c r="AE7" s="63">
        <f t="shared" si="0"/>
        <v>31</v>
      </c>
      <c r="AF7" s="63">
        <f t="shared" si="0"/>
        <v>32</v>
      </c>
      <c r="AG7" s="63">
        <f t="shared" si="0"/>
        <v>33</v>
      </c>
      <c r="AH7" s="63">
        <f t="shared" si="0"/>
        <v>34</v>
      </c>
      <c r="AI7" s="63">
        <f t="shared" si="0"/>
        <v>35</v>
      </c>
    </row>
    <row r="8" spans="1:36" ht="14.25" customHeight="1" x14ac:dyDescent="0.25">
      <c r="A8" s="27"/>
      <c r="B8" s="27"/>
      <c r="C8" s="482" t="s">
        <v>69</v>
      </c>
      <c r="D8" s="483"/>
      <c r="E8" s="483"/>
      <c r="F8" s="484"/>
      <c r="G8" s="64"/>
      <c r="H8" s="482" t="s">
        <v>47</v>
      </c>
      <c r="I8" s="483"/>
      <c r="J8" s="483"/>
      <c r="K8" s="484"/>
      <c r="M8" s="27"/>
      <c r="N8" s="27"/>
      <c r="O8" s="482" t="s">
        <v>69</v>
      </c>
      <c r="P8" s="483"/>
      <c r="Q8" s="483"/>
      <c r="R8" s="484"/>
      <c r="S8" s="64"/>
      <c r="T8" s="482" t="s">
        <v>47</v>
      </c>
      <c r="U8" s="483"/>
      <c r="V8" s="483"/>
      <c r="W8" s="484"/>
      <c r="Y8" s="27"/>
      <c r="Z8" s="27"/>
      <c r="AA8" s="482" t="s">
        <v>69</v>
      </c>
      <c r="AB8" s="483"/>
      <c r="AC8" s="483"/>
      <c r="AD8" s="484"/>
      <c r="AE8" s="64"/>
      <c r="AF8" s="482" t="s">
        <v>47</v>
      </c>
      <c r="AG8" s="483"/>
      <c r="AH8" s="483"/>
      <c r="AI8" s="484"/>
    </row>
    <row r="9" spans="1:36" ht="33.75" x14ac:dyDescent="0.25">
      <c r="A9" s="28"/>
      <c r="B9" s="65"/>
      <c r="C9" s="66" t="s">
        <v>70</v>
      </c>
      <c r="D9" s="67" t="s">
        <v>71</v>
      </c>
      <c r="E9" s="68" t="s">
        <v>72</v>
      </c>
      <c r="F9" s="68" t="s">
        <v>73</v>
      </c>
      <c r="G9" s="68"/>
      <c r="H9" s="66" t="s">
        <v>70</v>
      </c>
      <c r="I9" s="67" t="s">
        <v>71</v>
      </c>
      <c r="J9" s="68" t="s">
        <v>72</v>
      </c>
      <c r="K9" s="68" t="s">
        <v>73</v>
      </c>
      <c r="M9" s="28"/>
      <c r="N9" s="65"/>
      <c r="O9" s="66" t="s">
        <v>70</v>
      </c>
      <c r="P9" s="67" t="s">
        <v>71</v>
      </c>
      <c r="Q9" s="68" t="s">
        <v>72</v>
      </c>
      <c r="R9" s="68" t="s">
        <v>73</v>
      </c>
      <c r="S9" s="68"/>
      <c r="T9" s="66" t="s">
        <v>70</v>
      </c>
      <c r="U9" s="67" t="s">
        <v>71</v>
      </c>
      <c r="V9" s="68" t="s">
        <v>72</v>
      </c>
      <c r="W9" s="68" t="s">
        <v>73</v>
      </c>
      <c r="Y9" s="28"/>
      <c r="Z9" s="65"/>
      <c r="AA9" s="66" t="s">
        <v>70</v>
      </c>
      <c r="AB9" s="67" t="s">
        <v>71</v>
      </c>
      <c r="AC9" s="68" t="s">
        <v>72</v>
      </c>
      <c r="AD9" s="68" t="s">
        <v>73</v>
      </c>
      <c r="AE9" s="68"/>
      <c r="AF9" s="66" t="s">
        <v>70</v>
      </c>
      <c r="AG9" s="67" t="s">
        <v>71</v>
      </c>
      <c r="AH9" s="68" t="s">
        <v>72</v>
      </c>
      <c r="AI9" s="68" t="s">
        <v>73</v>
      </c>
    </row>
    <row r="10" spans="1:36" ht="15" customHeight="1" x14ac:dyDescent="0.25">
      <c r="A10" s="39"/>
      <c r="B10" s="62"/>
      <c r="C10" s="62"/>
      <c r="D10" s="62"/>
      <c r="E10" s="62"/>
      <c r="F10" s="62"/>
      <c r="G10" s="62"/>
      <c r="H10" s="62"/>
      <c r="I10" s="62"/>
      <c r="J10" s="62"/>
      <c r="K10" s="62"/>
      <c r="M10" s="39"/>
      <c r="N10" s="62"/>
      <c r="O10" s="62"/>
      <c r="P10" s="62"/>
      <c r="Q10" s="62"/>
      <c r="R10" s="62"/>
      <c r="S10" s="62"/>
      <c r="T10" s="62"/>
      <c r="U10" s="62"/>
      <c r="V10" s="62"/>
      <c r="W10" s="62"/>
      <c r="Y10" s="39"/>
      <c r="Z10" s="62"/>
      <c r="AA10" s="62"/>
      <c r="AB10" s="62"/>
      <c r="AC10" s="62"/>
      <c r="AD10" s="62"/>
      <c r="AE10" s="62"/>
      <c r="AF10" s="62"/>
      <c r="AG10" s="62"/>
      <c r="AH10" s="62"/>
      <c r="AI10" s="62"/>
    </row>
    <row r="11" spans="1:36" x14ac:dyDescent="0.25">
      <c r="A11" s="69" t="s">
        <v>78</v>
      </c>
      <c r="B11" s="62"/>
      <c r="C11" s="62"/>
      <c r="D11" s="62"/>
      <c r="E11" s="62"/>
      <c r="F11" s="62"/>
      <c r="G11" s="62"/>
      <c r="H11" s="62"/>
      <c r="I11" s="62"/>
      <c r="J11" s="62"/>
      <c r="K11" s="62"/>
      <c r="M11" s="69" t="s">
        <v>78</v>
      </c>
      <c r="N11" s="62"/>
      <c r="O11" s="62"/>
      <c r="P11" s="62"/>
      <c r="Q11" s="62"/>
      <c r="R11" s="62"/>
      <c r="S11" s="62"/>
      <c r="T11" s="62"/>
      <c r="U11" s="62"/>
      <c r="V11" s="62"/>
      <c r="W11" s="62"/>
      <c r="Y11" s="69" t="s">
        <v>78</v>
      </c>
      <c r="Z11" s="62"/>
      <c r="AA11" s="62"/>
      <c r="AB11" s="62"/>
      <c r="AC11" s="62"/>
      <c r="AD11" s="62"/>
      <c r="AE11" s="62"/>
      <c r="AF11" s="62"/>
      <c r="AG11" s="62"/>
      <c r="AH11" s="62"/>
      <c r="AI11" s="62"/>
    </row>
    <row r="12" spans="1:36" x14ac:dyDescent="0.25">
      <c r="A12" s="69"/>
      <c r="B12" s="62"/>
      <c r="C12" s="62"/>
      <c r="D12" s="62"/>
      <c r="E12" s="62"/>
      <c r="F12" s="62"/>
      <c r="G12" s="62"/>
      <c r="H12" s="62"/>
      <c r="I12" s="62"/>
      <c r="J12" s="62"/>
      <c r="K12" s="62"/>
      <c r="M12" s="69"/>
      <c r="N12" s="62"/>
      <c r="O12" s="62"/>
      <c r="P12" s="62"/>
      <c r="Q12" s="62"/>
      <c r="R12" s="62"/>
      <c r="S12" s="62"/>
      <c r="T12" s="62"/>
      <c r="U12" s="62"/>
      <c r="V12" s="62"/>
      <c r="W12" s="62"/>
      <c r="Y12" s="69"/>
      <c r="Z12" s="62"/>
      <c r="AA12" s="62"/>
      <c r="AB12" s="62"/>
      <c r="AC12" s="62"/>
      <c r="AD12" s="62"/>
      <c r="AE12" s="62"/>
      <c r="AF12" s="70"/>
      <c r="AG12" s="62"/>
      <c r="AH12" s="62"/>
      <c r="AI12" s="62"/>
    </row>
    <row r="13" spans="1:36" x14ac:dyDescent="0.25">
      <c r="A13" s="117" t="s">
        <v>92</v>
      </c>
      <c r="B13" s="62"/>
      <c r="C13" s="70">
        <v>1170</v>
      </c>
      <c r="D13" s="71">
        <v>0</v>
      </c>
      <c r="E13" s="122">
        <v>-0.3</v>
      </c>
      <c r="F13" s="122">
        <v>0.4</v>
      </c>
      <c r="G13" s="70"/>
      <c r="H13" s="70">
        <v>268640</v>
      </c>
      <c r="I13" s="71">
        <v>0.4</v>
      </c>
      <c r="J13" s="122">
        <v>0.3</v>
      </c>
      <c r="K13" s="122">
        <v>0.4</v>
      </c>
      <c r="M13" s="117" t="s">
        <v>92</v>
      </c>
      <c r="N13" s="62"/>
      <c r="O13" s="70">
        <v>1150</v>
      </c>
      <c r="P13" s="71">
        <v>0.4</v>
      </c>
      <c r="Q13" s="122">
        <v>0.1</v>
      </c>
      <c r="R13" s="122">
        <v>0.8</v>
      </c>
      <c r="S13" s="70"/>
      <c r="T13" s="70">
        <v>275470</v>
      </c>
      <c r="U13" s="71">
        <v>-0.3</v>
      </c>
      <c r="V13" s="122">
        <v>-0.4</v>
      </c>
      <c r="W13" s="122">
        <v>-0.3</v>
      </c>
      <c r="Y13" s="117" t="s">
        <v>92</v>
      </c>
      <c r="Z13" s="62"/>
      <c r="AA13" s="70">
        <v>2330</v>
      </c>
      <c r="AB13" s="71">
        <v>0.2</v>
      </c>
      <c r="AC13" s="122">
        <v>0</v>
      </c>
      <c r="AD13" s="122">
        <v>0.5</v>
      </c>
      <c r="AE13" s="70"/>
      <c r="AF13" s="70">
        <v>544110</v>
      </c>
      <c r="AG13" s="71">
        <v>0</v>
      </c>
      <c r="AH13" s="122">
        <v>0</v>
      </c>
      <c r="AI13" s="122">
        <v>0</v>
      </c>
    </row>
    <row r="14" spans="1:36" x14ac:dyDescent="0.25">
      <c r="A14" s="39"/>
      <c r="B14" s="62"/>
      <c r="C14" s="62"/>
      <c r="D14" s="62"/>
      <c r="E14" s="123"/>
      <c r="F14" s="123"/>
      <c r="G14" s="62"/>
      <c r="H14" s="62"/>
      <c r="I14" s="62"/>
      <c r="J14" s="123"/>
      <c r="K14" s="123"/>
      <c r="M14" s="39"/>
      <c r="N14" s="62"/>
      <c r="O14" s="62"/>
      <c r="P14" s="62"/>
      <c r="Q14" s="123"/>
      <c r="R14" s="123"/>
      <c r="S14" s="62"/>
      <c r="T14" s="62"/>
      <c r="U14" s="62"/>
      <c r="V14" s="123"/>
      <c r="W14" s="123"/>
      <c r="Y14" s="39"/>
      <c r="Z14" s="62"/>
      <c r="AA14" s="62"/>
      <c r="AB14" s="62"/>
      <c r="AC14" s="123"/>
      <c r="AD14" s="123"/>
      <c r="AE14" s="62"/>
      <c r="AF14" s="62"/>
      <c r="AG14" s="62"/>
      <c r="AH14" s="123"/>
      <c r="AI14" s="123"/>
    </row>
    <row r="15" spans="1:36" ht="14.25" customHeight="1" x14ac:dyDescent="0.25">
      <c r="A15" s="39" t="s">
        <v>79</v>
      </c>
      <c r="B15" s="62"/>
      <c r="C15" s="70">
        <v>1240</v>
      </c>
      <c r="D15" s="71">
        <v>-0.4</v>
      </c>
      <c r="E15" s="122">
        <v>-0.8</v>
      </c>
      <c r="F15" s="122">
        <v>-0.1</v>
      </c>
      <c r="G15" s="70"/>
      <c r="H15" s="70">
        <v>270090</v>
      </c>
      <c r="I15" s="71">
        <v>0.3</v>
      </c>
      <c r="J15" s="122">
        <v>0.3</v>
      </c>
      <c r="K15" s="122">
        <v>0.3</v>
      </c>
      <c r="L15" s="72"/>
      <c r="M15" s="39" t="s">
        <v>79</v>
      </c>
      <c r="N15" s="62"/>
      <c r="O15" s="70">
        <v>1330</v>
      </c>
      <c r="P15" s="71">
        <v>-0.5</v>
      </c>
      <c r="Q15" s="122">
        <v>-0.9</v>
      </c>
      <c r="R15" s="122">
        <v>-0.2</v>
      </c>
      <c r="S15" s="70"/>
      <c r="T15" s="70">
        <v>279630</v>
      </c>
      <c r="U15" s="71">
        <v>-0.5</v>
      </c>
      <c r="V15" s="122">
        <v>-0.5</v>
      </c>
      <c r="W15" s="122">
        <v>-0.4</v>
      </c>
      <c r="X15" s="72"/>
      <c r="Y15" s="39" t="s">
        <v>79</v>
      </c>
      <c r="Z15" s="62"/>
      <c r="AA15" s="70">
        <v>2570</v>
      </c>
      <c r="AB15" s="71">
        <v>-0.5</v>
      </c>
      <c r="AC15" s="122">
        <v>-0.7</v>
      </c>
      <c r="AD15" s="122">
        <v>-0.2</v>
      </c>
      <c r="AE15" s="70"/>
      <c r="AF15" s="70">
        <v>549710</v>
      </c>
      <c r="AG15" s="71">
        <v>-0.1</v>
      </c>
      <c r="AH15" s="122">
        <v>-0.1</v>
      </c>
      <c r="AI15" s="122">
        <v>-0.1</v>
      </c>
      <c r="AJ15" s="72"/>
    </row>
    <row r="16" spans="1:36" x14ac:dyDescent="0.25">
      <c r="A16" s="73"/>
      <c r="B16" s="62"/>
      <c r="C16" s="70"/>
      <c r="D16" s="71"/>
      <c r="E16" s="122"/>
      <c r="F16" s="122"/>
      <c r="G16" s="70"/>
      <c r="H16" s="70"/>
      <c r="I16" s="71"/>
      <c r="J16" s="122"/>
      <c r="K16" s="122"/>
      <c r="L16" s="72"/>
      <c r="M16" s="73"/>
      <c r="N16" s="62"/>
      <c r="O16" s="70"/>
      <c r="P16" s="71"/>
      <c r="Q16" s="122"/>
      <c r="R16" s="122"/>
      <c r="S16" s="70"/>
      <c r="T16" s="70"/>
      <c r="U16" s="71"/>
      <c r="V16" s="122"/>
      <c r="W16" s="122"/>
      <c r="X16" s="72"/>
      <c r="Y16" s="73"/>
      <c r="Z16" s="62"/>
      <c r="AA16" s="70"/>
      <c r="AB16" s="71"/>
      <c r="AC16" s="122"/>
      <c r="AD16" s="122"/>
      <c r="AE16" s="70"/>
      <c r="AF16" s="70"/>
      <c r="AG16" s="71"/>
      <c r="AH16" s="122"/>
      <c r="AI16" s="122"/>
      <c r="AJ16" s="72"/>
    </row>
    <row r="17" spans="1:36" x14ac:dyDescent="0.25">
      <c r="A17" s="74" t="s">
        <v>74</v>
      </c>
      <c r="B17" s="62"/>
      <c r="C17" s="70">
        <v>680</v>
      </c>
      <c r="D17" s="71">
        <v>0.7</v>
      </c>
      <c r="E17" s="122">
        <v>0.2</v>
      </c>
      <c r="F17" s="122">
        <v>1.1000000000000001</v>
      </c>
      <c r="G17" s="70"/>
      <c r="H17" s="70">
        <v>238010</v>
      </c>
      <c r="I17" s="71">
        <v>0.6</v>
      </c>
      <c r="J17" s="122">
        <v>0.6</v>
      </c>
      <c r="K17" s="122">
        <v>0.6</v>
      </c>
      <c r="L17" s="72"/>
      <c r="M17" s="74" t="s">
        <v>74</v>
      </c>
      <c r="N17" s="62"/>
      <c r="O17" s="70">
        <v>490</v>
      </c>
      <c r="P17" s="71">
        <v>1.3</v>
      </c>
      <c r="Q17" s="122">
        <v>0.8</v>
      </c>
      <c r="R17" s="122">
        <v>1.9</v>
      </c>
      <c r="S17" s="70"/>
      <c r="T17" s="70">
        <v>218500</v>
      </c>
      <c r="U17" s="71">
        <v>-0.1</v>
      </c>
      <c r="V17" s="122">
        <v>-0.1</v>
      </c>
      <c r="W17" s="122">
        <v>0</v>
      </c>
      <c r="X17" s="72"/>
      <c r="Y17" s="74" t="s">
        <v>74</v>
      </c>
      <c r="Z17" s="62"/>
      <c r="AA17" s="70">
        <v>1180</v>
      </c>
      <c r="AB17" s="71">
        <v>0.9</v>
      </c>
      <c r="AC17" s="122">
        <v>0.6</v>
      </c>
      <c r="AD17" s="122">
        <v>1.3</v>
      </c>
      <c r="AE17" s="70"/>
      <c r="AF17" s="70">
        <v>456510</v>
      </c>
      <c r="AG17" s="71">
        <v>0.3</v>
      </c>
      <c r="AH17" s="122">
        <v>0.3</v>
      </c>
      <c r="AI17" s="122">
        <v>0.3</v>
      </c>
      <c r="AJ17" s="72"/>
    </row>
    <row r="18" spans="1:36" x14ac:dyDescent="0.25">
      <c r="A18" s="74"/>
      <c r="B18" s="62"/>
      <c r="C18" s="75"/>
      <c r="D18" s="76"/>
      <c r="E18" s="124"/>
      <c r="F18" s="124"/>
      <c r="G18" s="77"/>
      <c r="H18" s="75"/>
      <c r="I18" s="76"/>
      <c r="J18" s="124"/>
      <c r="K18" s="124"/>
      <c r="L18" s="78"/>
      <c r="M18" s="74"/>
      <c r="N18" s="62"/>
      <c r="O18" s="75"/>
      <c r="P18" s="76"/>
      <c r="Q18" s="124"/>
      <c r="R18" s="124"/>
      <c r="S18" s="77"/>
      <c r="T18" s="75"/>
      <c r="U18" s="76"/>
      <c r="V18" s="124"/>
      <c r="W18" s="124"/>
      <c r="X18" s="78"/>
      <c r="Y18" s="74"/>
      <c r="Z18" s="62"/>
      <c r="AA18" s="75"/>
      <c r="AB18" s="76"/>
      <c r="AC18" s="124"/>
      <c r="AD18" s="124"/>
      <c r="AE18" s="77"/>
      <c r="AF18" s="75"/>
      <c r="AG18" s="76"/>
      <c r="AH18" s="124"/>
      <c r="AI18" s="124"/>
      <c r="AJ18" s="78"/>
    </row>
    <row r="19" spans="1:36" x14ac:dyDescent="0.25">
      <c r="A19" s="74" t="s">
        <v>93</v>
      </c>
      <c r="B19" s="62"/>
      <c r="C19" s="70">
        <v>560</v>
      </c>
      <c r="D19" s="71">
        <v>-1.8</v>
      </c>
      <c r="E19" s="122">
        <v>-2.2999999999999998</v>
      </c>
      <c r="F19" s="122">
        <v>-1.2</v>
      </c>
      <c r="G19" s="70"/>
      <c r="H19" s="70">
        <v>31890</v>
      </c>
      <c r="I19" s="71">
        <v>-1.9</v>
      </c>
      <c r="J19" s="122">
        <v>-2</v>
      </c>
      <c r="K19" s="122">
        <v>-1.8</v>
      </c>
      <c r="L19" s="72"/>
      <c r="M19" s="74" t="s">
        <v>93</v>
      </c>
      <c r="N19" s="62"/>
      <c r="O19" s="70">
        <v>830</v>
      </c>
      <c r="P19" s="71">
        <v>-1.6</v>
      </c>
      <c r="Q19" s="122">
        <v>-2</v>
      </c>
      <c r="R19" s="122">
        <v>-1.2</v>
      </c>
      <c r="S19" s="70"/>
      <c r="T19" s="70">
        <v>60910</v>
      </c>
      <c r="U19" s="71">
        <v>-1.9</v>
      </c>
      <c r="V19" s="122">
        <v>-1.9</v>
      </c>
      <c r="W19" s="122">
        <v>-1.8</v>
      </c>
      <c r="X19" s="72"/>
      <c r="Y19" s="74" t="s">
        <v>93</v>
      </c>
      <c r="Z19" s="62"/>
      <c r="AA19" s="70">
        <v>1390</v>
      </c>
      <c r="AB19" s="71">
        <v>-1.7</v>
      </c>
      <c r="AC19" s="122">
        <v>-2</v>
      </c>
      <c r="AD19" s="122">
        <v>-1.3</v>
      </c>
      <c r="AE19" s="70"/>
      <c r="AF19" s="70">
        <v>92800</v>
      </c>
      <c r="AG19" s="71">
        <v>-1.9</v>
      </c>
      <c r="AH19" s="122">
        <v>-1.9</v>
      </c>
      <c r="AI19" s="122">
        <v>-1.8</v>
      </c>
      <c r="AJ19" s="72"/>
    </row>
    <row r="20" spans="1:36" x14ac:dyDescent="0.25">
      <c r="A20" s="74"/>
      <c r="B20" s="74" t="s">
        <v>75</v>
      </c>
      <c r="C20" s="70">
        <v>150</v>
      </c>
      <c r="D20" s="71">
        <v>-4.7</v>
      </c>
      <c r="E20" s="122">
        <v>-5.7</v>
      </c>
      <c r="F20" s="122">
        <v>-3.7</v>
      </c>
      <c r="G20" s="70"/>
      <c r="H20" s="70">
        <v>3820</v>
      </c>
      <c r="I20" s="71">
        <v>-5.4</v>
      </c>
      <c r="J20" s="122">
        <v>-5.6</v>
      </c>
      <c r="K20" s="122">
        <v>-5.2</v>
      </c>
      <c r="L20" s="72"/>
      <c r="M20" s="74"/>
      <c r="N20" s="74" t="s">
        <v>75</v>
      </c>
      <c r="O20" s="70">
        <v>340</v>
      </c>
      <c r="P20" s="71">
        <v>-3.9</v>
      </c>
      <c r="Q20" s="122">
        <v>-4.5</v>
      </c>
      <c r="R20" s="122">
        <v>-3.2</v>
      </c>
      <c r="S20" s="70"/>
      <c r="T20" s="70">
        <v>10640</v>
      </c>
      <c r="U20" s="71">
        <v>-4.7</v>
      </c>
      <c r="V20" s="122">
        <v>-4.8</v>
      </c>
      <c r="W20" s="122">
        <v>-4.5999999999999996</v>
      </c>
      <c r="X20" s="72"/>
      <c r="Y20" s="74"/>
      <c r="Z20" s="74" t="s">
        <v>75</v>
      </c>
      <c r="AA20" s="70">
        <v>490</v>
      </c>
      <c r="AB20" s="71">
        <v>-4.0999999999999996</v>
      </c>
      <c r="AC20" s="122">
        <v>-4.7</v>
      </c>
      <c r="AD20" s="122">
        <v>-3.6</v>
      </c>
      <c r="AE20" s="70"/>
      <c r="AF20" s="70">
        <v>14460</v>
      </c>
      <c r="AG20" s="71">
        <v>-4.9000000000000004</v>
      </c>
      <c r="AH20" s="122">
        <v>-5</v>
      </c>
      <c r="AI20" s="122">
        <v>-4.8</v>
      </c>
      <c r="AJ20" s="72"/>
    </row>
    <row r="21" spans="1:36" x14ac:dyDescent="0.25">
      <c r="A21" s="74"/>
      <c r="B21" s="74" t="s">
        <v>94</v>
      </c>
      <c r="C21" s="70">
        <v>410</v>
      </c>
      <c r="D21" s="71">
        <v>-0.7</v>
      </c>
      <c r="E21" s="122">
        <v>-1.3</v>
      </c>
      <c r="F21" s="122">
        <v>-0.1</v>
      </c>
      <c r="G21" s="70"/>
      <c r="H21" s="70">
        <v>28070</v>
      </c>
      <c r="I21" s="71">
        <v>-1.4</v>
      </c>
      <c r="J21" s="122">
        <v>-1.5</v>
      </c>
      <c r="K21" s="122">
        <v>-1.4</v>
      </c>
      <c r="L21" s="72"/>
      <c r="M21" s="74"/>
      <c r="N21" s="74" t="s">
        <v>94</v>
      </c>
      <c r="O21" s="70">
        <v>490</v>
      </c>
      <c r="P21" s="71">
        <v>0</v>
      </c>
      <c r="Q21" s="122">
        <v>-0.6</v>
      </c>
      <c r="R21" s="122">
        <v>0.5</v>
      </c>
      <c r="S21" s="70"/>
      <c r="T21" s="70">
        <v>50270</v>
      </c>
      <c r="U21" s="71">
        <v>-1.3</v>
      </c>
      <c r="V21" s="122">
        <v>-1.3</v>
      </c>
      <c r="W21" s="122">
        <v>-1.2</v>
      </c>
      <c r="X21" s="72"/>
      <c r="Y21" s="74"/>
      <c r="Z21" s="74" t="s">
        <v>94</v>
      </c>
      <c r="AA21" s="70">
        <v>900</v>
      </c>
      <c r="AB21" s="71">
        <v>-0.3</v>
      </c>
      <c r="AC21" s="122">
        <v>-0.7</v>
      </c>
      <c r="AD21" s="122">
        <v>0.1</v>
      </c>
      <c r="AE21" s="70"/>
      <c r="AF21" s="70">
        <v>78340</v>
      </c>
      <c r="AG21" s="71">
        <v>-1.3</v>
      </c>
      <c r="AH21" s="122">
        <v>-1.4</v>
      </c>
      <c r="AI21" s="122">
        <v>-1.3</v>
      </c>
      <c r="AJ21" s="72"/>
    </row>
    <row r="22" spans="1:36" x14ac:dyDescent="0.25">
      <c r="A22" s="39"/>
      <c r="B22" s="62"/>
      <c r="C22" s="62"/>
      <c r="D22" s="62"/>
      <c r="E22" s="123"/>
      <c r="F22" s="123"/>
      <c r="G22" s="62"/>
      <c r="H22" s="62"/>
      <c r="I22" s="62"/>
      <c r="J22" s="123"/>
      <c r="K22" s="123"/>
      <c r="M22" s="39"/>
      <c r="N22" s="62"/>
      <c r="O22" s="62"/>
      <c r="P22" s="62"/>
      <c r="Q22" s="123"/>
      <c r="R22" s="123"/>
      <c r="S22" s="62"/>
      <c r="T22" s="62"/>
      <c r="U22" s="62"/>
      <c r="V22" s="123"/>
      <c r="W22" s="123"/>
      <c r="Y22" s="39"/>
      <c r="Z22" s="62"/>
      <c r="AA22" s="62"/>
      <c r="AB22" s="62"/>
      <c r="AC22" s="123"/>
      <c r="AD22" s="123"/>
      <c r="AE22" s="62"/>
      <c r="AF22" s="62"/>
      <c r="AG22" s="62"/>
      <c r="AH22" s="123"/>
      <c r="AI22" s="123"/>
    </row>
    <row r="23" spans="1:36" x14ac:dyDescent="0.25">
      <c r="A23" s="69" t="s">
        <v>80</v>
      </c>
      <c r="B23" s="62"/>
      <c r="C23" s="62"/>
      <c r="D23" s="62"/>
      <c r="E23" s="123"/>
      <c r="F23" s="123"/>
      <c r="G23" s="62"/>
      <c r="H23" s="62"/>
      <c r="I23" s="62"/>
      <c r="J23" s="123"/>
      <c r="K23" s="123"/>
      <c r="M23" s="69" t="s">
        <v>80</v>
      </c>
      <c r="N23" s="62"/>
      <c r="O23" s="62"/>
      <c r="P23" s="62"/>
      <c r="Q23" s="123"/>
      <c r="R23" s="123"/>
      <c r="S23" s="62"/>
      <c r="T23" s="62"/>
      <c r="U23" s="62"/>
      <c r="V23" s="123"/>
      <c r="W23" s="123"/>
      <c r="Y23" s="69" t="s">
        <v>80</v>
      </c>
      <c r="Z23" s="62"/>
      <c r="AA23" s="62"/>
      <c r="AB23" s="62"/>
      <c r="AC23" s="123"/>
      <c r="AD23" s="123"/>
      <c r="AE23" s="62"/>
      <c r="AF23" s="62"/>
      <c r="AG23" s="62"/>
      <c r="AH23" s="123"/>
      <c r="AI23" s="123"/>
    </row>
    <row r="24" spans="1:36" x14ac:dyDescent="0.25">
      <c r="A24" s="39"/>
      <c r="B24" s="62"/>
      <c r="C24" s="62"/>
      <c r="D24" s="62"/>
      <c r="E24" s="123"/>
      <c r="F24" s="123"/>
      <c r="G24" s="62"/>
      <c r="H24" s="62"/>
      <c r="I24" s="62"/>
      <c r="J24" s="123"/>
      <c r="K24" s="123"/>
      <c r="M24" s="39"/>
      <c r="N24" s="62"/>
      <c r="O24" s="62"/>
      <c r="P24" s="62"/>
      <c r="Q24" s="123"/>
      <c r="R24" s="123"/>
      <c r="S24" s="62"/>
      <c r="T24" s="62"/>
      <c r="U24" s="62"/>
      <c r="V24" s="123"/>
      <c r="W24" s="123"/>
      <c r="Y24" s="39"/>
      <c r="Z24" s="62"/>
      <c r="AA24" s="62"/>
      <c r="AB24" s="62"/>
      <c r="AC24" s="123"/>
      <c r="AD24" s="123"/>
      <c r="AE24" s="62"/>
      <c r="AF24" s="62"/>
      <c r="AG24" s="62"/>
      <c r="AH24" s="123"/>
      <c r="AI24" s="123"/>
    </row>
    <row r="25" spans="1:36" x14ac:dyDescent="0.25">
      <c r="A25" s="117" t="s">
        <v>92</v>
      </c>
      <c r="B25" s="39"/>
      <c r="C25" s="70">
        <v>1200</v>
      </c>
      <c r="D25" s="71">
        <v>0.7</v>
      </c>
      <c r="E25" s="122">
        <v>0.3</v>
      </c>
      <c r="F25" s="122">
        <v>1</v>
      </c>
      <c r="G25" s="70"/>
      <c r="H25" s="70">
        <v>270150</v>
      </c>
      <c r="I25" s="71">
        <v>0.8</v>
      </c>
      <c r="J25" s="122">
        <v>0.8</v>
      </c>
      <c r="K25" s="122">
        <v>0.9</v>
      </c>
      <c r="M25" s="117" t="s">
        <v>92</v>
      </c>
      <c r="N25" s="39"/>
      <c r="O25" s="70">
        <v>1190</v>
      </c>
      <c r="P25" s="71">
        <v>-1</v>
      </c>
      <c r="Q25" s="122">
        <v>-1.3</v>
      </c>
      <c r="R25" s="122">
        <v>-0.6</v>
      </c>
      <c r="S25" s="70"/>
      <c r="T25" s="70">
        <v>278190</v>
      </c>
      <c r="U25" s="71">
        <v>-0.8</v>
      </c>
      <c r="V25" s="122">
        <v>-0.8</v>
      </c>
      <c r="W25" s="122">
        <v>-0.8</v>
      </c>
      <c r="Y25" s="117" t="s">
        <v>92</v>
      </c>
      <c r="Z25" s="39"/>
      <c r="AA25" s="70">
        <v>2390</v>
      </c>
      <c r="AB25" s="71">
        <v>-0.2</v>
      </c>
      <c r="AC25" s="122">
        <v>-0.4</v>
      </c>
      <c r="AD25" s="122">
        <v>0.1</v>
      </c>
      <c r="AE25" s="70"/>
      <c r="AF25" s="70">
        <v>548340</v>
      </c>
      <c r="AG25" s="71">
        <v>0</v>
      </c>
      <c r="AH25" s="122">
        <v>0</v>
      </c>
      <c r="AI25" s="122">
        <v>0</v>
      </c>
    </row>
    <row r="26" spans="1:36" x14ac:dyDescent="0.25">
      <c r="A26" s="39"/>
      <c r="B26" s="62"/>
      <c r="C26" s="70"/>
      <c r="D26" s="70"/>
      <c r="E26" s="125"/>
      <c r="F26" s="125"/>
      <c r="G26" s="70"/>
      <c r="H26" s="70"/>
      <c r="I26" s="70"/>
      <c r="J26" s="125"/>
      <c r="K26" s="125"/>
      <c r="M26" s="39"/>
      <c r="N26" s="62"/>
      <c r="O26" s="70"/>
      <c r="P26" s="70"/>
      <c r="Q26" s="125"/>
      <c r="R26" s="125"/>
      <c r="S26" s="70"/>
      <c r="T26" s="70"/>
      <c r="U26" s="70"/>
      <c r="V26" s="125"/>
      <c r="W26" s="125"/>
      <c r="Y26" s="39"/>
      <c r="Z26" s="62"/>
      <c r="AA26" s="70"/>
      <c r="AB26" s="70"/>
      <c r="AC26" s="125"/>
      <c r="AD26" s="125"/>
      <c r="AE26" s="70"/>
      <c r="AF26" s="70"/>
      <c r="AG26" s="70"/>
      <c r="AH26" s="125"/>
      <c r="AI26" s="125"/>
    </row>
    <row r="27" spans="1:36" ht="14.25" customHeight="1" x14ac:dyDescent="0.25">
      <c r="A27" s="39" t="s">
        <v>79</v>
      </c>
      <c r="B27" s="62"/>
      <c r="C27" s="70">
        <v>1270</v>
      </c>
      <c r="D27" s="71">
        <v>0.2</v>
      </c>
      <c r="E27" s="122">
        <v>-0.2</v>
      </c>
      <c r="F27" s="122">
        <v>0.5</v>
      </c>
      <c r="G27" s="70"/>
      <c r="H27" s="70">
        <v>271670</v>
      </c>
      <c r="I27" s="71">
        <v>0.8</v>
      </c>
      <c r="J27" s="122">
        <v>0.8</v>
      </c>
      <c r="K27" s="122">
        <v>0.8</v>
      </c>
      <c r="L27" s="72"/>
      <c r="M27" s="39" t="s">
        <v>79</v>
      </c>
      <c r="N27" s="62"/>
      <c r="O27" s="70">
        <v>1390</v>
      </c>
      <c r="P27" s="71">
        <v>-2.1</v>
      </c>
      <c r="Q27" s="122">
        <v>-2.4</v>
      </c>
      <c r="R27" s="122">
        <v>-1.7</v>
      </c>
      <c r="S27" s="70"/>
      <c r="T27" s="70">
        <v>282670</v>
      </c>
      <c r="U27" s="71">
        <v>-0.9</v>
      </c>
      <c r="V27" s="122">
        <v>-1</v>
      </c>
      <c r="W27" s="122">
        <v>-0.9</v>
      </c>
      <c r="X27" s="72"/>
      <c r="Y27" s="39" t="s">
        <v>79</v>
      </c>
      <c r="Z27" s="62"/>
      <c r="AA27" s="70">
        <v>2660</v>
      </c>
      <c r="AB27" s="71">
        <v>-1</v>
      </c>
      <c r="AC27" s="122">
        <v>-1.2</v>
      </c>
      <c r="AD27" s="122">
        <v>-0.8</v>
      </c>
      <c r="AE27" s="70"/>
      <c r="AF27" s="70">
        <v>554340</v>
      </c>
      <c r="AG27" s="71">
        <v>-0.1</v>
      </c>
      <c r="AH27" s="122">
        <v>-0.1</v>
      </c>
      <c r="AI27" s="122">
        <v>-0.1</v>
      </c>
      <c r="AJ27" s="72"/>
    </row>
    <row r="28" spans="1:36" x14ac:dyDescent="0.25">
      <c r="A28" s="73"/>
      <c r="B28" s="62"/>
      <c r="C28" s="70"/>
      <c r="D28" s="71"/>
      <c r="E28" s="122"/>
      <c r="F28" s="122"/>
      <c r="G28" s="70"/>
      <c r="H28" s="70"/>
      <c r="I28" s="71"/>
      <c r="J28" s="122"/>
      <c r="K28" s="122"/>
      <c r="L28" s="72"/>
      <c r="M28" s="73"/>
      <c r="N28" s="62"/>
      <c r="O28" s="70"/>
      <c r="P28" s="71"/>
      <c r="Q28" s="122"/>
      <c r="R28" s="122"/>
      <c r="S28" s="70"/>
      <c r="T28" s="70"/>
      <c r="U28" s="71"/>
      <c r="V28" s="122"/>
      <c r="W28" s="122"/>
      <c r="X28" s="72"/>
      <c r="Y28" s="73"/>
      <c r="Z28" s="62"/>
      <c r="AA28" s="70"/>
      <c r="AB28" s="71"/>
      <c r="AC28" s="122"/>
      <c r="AD28" s="122"/>
      <c r="AE28" s="70"/>
      <c r="AF28" s="70"/>
      <c r="AG28" s="71"/>
      <c r="AH28" s="122"/>
      <c r="AI28" s="122"/>
      <c r="AJ28" s="72"/>
    </row>
    <row r="29" spans="1:36" x14ac:dyDescent="0.25">
      <c r="A29" s="74" t="s">
        <v>74</v>
      </c>
      <c r="B29" s="62"/>
      <c r="C29" s="70">
        <v>680</v>
      </c>
      <c r="D29" s="71">
        <v>1.7</v>
      </c>
      <c r="E29" s="122">
        <v>1.2</v>
      </c>
      <c r="F29" s="122">
        <v>2.2000000000000002</v>
      </c>
      <c r="G29" s="70"/>
      <c r="H29" s="70">
        <v>238430</v>
      </c>
      <c r="I29" s="71">
        <v>1.2</v>
      </c>
      <c r="J29" s="122">
        <v>1.1000000000000001</v>
      </c>
      <c r="K29" s="122">
        <v>1.2</v>
      </c>
      <c r="L29" s="72"/>
      <c r="M29" s="74" t="s">
        <v>74</v>
      </c>
      <c r="N29" s="62"/>
      <c r="O29" s="70">
        <v>490</v>
      </c>
      <c r="P29" s="71">
        <v>0.6</v>
      </c>
      <c r="Q29" s="122">
        <v>0.1</v>
      </c>
      <c r="R29" s="122">
        <v>1.2</v>
      </c>
      <c r="S29" s="70"/>
      <c r="T29" s="70">
        <v>219010</v>
      </c>
      <c r="U29" s="71">
        <v>-0.2</v>
      </c>
      <c r="V29" s="122">
        <v>-0.2</v>
      </c>
      <c r="W29" s="122">
        <v>-0.2</v>
      </c>
      <c r="X29" s="72"/>
      <c r="Y29" s="74" t="s">
        <v>74</v>
      </c>
      <c r="Z29" s="62"/>
      <c r="AA29" s="70">
        <v>1180</v>
      </c>
      <c r="AB29" s="71">
        <v>1.3</v>
      </c>
      <c r="AC29" s="122">
        <v>0.9</v>
      </c>
      <c r="AD29" s="122">
        <v>1.6</v>
      </c>
      <c r="AE29" s="70"/>
      <c r="AF29" s="70">
        <v>457440</v>
      </c>
      <c r="AG29" s="71">
        <v>0.5</v>
      </c>
      <c r="AH29" s="122">
        <v>0.5</v>
      </c>
      <c r="AI29" s="122">
        <v>0.5</v>
      </c>
      <c r="AJ29" s="72"/>
    </row>
    <row r="30" spans="1:36" x14ac:dyDescent="0.25">
      <c r="A30" s="74"/>
      <c r="B30" s="62"/>
      <c r="C30" s="75"/>
      <c r="D30" s="76"/>
      <c r="E30" s="124"/>
      <c r="F30" s="124"/>
      <c r="G30" s="77"/>
      <c r="H30" s="75"/>
      <c r="I30" s="76"/>
      <c r="J30" s="124"/>
      <c r="K30" s="124"/>
      <c r="L30" s="78"/>
      <c r="M30" s="74"/>
      <c r="N30" s="62"/>
      <c r="O30" s="75"/>
      <c r="P30" s="76"/>
      <c r="Q30" s="124"/>
      <c r="R30" s="124"/>
      <c r="S30" s="77"/>
      <c r="T30" s="75"/>
      <c r="U30" s="76"/>
      <c r="V30" s="124"/>
      <c r="W30" s="124"/>
      <c r="X30" s="78"/>
      <c r="Y30" s="74"/>
      <c r="Z30" s="62"/>
      <c r="AA30" s="75"/>
      <c r="AB30" s="76"/>
      <c r="AC30" s="124"/>
      <c r="AD30" s="124"/>
      <c r="AE30" s="77"/>
      <c r="AF30" s="75"/>
      <c r="AG30" s="76"/>
      <c r="AH30" s="124"/>
      <c r="AI30" s="124"/>
      <c r="AJ30" s="78"/>
    </row>
    <row r="31" spans="1:36" x14ac:dyDescent="0.25">
      <c r="A31" s="74" t="s">
        <v>93</v>
      </c>
      <c r="B31" s="62"/>
      <c r="C31" s="70">
        <v>590</v>
      </c>
      <c r="D31" s="71">
        <v>-1.6</v>
      </c>
      <c r="E31" s="122">
        <v>-2.1</v>
      </c>
      <c r="F31" s="122">
        <v>-1</v>
      </c>
      <c r="G31" s="70"/>
      <c r="H31" s="70">
        <v>33060</v>
      </c>
      <c r="I31" s="71">
        <v>-1.9</v>
      </c>
      <c r="J31" s="122">
        <v>-1.9</v>
      </c>
      <c r="K31" s="122">
        <v>-1.8</v>
      </c>
      <c r="L31" s="72"/>
      <c r="M31" s="74" t="s">
        <v>93</v>
      </c>
      <c r="N31" s="62"/>
      <c r="O31" s="70">
        <v>890</v>
      </c>
      <c r="P31" s="71">
        <v>-3.5</v>
      </c>
      <c r="Q31" s="122">
        <v>-4</v>
      </c>
      <c r="R31" s="122">
        <v>-3.1</v>
      </c>
      <c r="S31" s="70"/>
      <c r="T31" s="70">
        <v>63440</v>
      </c>
      <c r="U31" s="71">
        <v>-3.5</v>
      </c>
      <c r="V31" s="122">
        <v>-3.6</v>
      </c>
      <c r="W31" s="122">
        <v>-3.5</v>
      </c>
      <c r="X31" s="72"/>
      <c r="Y31" s="74" t="s">
        <v>93</v>
      </c>
      <c r="Z31" s="62"/>
      <c r="AA31" s="70">
        <v>1480</v>
      </c>
      <c r="AB31" s="71">
        <v>-2.7</v>
      </c>
      <c r="AC31" s="122">
        <v>-3.1</v>
      </c>
      <c r="AD31" s="122">
        <v>-2.4</v>
      </c>
      <c r="AE31" s="70"/>
      <c r="AF31" s="70">
        <v>96500</v>
      </c>
      <c r="AG31" s="71">
        <v>-3</v>
      </c>
      <c r="AH31" s="122">
        <v>-3</v>
      </c>
      <c r="AI31" s="122">
        <v>-2.9</v>
      </c>
      <c r="AJ31" s="72"/>
    </row>
    <row r="32" spans="1:36" x14ac:dyDescent="0.25">
      <c r="A32" s="74"/>
      <c r="B32" s="74" t="s">
        <v>75</v>
      </c>
      <c r="C32" s="70">
        <v>160</v>
      </c>
      <c r="D32" s="71">
        <v>-4.4000000000000004</v>
      </c>
      <c r="E32" s="122">
        <v>-5.3</v>
      </c>
      <c r="F32" s="122">
        <v>-3.4</v>
      </c>
      <c r="G32" s="70"/>
      <c r="H32" s="70">
        <v>4120</v>
      </c>
      <c r="I32" s="71">
        <v>-5.2</v>
      </c>
      <c r="J32" s="122">
        <v>-5.4</v>
      </c>
      <c r="K32" s="122">
        <v>-5</v>
      </c>
      <c r="L32" s="72"/>
      <c r="M32" s="74"/>
      <c r="N32" s="74" t="s">
        <v>75</v>
      </c>
      <c r="O32" s="70">
        <v>380</v>
      </c>
      <c r="P32" s="71">
        <v>-5.8</v>
      </c>
      <c r="Q32" s="122">
        <v>-6.4</v>
      </c>
      <c r="R32" s="122">
        <v>-5.0999999999999996</v>
      </c>
      <c r="S32" s="70"/>
      <c r="T32" s="70">
        <v>11540</v>
      </c>
      <c r="U32" s="71">
        <v>-5.6</v>
      </c>
      <c r="V32" s="122">
        <v>-5.7</v>
      </c>
      <c r="W32" s="122">
        <v>-5.5</v>
      </c>
      <c r="X32" s="72"/>
      <c r="Y32" s="74"/>
      <c r="Z32" s="74" t="s">
        <v>75</v>
      </c>
      <c r="AA32" s="70">
        <v>540</v>
      </c>
      <c r="AB32" s="71">
        <v>-5.3</v>
      </c>
      <c r="AC32" s="122">
        <v>-5.9</v>
      </c>
      <c r="AD32" s="122">
        <v>-4.8</v>
      </c>
      <c r="AE32" s="70"/>
      <c r="AF32" s="70">
        <v>15660</v>
      </c>
      <c r="AG32" s="71">
        <v>-5.5</v>
      </c>
      <c r="AH32" s="122">
        <v>-5.6</v>
      </c>
      <c r="AI32" s="122">
        <v>-5.4</v>
      </c>
      <c r="AJ32" s="72"/>
    </row>
    <row r="33" spans="1:36" x14ac:dyDescent="0.25">
      <c r="A33" s="74"/>
      <c r="B33" s="74" t="s">
        <v>94</v>
      </c>
      <c r="C33" s="70">
        <v>430</v>
      </c>
      <c r="D33" s="71">
        <v>-0.5</v>
      </c>
      <c r="E33" s="122">
        <v>-1.1000000000000001</v>
      </c>
      <c r="F33" s="122">
        <v>0.1</v>
      </c>
      <c r="G33" s="70"/>
      <c r="H33" s="70">
        <v>28940</v>
      </c>
      <c r="I33" s="71">
        <v>-1.4</v>
      </c>
      <c r="J33" s="122">
        <v>-1.5</v>
      </c>
      <c r="K33" s="122">
        <v>-1.3</v>
      </c>
      <c r="L33" s="72"/>
      <c r="M33" s="74"/>
      <c r="N33" s="74" t="s">
        <v>94</v>
      </c>
      <c r="O33" s="70">
        <v>510</v>
      </c>
      <c r="P33" s="71">
        <v>-1.9</v>
      </c>
      <c r="Q33" s="122">
        <v>-2.4</v>
      </c>
      <c r="R33" s="122">
        <v>-1.3</v>
      </c>
      <c r="S33" s="70"/>
      <c r="T33" s="70">
        <v>51900</v>
      </c>
      <c r="U33" s="71">
        <v>-3.1</v>
      </c>
      <c r="V33" s="122">
        <v>-3.1</v>
      </c>
      <c r="W33" s="122">
        <v>-3</v>
      </c>
      <c r="X33" s="72"/>
      <c r="Y33" s="74"/>
      <c r="Z33" s="74" t="s">
        <v>94</v>
      </c>
      <c r="AA33" s="70">
        <v>940</v>
      </c>
      <c r="AB33" s="71">
        <v>-1.3</v>
      </c>
      <c r="AC33" s="122">
        <v>-1.7</v>
      </c>
      <c r="AD33" s="122">
        <v>-0.8</v>
      </c>
      <c r="AE33" s="70"/>
      <c r="AF33" s="70">
        <v>80840</v>
      </c>
      <c r="AG33" s="71">
        <v>-2.5</v>
      </c>
      <c r="AH33" s="122">
        <v>-2.5</v>
      </c>
      <c r="AI33" s="122">
        <v>-2.4</v>
      </c>
      <c r="AJ33" s="72"/>
    </row>
    <row r="34" spans="1:36" x14ac:dyDescent="0.25">
      <c r="A34" s="74"/>
      <c r="B34" s="74"/>
      <c r="C34" s="70"/>
      <c r="D34" s="70"/>
      <c r="E34" s="125"/>
      <c r="F34" s="125"/>
      <c r="G34" s="70"/>
      <c r="H34" s="70"/>
      <c r="I34" s="70"/>
      <c r="J34" s="125"/>
      <c r="K34" s="125"/>
      <c r="M34" s="74"/>
      <c r="N34" s="74"/>
      <c r="O34" s="70"/>
      <c r="P34" s="70"/>
      <c r="Q34" s="125"/>
      <c r="R34" s="125"/>
      <c r="S34" s="70"/>
      <c r="T34" s="70"/>
      <c r="U34" s="70"/>
      <c r="V34" s="125"/>
      <c r="W34" s="125"/>
      <c r="Y34" s="74"/>
      <c r="Z34" s="74"/>
      <c r="AA34" s="70"/>
      <c r="AB34" s="70"/>
      <c r="AC34" s="125"/>
      <c r="AD34" s="125"/>
      <c r="AE34" s="70"/>
      <c r="AF34" s="70"/>
      <c r="AG34" s="70"/>
      <c r="AH34" s="125"/>
      <c r="AI34" s="125"/>
    </row>
    <row r="35" spans="1:36" x14ac:dyDescent="0.25">
      <c r="A35" s="69" t="s">
        <v>81</v>
      </c>
      <c r="B35" s="62"/>
      <c r="C35" s="62"/>
      <c r="D35" s="62"/>
      <c r="E35" s="123"/>
      <c r="F35" s="123"/>
      <c r="G35" s="62"/>
      <c r="H35" s="62"/>
      <c r="I35" s="62"/>
      <c r="J35" s="123"/>
      <c r="K35" s="123"/>
      <c r="M35" s="69" t="s">
        <v>81</v>
      </c>
      <c r="N35" s="62"/>
      <c r="O35" s="62"/>
      <c r="P35" s="62"/>
      <c r="Q35" s="123"/>
      <c r="R35" s="123"/>
      <c r="S35" s="62"/>
      <c r="T35" s="62"/>
      <c r="U35" s="62"/>
      <c r="V35" s="123"/>
      <c r="W35" s="123"/>
      <c r="Y35" s="69" t="s">
        <v>81</v>
      </c>
      <c r="Z35" s="62"/>
      <c r="AA35" s="62"/>
      <c r="AB35" s="62"/>
      <c r="AC35" s="123"/>
      <c r="AD35" s="123"/>
      <c r="AE35" s="62"/>
      <c r="AF35" s="62"/>
      <c r="AG35" s="62"/>
      <c r="AH35" s="123"/>
      <c r="AI35" s="123"/>
    </row>
    <row r="36" spans="1:36" x14ac:dyDescent="0.25">
      <c r="A36" s="39"/>
      <c r="B36" s="62"/>
      <c r="C36" s="62"/>
      <c r="D36" s="62"/>
      <c r="E36" s="123"/>
      <c r="F36" s="123"/>
      <c r="G36" s="62"/>
      <c r="H36" s="62"/>
      <c r="I36" s="62"/>
      <c r="J36" s="123"/>
      <c r="K36" s="123"/>
      <c r="M36" s="39"/>
      <c r="N36" s="62"/>
      <c r="O36" s="62"/>
      <c r="P36" s="62"/>
      <c r="Q36" s="123"/>
      <c r="R36" s="123"/>
      <c r="S36" s="62"/>
      <c r="T36" s="62"/>
      <c r="U36" s="62"/>
      <c r="V36" s="123"/>
      <c r="W36" s="123"/>
      <c r="Y36" s="39"/>
      <c r="Z36" s="62"/>
      <c r="AA36" s="62"/>
      <c r="AB36" s="62"/>
      <c r="AC36" s="123"/>
      <c r="AD36" s="123"/>
      <c r="AE36" s="62"/>
      <c r="AF36" s="62"/>
      <c r="AG36" s="62"/>
      <c r="AH36" s="123"/>
      <c r="AI36" s="123"/>
    </row>
    <row r="37" spans="1:36" x14ac:dyDescent="0.25">
      <c r="A37" s="117" t="s">
        <v>92</v>
      </c>
      <c r="B37" s="62"/>
      <c r="C37" s="70">
        <v>1180</v>
      </c>
      <c r="D37" s="71">
        <v>-1.3</v>
      </c>
      <c r="E37" s="122">
        <v>-1.6</v>
      </c>
      <c r="F37" s="122">
        <v>-1</v>
      </c>
      <c r="G37" s="70"/>
      <c r="H37" s="70">
        <v>269130</v>
      </c>
      <c r="I37" s="71">
        <v>-0.6</v>
      </c>
      <c r="J37" s="122">
        <v>-0.7</v>
      </c>
      <c r="K37" s="122">
        <v>-0.6</v>
      </c>
      <c r="M37" s="117" t="s">
        <v>92</v>
      </c>
      <c r="N37" s="62"/>
      <c r="O37" s="70">
        <v>1160</v>
      </c>
      <c r="P37" s="71">
        <v>0.3</v>
      </c>
      <c r="Q37" s="122">
        <v>0</v>
      </c>
      <c r="R37" s="122">
        <v>0.6</v>
      </c>
      <c r="S37" s="70"/>
      <c r="T37" s="70">
        <v>276700</v>
      </c>
      <c r="U37" s="71">
        <v>0.6</v>
      </c>
      <c r="V37" s="122">
        <v>0.6</v>
      </c>
      <c r="W37" s="122">
        <v>0.6</v>
      </c>
      <c r="Y37" s="117" t="s">
        <v>92</v>
      </c>
      <c r="Z37" s="62"/>
      <c r="AA37" s="70">
        <v>2350</v>
      </c>
      <c r="AB37" s="71">
        <v>-0.5</v>
      </c>
      <c r="AC37" s="122">
        <v>-0.7</v>
      </c>
      <c r="AD37" s="122">
        <v>-0.3</v>
      </c>
      <c r="AE37" s="70"/>
      <c r="AF37" s="70">
        <v>545830</v>
      </c>
      <c r="AG37" s="71">
        <v>0</v>
      </c>
      <c r="AH37" s="122">
        <v>0</v>
      </c>
      <c r="AI37" s="122">
        <v>0</v>
      </c>
    </row>
    <row r="38" spans="1:36" x14ac:dyDescent="0.25">
      <c r="A38" s="69"/>
      <c r="B38" s="62"/>
      <c r="C38" s="62"/>
      <c r="D38" s="62"/>
      <c r="E38" s="123"/>
      <c r="F38" s="123"/>
      <c r="G38" s="62"/>
      <c r="H38" s="62"/>
      <c r="I38" s="62"/>
      <c r="J38" s="123"/>
      <c r="K38" s="123"/>
      <c r="M38" s="69"/>
      <c r="N38" s="62"/>
      <c r="O38" s="62"/>
      <c r="P38" s="62"/>
      <c r="Q38" s="123"/>
      <c r="R38" s="123"/>
      <c r="S38" s="62"/>
      <c r="T38" s="62"/>
      <c r="U38" s="62"/>
      <c r="V38" s="123"/>
      <c r="W38" s="123"/>
      <c r="Y38" s="69"/>
      <c r="Z38" s="62"/>
      <c r="AA38" s="62"/>
      <c r="AB38" s="62"/>
      <c r="AC38" s="123"/>
      <c r="AD38" s="123"/>
      <c r="AE38" s="62"/>
      <c r="AF38" s="62"/>
      <c r="AG38" s="62"/>
      <c r="AH38" s="123"/>
      <c r="AI38" s="123"/>
    </row>
    <row r="39" spans="1:36" ht="14.25" customHeight="1" x14ac:dyDescent="0.25">
      <c r="A39" s="39" t="s">
        <v>79</v>
      </c>
      <c r="B39" s="62"/>
      <c r="C39" s="70">
        <v>1260</v>
      </c>
      <c r="D39" s="71">
        <v>-1.7</v>
      </c>
      <c r="E39" s="122">
        <v>-2</v>
      </c>
      <c r="F39" s="122">
        <v>-1.4</v>
      </c>
      <c r="G39" s="70"/>
      <c r="H39" s="70">
        <v>270590</v>
      </c>
      <c r="I39" s="71">
        <v>-0.7</v>
      </c>
      <c r="J39" s="122">
        <v>-0.7</v>
      </c>
      <c r="K39" s="122">
        <v>-0.7</v>
      </c>
      <c r="L39" s="72"/>
      <c r="M39" s="39" t="s">
        <v>79</v>
      </c>
      <c r="N39" s="62"/>
      <c r="O39" s="70">
        <v>1340</v>
      </c>
      <c r="P39" s="71">
        <v>-0.9</v>
      </c>
      <c r="Q39" s="122">
        <v>-1.2</v>
      </c>
      <c r="R39" s="122">
        <v>-0.6</v>
      </c>
      <c r="S39" s="70"/>
      <c r="T39" s="70">
        <v>280910</v>
      </c>
      <c r="U39" s="71">
        <v>0.5</v>
      </c>
      <c r="V39" s="122">
        <v>0.5</v>
      </c>
      <c r="W39" s="122">
        <v>0.5</v>
      </c>
      <c r="X39" s="72"/>
      <c r="Y39" s="39" t="s">
        <v>79</v>
      </c>
      <c r="Z39" s="62"/>
      <c r="AA39" s="70">
        <v>2600</v>
      </c>
      <c r="AB39" s="71">
        <v>-1.3</v>
      </c>
      <c r="AC39" s="122">
        <v>-1.5</v>
      </c>
      <c r="AD39" s="122">
        <v>-1.1000000000000001</v>
      </c>
      <c r="AE39" s="70"/>
      <c r="AF39" s="70">
        <v>551500</v>
      </c>
      <c r="AG39" s="71">
        <v>-0.1</v>
      </c>
      <c r="AH39" s="122">
        <v>-0.1</v>
      </c>
      <c r="AI39" s="122">
        <v>-0.1</v>
      </c>
      <c r="AJ39" s="72"/>
    </row>
    <row r="40" spans="1:36" x14ac:dyDescent="0.25">
      <c r="A40" s="73"/>
      <c r="B40" s="62"/>
      <c r="C40" s="70"/>
      <c r="D40" s="71"/>
      <c r="E40" s="122"/>
      <c r="F40" s="122"/>
      <c r="G40" s="70"/>
      <c r="H40" s="70"/>
      <c r="I40" s="71"/>
      <c r="J40" s="122"/>
      <c r="K40" s="122"/>
      <c r="L40" s="72"/>
      <c r="M40" s="73"/>
      <c r="N40" s="62"/>
      <c r="O40" s="70"/>
      <c r="P40" s="71"/>
      <c r="Q40" s="122"/>
      <c r="R40" s="122"/>
      <c r="S40" s="70"/>
      <c r="T40" s="70"/>
      <c r="U40" s="71"/>
      <c r="V40" s="122"/>
      <c r="W40" s="122"/>
      <c r="X40" s="72"/>
      <c r="Y40" s="73"/>
      <c r="Z40" s="62"/>
      <c r="AA40" s="70"/>
      <c r="AB40" s="71"/>
      <c r="AC40" s="122"/>
      <c r="AD40" s="122"/>
      <c r="AE40" s="70"/>
      <c r="AF40" s="70"/>
      <c r="AG40" s="71"/>
      <c r="AH40" s="122"/>
      <c r="AI40" s="122"/>
      <c r="AJ40" s="72"/>
    </row>
    <row r="41" spans="1:36" x14ac:dyDescent="0.25">
      <c r="A41" s="74" t="s">
        <v>74</v>
      </c>
      <c r="B41" s="62"/>
      <c r="C41" s="70">
        <v>680</v>
      </c>
      <c r="D41" s="71">
        <v>-0.6</v>
      </c>
      <c r="E41" s="122">
        <v>-1</v>
      </c>
      <c r="F41" s="122">
        <v>-0.2</v>
      </c>
      <c r="G41" s="70"/>
      <c r="H41" s="70">
        <v>238080</v>
      </c>
      <c r="I41" s="71">
        <v>-0.4</v>
      </c>
      <c r="J41" s="122">
        <v>-0.4</v>
      </c>
      <c r="K41" s="122">
        <v>-0.4</v>
      </c>
      <c r="L41" s="72"/>
      <c r="M41" s="74" t="s">
        <v>74</v>
      </c>
      <c r="N41" s="62"/>
      <c r="O41" s="70">
        <v>490</v>
      </c>
      <c r="P41" s="71">
        <v>1.5</v>
      </c>
      <c r="Q41" s="122">
        <v>1.1000000000000001</v>
      </c>
      <c r="R41" s="122">
        <v>2</v>
      </c>
      <c r="S41" s="70"/>
      <c r="T41" s="70">
        <v>218670</v>
      </c>
      <c r="U41" s="71">
        <v>1</v>
      </c>
      <c r="V41" s="122">
        <v>1</v>
      </c>
      <c r="W41" s="122">
        <v>1</v>
      </c>
      <c r="X41" s="72"/>
      <c r="Y41" s="74" t="s">
        <v>74</v>
      </c>
      <c r="Z41" s="62"/>
      <c r="AA41" s="70">
        <v>1180</v>
      </c>
      <c r="AB41" s="71">
        <v>0.3</v>
      </c>
      <c r="AC41" s="122">
        <v>0</v>
      </c>
      <c r="AD41" s="122">
        <v>0.6</v>
      </c>
      <c r="AE41" s="70"/>
      <c r="AF41" s="70">
        <v>456750</v>
      </c>
      <c r="AG41" s="71">
        <v>0.3</v>
      </c>
      <c r="AH41" s="122">
        <v>0.3</v>
      </c>
      <c r="AI41" s="122">
        <v>0.3</v>
      </c>
      <c r="AJ41" s="72"/>
    </row>
    <row r="42" spans="1:36" x14ac:dyDescent="0.25">
      <c r="A42" s="74"/>
      <c r="B42" s="62"/>
      <c r="C42" s="75"/>
      <c r="D42" s="76"/>
      <c r="E42" s="124"/>
      <c r="F42" s="124"/>
      <c r="G42" s="77"/>
      <c r="H42" s="75"/>
      <c r="I42" s="76"/>
      <c r="J42" s="124"/>
      <c r="K42" s="124"/>
      <c r="L42" s="78"/>
      <c r="M42" s="74"/>
      <c r="N42" s="62"/>
      <c r="O42" s="75"/>
      <c r="P42" s="76"/>
      <c r="Q42" s="124"/>
      <c r="R42" s="124"/>
      <c r="S42" s="77"/>
      <c r="T42" s="75"/>
      <c r="U42" s="76"/>
      <c r="V42" s="124"/>
      <c r="W42" s="124"/>
      <c r="X42" s="78"/>
      <c r="Y42" s="74"/>
      <c r="Z42" s="62"/>
      <c r="AA42" s="75"/>
      <c r="AB42" s="76"/>
      <c r="AC42" s="124"/>
      <c r="AD42" s="124"/>
      <c r="AE42" s="77"/>
      <c r="AF42" s="75"/>
      <c r="AG42" s="76"/>
      <c r="AH42" s="124"/>
      <c r="AI42" s="124"/>
      <c r="AJ42" s="78"/>
    </row>
    <row r="43" spans="1:36" x14ac:dyDescent="0.25">
      <c r="A43" s="74" t="s">
        <v>93</v>
      </c>
      <c r="B43" s="62"/>
      <c r="C43" s="70">
        <v>570</v>
      </c>
      <c r="D43" s="71">
        <v>-3.1</v>
      </c>
      <c r="E43" s="122">
        <v>-3.6</v>
      </c>
      <c r="F43" s="122">
        <v>-2.7</v>
      </c>
      <c r="G43" s="70"/>
      <c r="H43" s="70">
        <v>32320</v>
      </c>
      <c r="I43" s="71">
        <v>-2.7</v>
      </c>
      <c r="J43" s="122">
        <v>-2.8</v>
      </c>
      <c r="K43" s="122">
        <v>-2.7</v>
      </c>
      <c r="L43" s="72"/>
      <c r="M43" s="74" t="s">
        <v>93</v>
      </c>
      <c r="N43" s="62"/>
      <c r="O43" s="70">
        <v>840</v>
      </c>
      <c r="P43" s="71">
        <v>-2.2000000000000002</v>
      </c>
      <c r="Q43" s="122">
        <v>-2.6</v>
      </c>
      <c r="R43" s="122">
        <v>-1.9</v>
      </c>
      <c r="S43" s="70"/>
      <c r="T43" s="70">
        <v>62020</v>
      </c>
      <c r="U43" s="71">
        <v>-1.4</v>
      </c>
      <c r="V43" s="122">
        <v>-1.4</v>
      </c>
      <c r="W43" s="122">
        <v>-1.3</v>
      </c>
      <c r="X43" s="72"/>
      <c r="Y43" s="74" t="s">
        <v>93</v>
      </c>
      <c r="Z43" s="62"/>
      <c r="AA43" s="70">
        <v>1420</v>
      </c>
      <c r="AB43" s="71">
        <v>-2.6</v>
      </c>
      <c r="AC43" s="122">
        <v>-2.9</v>
      </c>
      <c r="AD43" s="122">
        <v>-2.2999999999999998</v>
      </c>
      <c r="AE43" s="70"/>
      <c r="AF43" s="70">
        <v>94340</v>
      </c>
      <c r="AG43" s="71">
        <v>-1.8</v>
      </c>
      <c r="AH43" s="122">
        <v>-1.9</v>
      </c>
      <c r="AI43" s="122">
        <v>-1.8</v>
      </c>
      <c r="AJ43" s="72"/>
    </row>
    <row r="44" spans="1:36" x14ac:dyDescent="0.25">
      <c r="A44" s="74"/>
      <c r="B44" s="74" t="s">
        <v>75</v>
      </c>
      <c r="C44" s="70">
        <v>150</v>
      </c>
      <c r="D44" s="71">
        <v>-6.6</v>
      </c>
      <c r="E44" s="122">
        <v>-7.5</v>
      </c>
      <c r="F44" s="122">
        <v>-5.8</v>
      </c>
      <c r="G44" s="70"/>
      <c r="H44" s="70">
        <v>3860</v>
      </c>
      <c r="I44" s="71">
        <v>-6.9</v>
      </c>
      <c r="J44" s="122">
        <v>-7.1</v>
      </c>
      <c r="K44" s="122">
        <v>-6.7</v>
      </c>
      <c r="L44" s="72"/>
      <c r="M44" s="74"/>
      <c r="N44" s="74" t="s">
        <v>75</v>
      </c>
      <c r="O44" s="70">
        <v>350</v>
      </c>
      <c r="P44" s="71">
        <v>-5.2</v>
      </c>
      <c r="Q44" s="122">
        <v>-5.7</v>
      </c>
      <c r="R44" s="122">
        <v>-4.5999999999999996</v>
      </c>
      <c r="S44" s="70"/>
      <c r="T44" s="70">
        <v>10880</v>
      </c>
      <c r="U44" s="71">
        <v>-5.0999999999999996</v>
      </c>
      <c r="V44" s="122">
        <v>-5.2</v>
      </c>
      <c r="W44" s="122">
        <v>-5</v>
      </c>
      <c r="X44" s="72"/>
      <c r="Y44" s="74"/>
      <c r="Z44" s="74" t="s">
        <v>75</v>
      </c>
      <c r="AA44" s="70">
        <v>500</v>
      </c>
      <c r="AB44" s="71">
        <v>-5.6</v>
      </c>
      <c r="AC44" s="122">
        <v>-6.1</v>
      </c>
      <c r="AD44" s="122">
        <v>-5.0999999999999996</v>
      </c>
      <c r="AE44" s="70"/>
      <c r="AF44" s="70">
        <v>14740</v>
      </c>
      <c r="AG44" s="71">
        <v>-5.6</v>
      </c>
      <c r="AH44" s="122">
        <v>-5.7</v>
      </c>
      <c r="AI44" s="122">
        <v>-5.5</v>
      </c>
      <c r="AJ44" s="72"/>
    </row>
    <row r="45" spans="1:36" x14ac:dyDescent="0.25">
      <c r="A45" s="74"/>
      <c r="B45" s="74" t="s">
        <v>94</v>
      </c>
      <c r="C45" s="70">
        <v>420</v>
      </c>
      <c r="D45" s="71">
        <v>-1.8</v>
      </c>
      <c r="E45" s="122">
        <v>-2.2999999999999998</v>
      </c>
      <c r="F45" s="122">
        <v>-1.3</v>
      </c>
      <c r="G45" s="70"/>
      <c r="H45" s="70">
        <v>28460</v>
      </c>
      <c r="I45" s="71">
        <v>-2.2000000000000002</v>
      </c>
      <c r="J45" s="122">
        <v>-2.2000000000000002</v>
      </c>
      <c r="K45" s="122">
        <v>-2.1</v>
      </c>
      <c r="L45" s="72"/>
      <c r="M45" s="74"/>
      <c r="N45" s="74" t="s">
        <v>94</v>
      </c>
      <c r="O45" s="70">
        <v>500</v>
      </c>
      <c r="P45" s="71">
        <v>-0.2</v>
      </c>
      <c r="Q45" s="122">
        <v>-0.7</v>
      </c>
      <c r="R45" s="122">
        <v>0.3</v>
      </c>
      <c r="S45" s="70"/>
      <c r="T45" s="70">
        <v>51140</v>
      </c>
      <c r="U45" s="71">
        <v>-0.6</v>
      </c>
      <c r="V45" s="122">
        <v>-0.6</v>
      </c>
      <c r="W45" s="122">
        <v>-0.5</v>
      </c>
      <c r="X45" s="72"/>
      <c r="Y45" s="74"/>
      <c r="Z45" s="74" t="s">
        <v>94</v>
      </c>
      <c r="AA45" s="70">
        <v>920</v>
      </c>
      <c r="AB45" s="71">
        <v>-0.9</v>
      </c>
      <c r="AC45" s="122">
        <v>-1.3</v>
      </c>
      <c r="AD45" s="122">
        <v>-0.6</v>
      </c>
      <c r="AE45" s="70"/>
      <c r="AF45" s="70">
        <v>79600</v>
      </c>
      <c r="AG45" s="71">
        <v>-1.1000000000000001</v>
      </c>
      <c r="AH45" s="122">
        <v>-1.2</v>
      </c>
      <c r="AI45" s="122">
        <v>-1.1000000000000001</v>
      </c>
      <c r="AJ45" s="72"/>
    </row>
    <row r="46" spans="1:36" x14ac:dyDescent="0.25">
      <c r="A46" s="79"/>
      <c r="B46" s="79"/>
      <c r="C46" s="80"/>
      <c r="D46" s="80"/>
      <c r="E46" s="80"/>
      <c r="F46" s="80"/>
      <c r="G46" s="80"/>
      <c r="H46" s="80"/>
      <c r="I46" s="80"/>
      <c r="J46" s="80"/>
      <c r="K46" s="80"/>
      <c r="M46" s="79"/>
      <c r="N46" s="79"/>
      <c r="O46" s="80"/>
      <c r="P46" s="80"/>
      <c r="Q46" s="80"/>
      <c r="R46" s="80"/>
      <c r="S46" s="80"/>
      <c r="T46" s="80"/>
      <c r="U46" s="80"/>
      <c r="V46" s="80"/>
      <c r="W46" s="80"/>
      <c r="Y46" s="79"/>
      <c r="Z46" s="79"/>
      <c r="AA46" s="80"/>
      <c r="AB46" s="80"/>
      <c r="AC46" s="80"/>
      <c r="AD46" s="80"/>
      <c r="AE46" s="80"/>
      <c r="AF46" s="80"/>
      <c r="AG46" s="80"/>
      <c r="AH46" s="80"/>
      <c r="AI46" s="80"/>
    </row>
    <row r="47" spans="1:36" x14ac:dyDescent="0.25">
      <c r="A47" s="81"/>
      <c r="B47" s="33"/>
      <c r="C47" s="33"/>
      <c r="D47" s="33"/>
      <c r="E47" s="33"/>
      <c r="F47" s="33"/>
      <c r="G47" s="33"/>
      <c r="K47" s="51" t="s">
        <v>49</v>
      </c>
      <c r="M47" s="81"/>
      <c r="N47" s="33"/>
      <c r="O47" s="33"/>
      <c r="P47" s="33"/>
      <c r="Q47" s="33"/>
      <c r="R47" s="33"/>
      <c r="S47" s="33"/>
      <c r="W47" s="51" t="s">
        <v>49</v>
      </c>
      <c r="Y47" s="81"/>
      <c r="Z47" s="33"/>
      <c r="AA47" s="33"/>
      <c r="AB47" s="33"/>
      <c r="AC47" s="33"/>
      <c r="AD47" s="33"/>
      <c r="AE47" s="33"/>
      <c r="AI47" s="51" t="s">
        <v>49</v>
      </c>
    </row>
  </sheetData>
  <mergeCells count="6">
    <mergeCell ref="AF8:AI8"/>
    <mergeCell ref="C8:F8"/>
    <mergeCell ref="H8:K8"/>
    <mergeCell ref="O8:R8"/>
    <mergeCell ref="T8:W8"/>
    <mergeCell ref="AA8:AD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U62"/>
  <sheetViews>
    <sheetView showGridLines="0" workbookViewId="0"/>
  </sheetViews>
  <sheetFormatPr defaultColWidth="9" defaultRowHeight="15" x14ac:dyDescent="0.25"/>
  <cols>
    <col min="1" max="1" width="6.85546875" style="18" customWidth="1"/>
    <col min="2" max="2" width="50" style="18" customWidth="1"/>
    <col min="3" max="3" width="9" style="82"/>
    <col min="4" max="6" width="9" style="83"/>
    <col min="7" max="7" width="4" style="18" customWidth="1"/>
    <col min="8" max="8" width="9" style="82"/>
    <col min="9" max="11" width="9" style="83"/>
    <col min="12" max="26" width="9" style="18"/>
    <col min="27" max="27" width="0" style="22" hidden="1" customWidth="1"/>
    <col min="28" max="28" width="0" style="18" hidden="1" customWidth="1"/>
    <col min="29" max="16384" width="9" style="18"/>
  </cols>
  <sheetData>
    <row r="1" spans="1:47" x14ac:dyDescent="0.25">
      <c r="A1" s="19" t="s">
        <v>34</v>
      </c>
      <c r="B1" s="107"/>
      <c r="C1" s="85"/>
      <c r="D1" s="86"/>
      <c r="E1" s="86"/>
      <c r="F1" s="86"/>
      <c r="G1" s="33"/>
      <c r="K1" s="83" t="s">
        <v>120</v>
      </c>
      <c r="Z1" s="45"/>
      <c r="AA1" s="22" t="s">
        <v>39</v>
      </c>
      <c r="AB1" s="22" t="s">
        <v>42</v>
      </c>
    </row>
    <row r="2" spans="1:47" x14ac:dyDescent="0.25">
      <c r="A2" s="20" t="s">
        <v>76</v>
      </c>
      <c r="B2" s="59"/>
      <c r="C2" s="87"/>
      <c r="D2" s="88"/>
      <c r="E2" s="88"/>
      <c r="F2" s="88"/>
      <c r="G2" s="59"/>
      <c r="Z2" s="45"/>
      <c r="AB2" s="22" t="s">
        <v>41</v>
      </c>
    </row>
    <row r="3" spans="1:47" x14ac:dyDescent="0.25">
      <c r="A3" s="34" t="s">
        <v>254</v>
      </c>
      <c r="B3" s="60"/>
      <c r="C3" s="89"/>
      <c r="D3" s="90"/>
      <c r="E3" s="90"/>
      <c r="F3" s="90"/>
      <c r="G3" s="60"/>
      <c r="AB3" s="22" t="s">
        <v>40</v>
      </c>
    </row>
    <row r="4" spans="1:47" ht="14.25" customHeight="1" x14ac:dyDescent="0.25">
      <c r="A4" s="20" t="s">
        <v>77</v>
      </c>
      <c r="B4" s="60"/>
      <c r="C4" s="89"/>
      <c r="D4" s="90"/>
      <c r="E4" s="90"/>
    </row>
    <row r="5" spans="1:47" x14ac:dyDescent="0.25">
      <c r="A5" s="61"/>
      <c r="B5" s="62"/>
      <c r="C5" s="70"/>
      <c r="D5" s="91"/>
      <c r="E5" s="91"/>
      <c r="F5" s="91"/>
      <c r="G5" s="62"/>
      <c r="J5" s="92" t="s">
        <v>39</v>
      </c>
      <c r="K5" s="433" t="s">
        <v>42</v>
      </c>
      <c r="AA5" s="22" t="str">
        <f>IF($K$5="Total","Total",IF($K$5="Male","Male",IF($K$5="Female","Female")))</f>
        <v>Total</v>
      </c>
    </row>
    <row r="6" spans="1:47" x14ac:dyDescent="0.25">
      <c r="A6" s="93"/>
      <c r="B6" s="94"/>
      <c r="C6" s="95"/>
      <c r="D6" s="96"/>
      <c r="E6" s="96"/>
      <c r="F6" s="96"/>
      <c r="G6" s="97"/>
      <c r="AA6" s="84"/>
    </row>
    <row r="7" spans="1:47" ht="14.25" customHeight="1" x14ac:dyDescent="0.25">
      <c r="A7" s="27"/>
      <c r="B7" s="27"/>
      <c r="C7" s="482" t="s">
        <v>69</v>
      </c>
      <c r="D7" s="483"/>
      <c r="E7" s="483"/>
      <c r="F7" s="484"/>
      <c r="G7" s="64"/>
      <c r="H7" s="482" t="s">
        <v>47</v>
      </c>
      <c r="I7" s="483"/>
      <c r="J7" s="483"/>
      <c r="K7" s="484"/>
    </row>
    <row r="8" spans="1:47" ht="33.75" x14ac:dyDescent="0.25">
      <c r="A8" s="28"/>
      <c r="B8" s="65"/>
      <c r="C8" s="66" t="s">
        <v>70</v>
      </c>
      <c r="D8" s="67" t="s">
        <v>71</v>
      </c>
      <c r="E8" s="68" t="s">
        <v>72</v>
      </c>
      <c r="F8" s="68" t="s">
        <v>73</v>
      </c>
      <c r="G8" s="68"/>
      <c r="H8" s="66" t="s">
        <v>70</v>
      </c>
      <c r="I8" s="67" t="s">
        <v>71</v>
      </c>
      <c r="J8" s="68" t="s">
        <v>72</v>
      </c>
      <c r="K8" s="68" t="s">
        <v>73</v>
      </c>
    </row>
    <row r="9" spans="1:47" ht="15" customHeight="1" x14ac:dyDescent="0.25">
      <c r="A9" s="39"/>
      <c r="B9" s="62"/>
      <c r="C9" s="70"/>
      <c r="D9" s="91"/>
      <c r="E9" s="91"/>
      <c r="F9" s="91"/>
      <c r="G9" s="62"/>
      <c r="H9" s="70"/>
      <c r="I9" s="91"/>
      <c r="J9" s="91"/>
      <c r="K9" s="91"/>
    </row>
    <row r="10" spans="1:47" x14ac:dyDescent="0.25">
      <c r="A10" s="69" t="s">
        <v>247</v>
      </c>
      <c r="B10" s="62"/>
      <c r="C10" s="70"/>
      <c r="D10" s="91"/>
      <c r="E10" s="91"/>
      <c r="F10" s="91"/>
      <c r="G10" s="62"/>
      <c r="H10" s="70"/>
      <c r="I10" s="91"/>
      <c r="J10" s="91"/>
      <c r="K10" s="91"/>
    </row>
    <row r="11" spans="1:47" x14ac:dyDescent="0.25">
      <c r="A11" s="69"/>
      <c r="B11" s="62"/>
      <c r="C11" s="70"/>
      <c r="D11" s="91"/>
      <c r="E11" s="91"/>
      <c r="F11" s="91"/>
      <c r="G11" s="62"/>
      <c r="H11" s="70"/>
      <c r="I11" s="91"/>
      <c r="J11" s="91"/>
      <c r="K11" s="91"/>
    </row>
    <row r="12" spans="1:47" x14ac:dyDescent="0.25">
      <c r="A12" s="117" t="s">
        <v>121</v>
      </c>
      <c r="B12" s="62"/>
      <c r="C12" s="425">
        <f ca="1">INDEX(INDIRECT($AA$5),$AA12,1)</f>
        <v>2330</v>
      </c>
      <c r="D12" s="426">
        <f ca="1">INDEX(INDIRECT($AA$5),$AA12,2)</f>
        <v>0.2</v>
      </c>
      <c r="E12" s="427">
        <f ca="1">INDEX(INDIRECT($AA$5),$AA12,3)</f>
        <v>0</v>
      </c>
      <c r="F12" s="427">
        <f ca="1">INDEX(INDIRECT($AA$5),$AA12,4)</f>
        <v>0.5</v>
      </c>
      <c r="G12" s="428"/>
      <c r="H12" s="425">
        <f ca="1">INDEX(INDIRECT($AA$5),$AA12,6)</f>
        <v>544110</v>
      </c>
      <c r="I12" s="426">
        <f ca="1">INDEX(INDIRECT($AA$5),$AA12,7)</f>
        <v>0</v>
      </c>
      <c r="J12" s="427">
        <f ca="1">INDEX(INDIRECT($AA$5),$AA12,8)</f>
        <v>0</v>
      </c>
      <c r="K12" s="427">
        <f ca="1">INDEX(INDIRECT($AA$5),$AA12,9)</f>
        <v>0</v>
      </c>
      <c r="AA12" s="22">
        <v>1</v>
      </c>
      <c r="AM12" s="70"/>
      <c r="AN12" s="70"/>
      <c r="AO12" s="70"/>
      <c r="AP12" s="70"/>
      <c r="AQ12" s="70"/>
      <c r="AR12" s="70"/>
      <c r="AS12" s="70"/>
      <c r="AT12" s="70"/>
      <c r="AU12" s="70"/>
    </row>
    <row r="13" spans="1:47" x14ac:dyDescent="0.25">
      <c r="A13" s="39"/>
      <c r="B13" s="62"/>
      <c r="C13" s="365"/>
      <c r="D13" s="429"/>
      <c r="E13" s="370"/>
      <c r="F13" s="370"/>
      <c r="G13" s="369"/>
      <c r="H13" s="365"/>
      <c r="I13" s="429"/>
      <c r="J13" s="370"/>
      <c r="K13" s="370"/>
      <c r="AA13" s="22">
        <f>AA12+1</f>
        <v>2</v>
      </c>
      <c r="AM13" s="62"/>
      <c r="AN13" s="62"/>
      <c r="AO13" s="62"/>
      <c r="AP13" s="62"/>
      <c r="AQ13" s="62"/>
      <c r="AR13" s="62"/>
      <c r="AS13" s="62"/>
      <c r="AT13" s="62"/>
      <c r="AU13" s="62"/>
    </row>
    <row r="14" spans="1:47" ht="14.25" customHeight="1" x14ac:dyDescent="0.25">
      <c r="A14" s="39" t="s">
        <v>253</v>
      </c>
      <c r="B14" s="62"/>
      <c r="C14" s="425">
        <f ca="1">INDEX(INDIRECT($AA$5),$AA14,1)</f>
        <v>2570</v>
      </c>
      <c r="D14" s="426">
        <f ca="1">INDEX(INDIRECT($AA$5),$AA14,2)</f>
        <v>-0.5</v>
      </c>
      <c r="E14" s="427">
        <f ca="1">INDEX(INDIRECT($AA$5),$AA14,3)</f>
        <v>-0.7</v>
      </c>
      <c r="F14" s="427">
        <f ca="1">INDEX(INDIRECT($AA$5),$AA14,4)</f>
        <v>-0.2</v>
      </c>
      <c r="G14" s="428"/>
      <c r="H14" s="425">
        <f ca="1">INDEX(INDIRECT($AA$5),$AA14,6)</f>
        <v>549710</v>
      </c>
      <c r="I14" s="426">
        <f ca="1">INDEX(INDIRECT($AA$5),$AA14,7)</f>
        <v>-0.1</v>
      </c>
      <c r="J14" s="427">
        <f ca="1">INDEX(INDIRECT($AA$5),$AA14,8)</f>
        <v>-0.1</v>
      </c>
      <c r="K14" s="427">
        <f ca="1">INDEX(INDIRECT($AA$5),$AA14,9)</f>
        <v>-0.1</v>
      </c>
      <c r="AA14" s="22">
        <f t="shared" ref="AA14:AA44" si="0">AA13+1</f>
        <v>3</v>
      </c>
      <c r="AM14" s="70"/>
      <c r="AN14" s="70"/>
      <c r="AO14" s="70"/>
      <c r="AP14" s="70"/>
      <c r="AQ14" s="70"/>
      <c r="AR14" s="70"/>
      <c r="AS14" s="70"/>
      <c r="AT14" s="70"/>
      <c r="AU14" s="70"/>
    </row>
    <row r="15" spans="1:47" x14ac:dyDescent="0.25">
      <c r="A15" s="73"/>
      <c r="B15" s="62"/>
      <c r="C15" s="365"/>
      <c r="D15" s="429"/>
      <c r="E15" s="370"/>
      <c r="F15" s="370"/>
      <c r="G15" s="365"/>
      <c r="H15" s="365"/>
      <c r="I15" s="429"/>
      <c r="J15" s="370"/>
      <c r="K15" s="370"/>
      <c r="AA15" s="22">
        <f t="shared" si="0"/>
        <v>4</v>
      </c>
      <c r="AM15" s="70"/>
      <c r="AN15" s="71"/>
      <c r="AO15" s="71"/>
      <c r="AP15" s="71"/>
      <c r="AQ15" s="70"/>
      <c r="AR15" s="70"/>
      <c r="AS15" s="71"/>
      <c r="AT15" s="71"/>
      <c r="AU15" s="71"/>
    </row>
    <row r="16" spans="1:47" x14ac:dyDescent="0.25">
      <c r="A16" s="74" t="s">
        <v>74</v>
      </c>
      <c r="B16" s="62"/>
      <c r="C16" s="425">
        <f ca="1">INDEX(INDIRECT($AA$5),$AA16,1)</f>
        <v>1180</v>
      </c>
      <c r="D16" s="426">
        <f ca="1">INDEX(INDIRECT($AA$5),$AA16,2)</f>
        <v>0.9</v>
      </c>
      <c r="E16" s="427">
        <f ca="1">INDEX(INDIRECT($AA$5),$AA16,3)</f>
        <v>0.6</v>
      </c>
      <c r="F16" s="427">
        <f ca="1">INDEX(INDIRECT($AA$5),$AA16,4)</f>
        <v>1.3</v>
      </c>
      <c r="G16" s="428"/>
      <c r="H16" s="425">
        <f ca="1">INDEX(INDIRECT($AA$5),$AA16,6)</f>
        <v>456510</v>
      </c>
      <c r="I16" s="426">
        <f ca="1">INDEX(INDIRECT($AA$5),$AA16,7)</f>
        <v>0.3</v>
      </c>
      <c r="J16" s="427">
        <f ca="1">INDEX(INDIRECT($AA$5),$AA16,8)</f>
        <v>0.3</v>
      </c>
      <c r="K16" s="427">
        <f ca="1">INDEX(INDIRECT($AA$5),$AA16,9)</f>
        <v>0.3</v>
      </c>
      <c r="AA16" s="22">
        <f t="shared" si="0"/>
        <v>5</v>
      </c>
      <c r="AM16" s="70"/>
      <c r="AN16" s="70"/>
      <c r="AO16" s="70"/>
      <c r="AP16" s="70"/>
      <c r="AQ16" s="70"/>
      <c r="AR16" s="70"/>
      <c r="AS16" s="70"/>
      <c r="AT16" s="70"/>
      <c r="AU16" s="70"/>
    </row>
    <row r="17" spans="1:47" x14ac:dyDescent="0.25">
      <c r="A17" s="74"/>
      <c r="B17" s="62"/>
      <c r="C17" s="366"/>
      <c r="D17" s="430"/>
      <c r="E17" s="371"/>
      <c r="F17" s="431"/>
      <c r="G17" s="432"/>
      <c r="H17" s="366"/>
      <c r="I17" s="430"/>
      <c r="J17" s="371"/>
      <c r="K17" s="431"/>
      <c r="AA17" s="22">
        <f t="shared" si="0"/>
        <v>6</v>
      </c>
      <c r="AM17" s="75"/>
      <c r="AN17" s="76"/>
      <c r="AO17" s="76"/>
      <c r="AP17" s="76"/>
      <c r="AQ17" s="77"/>
      <c r="AR17" s="75"/>
      <c r="AS17" s="76"/>
      <c r="AT17" s="76"/>
      <c r="AU17" s="76"/>
    </row>
    <row r="18" spans="1:47" x14ac:dyDescent="0.25">
      <c r="A18" s="74" t="s">
        <v>128</v>
      </c>
      <c r="B18" s="62"/>
      <c r="C18" s="425">
        <f ca="1">INDEX(INDIRECT($AA$5),$AA18,1)</f>
        <v>1390</v>
      </c>
      <c r="D18" s="426">
        <f ca="1">INDEX(INDIRECT($AA$5),$AA18,2)</f>
        <v>-1.7</v>
      </c>
      <c r="E18" s="427">
        <f ca="1">INDEX(INDIRECT($AA$5),$AA18,3)</f>
        <v>-2</v>
      </c>
      <c r="F18" s="427">
        <f ca="1">INDEX(INDIRECT($AA$5),$AA18,4)</f>
        <v>-1.3</v>
      </c>
      <c r="G18" s="428"/>
      <c r="H18" s="425">
        <f ca="1">INDEX(INDIRECT($AA$5),$AA18,6)</f>
        <v>92800</v>
      </c>
      <c r="I18" s="426">
        <f ca="1">INDEX(INDIRECT($AA$5),$AA18,7)</f>
        <v>-1.9</v>
      </c>
      <c r="J18" s="427">
        <f ca="1">INDEX(INDIRECT($AA$5),$AA18,8)</f>
        <v>-1.9</v>
      </c>
      <c r="K18" s="427">
        <f ca="1">INDEX(INDIRECT($AA$5),$AA18,9)</f>
        <v>-1.8</v>
      </c>
      <c r="AA18" s="22">
        <f t="shared" si="0"/>
        <v>7</v>
      </c>
      <c r="AM18" s="70"/>
      <c r="AN18" s="70"/>
      <c r="AO18" s="70"/>
      <c r="AP18" s="70"/>
      <c r="AQ18" s="70"/>
      <c r="AR18" s="70"/>
      <c r="AS18" s="70"/>
      <c r="AT18" s="70"/>
      <c r="AU18" s="70"/>
    </row>
    <row r="19" spans="1:47" x14ac:dyDescent="0.25">
      <c r="A19" s="74"/>
      <c r="B19" s="74" t="s">
        <v>117</v>
      </c>
      <c r="C19" s="425">
        <f ca="1">INDEX(INDIRECT($AA$5),$AA19,1)</f>
        <v>490</v>
      </c>
      <c r="D19" s="426">
        <f ca="1">INDEX(INDIRECT($AA$5),$AA19,2)</f>
        <v>-4.0999999999999996</v>
      </c>
      <c r="E19" s="427">
        <f ca="1">INDEX(INDIRECT($AA$5),$AA19,3)</f>
        <v>-4.7</v>
      </c>
      <c r="F19" s="427">
        <f ca="1">INDEX(INDIRECT($AA$5),$AA19,4)</f>
        <v>-3.6</v>
      </c>
      <c r="G19" s="428"/>
      <c r="H19" s="425">
        <f ca="1">INDEX(INDIRECT($AA$5),$AA19,6)</f>
        <v>14460</v>
      </c>
      <c r="I19" s="426">
        <f ca="1">INDEX(INDIRECT($AA$5),$AA19,7)</f>
        <v>-4.9000000000000004</v>
      </c>
      <c r="J19" s="427">
        <f ca="1">INDEX(INDIRECT($AA$5),$AA19,8)</f>
        <v>-5</v>
      </c>
      <c r="K19" s="427">
        <f ca="1">INDEX(INDIRECT($AA$5),$AA19,9)</f>
        <v>-4.8</v>
      </c>
      <c r="AA19" s="22">
        <f t="shared" si="0"/>
        <v>8</v>
      </c>
      <c r="AM19" s="70"/>
      <c r="AN19" s="70"/>
      <c r="AO19" s="70"/>
      <c r="AP19" s="70"/>
      <c r="AQ19" s="70"/>
      <c r="AR19" s="70"/>
      <c r="AS19" s="70"/>
      <c r="AT19" s="70"/>
      <c r="AU19" s="70"/>
    </row>
    <row r="20" spans="1:47" x14ac:dyDescent="0.25">
      <c r="A20" s="74"/>
      <c r="B20" s="74" t="s">
        <v>118</v>
      </c>
      <c r="C20" s="425">
        <f ca="1">INDEX(INDIRECT($AA$5),$AA20,1)</f>
        <v>900</v>
      </c>
      <c r="D20" s="426">
        <f ca="1">INDEX(INDIRECT($AA$5),$AA20,2)</f>
        <v>-0.3</v>
      </c>
      <c r="E20" s="427">
        <f ca="1">INDEX(INDIRECT($AA$5),$AA20,3)</f>
        <v>-0.7</v>
      </c>
      <c r="F20" s="427">
        <f ca="1">INDEX(INDIRECT($AA$5),$AA20,4)</f>
        <v>0.1</v>
      </c>
      <c r="G20" s="428"/>
      <c r="H20" s="425">
        <f ca="1">INDEX(INDIRECT($AA$5),$AA20,6)</f>
        <v>78340</v>
      </c>
      <c r="I20" s="426">
        <f ca="1">INDEX(INDIRECT($AA$5),$AA20,7)</f>
        <v>-1.3</v>
      </c>
      <c r="J20" s="427">
        <f ca="1">INDEX(INDIRECT($AA$5),$AA20,8)</f>
        <v>-1.4</v>
      </c>
      <c r="K20" s="427">
        <f ca="1">INDEX(INDIRECT($AA$5),$AA20,9)</f>
        <v>-1.3</v>
      </c>
      <c r="AA20" s="22">
        <f t="shared" si="0"/>
        <v>9</v>
      </c>
      <c r="AM20" s="70"/>
      <c r="AN20" s="70"/>
      <c r="AO20" s="70"/>
      <c r="AP20" s="70"/>
      <c r="AQ20" s="70"/>
      <c r="AR20" s="70"/>
      <c r="AS20" s="70"/>
      <c r="AT20" s="70"/>
      <c r="AU20" s="70"/>
    </row>
    <row r="21" spans="1:47" x14ac:dyDescent="0.25">
      <c r="A21" s="39"/>
      <c r="B21" s="62"/>
      <c r="C21" s="365"/>
      <c r="D21" s="429"/>
      <c r="E21" s="370"/>
      <c r="F21" s="370"/>
      <c r="G21" s="369"/>
      <c r="H21" s="365"/>
      <c r="I21" s="429"/>
      <c r="J21" s="370"/>
      <c r="K21" s="370"/>
      <c r="AA21" s="22">
        <f t="shared" si="0"/>
        <v>10</v>
      </c>
      <c r="AM21" s="62"/>
      <c r="AN21" s="62"/>
      <c r="AO21" s="62"/>
      <c r="AP21" s="62"/>
      <c r="AQ21" s="62"/>
      <c r="AR21" s="62"/>
      <c r="AS21" s="62"/>
      <c r="AT21" s="62"/>
      <c r="AU21" s="62"/>
    </row>
    <row r="22" spans="1:47" x14ac:dyDescent="0.25">
      <c r="A22" s="69" t="s">
        <v>248</v>
      </c>
      <c r="B22" s="62"/>
      <c r="C22" s="365"/>
      <c r="D22" s="429"/>
      <c r="E22" s="370"/>
      <c r="F22" s="370"/>
      <c r="G22" s="369"/>
      <c r="H22" s="365"/>
      <c r="I22" s="429"/>
      <c r="J22" s="370"/>
      <c r="K22" s="370"/>
      <c r="AA22" s="22">
        <f t="shared" si="0"/>
        <v>11</v>
      </c>
      <c r="AM22" s="62"/>
      <c r="AN22" s="62"/>
      <c r="AO22" s="62"/>
      <c r="AP22" s="62"/>
      <c r="AQ22" s="62"/>
      <c r="AR22" s="62"/>
      <c r="AS22" s="62"/>
      <c r="AT22" s="62"/>
      <c r="AU22" s="62"/>
    </row>
    <row r="23" spans="1:47" x14ac:dyDescent="0.25">
      <c r="A23" s="39"/>
      <c r="B23" s="62"/>
      <c r="C23" s="365"/>
      <c r="D23" s="429"/>
      <c r="E23" s="370"/>
      <c r="F23" s="370"/>
      <c r="G23" s="369"/>
      <c r="H23" s="365"/>
      <c r="I23" s="429"/>
      <c r="J23" s="370"/>
      <c r="K23" s="370"/>
      <c r="AA23" s="22">
        <f t="shared" si="0"/>
        <v>12</v>
      </c>
      <c r="AM23" s="62"/>
      <c r="AN23" s="62"/>
      <c r="AO23" s="62"/>
      <c r="AP23" s="62"/>
      <c r="AQ23" s="62"/>
      <c r="AR23" s="62"/>
      <c r="AS23" s="62"/>
      <c r="AT23" s="62"/>
      <c r="AU23" s="62"/>
    </row>
    <row r="24" spans="1:47" x14ac:dyDescent="0.25">
      <c r="A24" s="117" t="s">
        <v>121</v>
      </c>
      <c r="B24" s="39"/>
      <c r="C24" s="425">
        <f ca="1">INDEX(INDIRECT($AA$5),$AA24,1)</f>
        <v>2390</v>
      </c>
      <c r="D24" s="426">
        <f ca="1">INDEX(INDIRECT($AA$5),$AA24,2)</f>
        <v>-0.2</v>
      </c>
      <c r="E24" s="427">
        <f ca="1">INDEX(INDIRECT($AA$5),$AA24,3)</f>
        <v>-0.4</v>
      </c>
      <c r="F24" s="427">
        <f ca="1">INDEX(INDIRECT($AA$5),$AA24,4)</f>
        <v>0.1</v>
      </c>
      <c r="G24" s="428"/>
      <c r="H24" s="425">
        <f ca="1">INDEX(INDIRECT($AA$5),$AA24,6)</f>
        <v>548340</v>
      </c>
      <c r="I24" s="426">
        <f ca="1">INDEX(INDIRECT($AA$5),$AA24,7)</f>
        <v>0</v>
      </c>
      <c r="J24" s="427">
        <f ca="1">INDEX(INDIRECT($AA$5),$AA24,8)</f>
        <v>0</v>
      </c>
      <c r="K24" s="427">
        <f ca="1">INDEX(INDIRECT($AA$5),$AA24,9)</f>
        <v>0</v>
      </c>
      <c r="AA24" s="22">
        <f t="shared" si="0"/>
        <v>13</v>
      </c>
      <c r="AM24" s="70"/>
      <c r="AN24" s="70"/>
      <c r="AO24" s="70"/>
      <c r="AP24" s="70"/>
      <c r="AQ24" s="70"/>
      <c r="AR24" s="70"/>
      <c r="AS24" s="70"/>
      <c r="AT24" s="70"/>
      <c r="AU24" s="70"/>
    </row>
    <row r="25" spans="1:47" x14ac:dyDescent="0.25">
      <c r="A25" s="39"/>
      <c r="B25" s="62"/>
      <c r="C25" s="365"/>
      <c r="D25" s="429"/>
      <c r="E25" s="370"/>
      <c r="F25" s="370"/>
      <c r="G25" s="365"/>
      <c r="H25" s="365"/>
      <c r="I25" s="429"/>
      <c r="J25" s="370"/>
      <c r="K25" s="370"/>
      <c r="AA25" s="22">
        <f t="shared" si="0"/>
        <v>14</v>
      </c>
      <c r="AM25" s="62"/>
      <c r="AN25" s="62"/>
      <c r="AO25" s="62"/>
      <c r="AP25" s="62"/>
      <c r="AQ25" s="62"/>
      <c r="AR25" s="62"/>
      <c r="AS25" s="62"/>
      <c r="AT25" s="62"/>
      <c r="AU25" s="62"/>
    </row>
    <row r="26" spans="1:47" ht="14.25" customHeight="1" x14ac:dyDescent="0.25">
      <c r="A26" s="39" t="s">
        <v>253</v>
      </c>
      <c r="B26" s="62"/>
      <c r="C26" s="425">
        <f ca="1">INDEX(INDIRECT($AA$5),$AA26,1)</f>
        <v>2660</v>
      </c>
      <c r="D26" s="426">
        <f ca="1">INDEX(INDIRECT($AA$5),$AA26,2)</f>
        <v>-1</v>
      </c>
      <c r="E26" s="427">
        <f ca="1">INDEX(INDIRECT($AA$5),$AA26,3)</f>
        <v>-1.2</v>
      </c>
      <c r="F26" s="427">
        <f ca="1">INDEX(INDIRECT($AA$5),$AA26,4)</f>
        <v>-0.8</v>
      </c>
      <c r="G26" s="428"/>
      <c r="H26" s="425">
        <f ca="1">INDEX(INDIRECT($AA$5),$AA26,6)</f>
        <v>554340</v>
      </c>
      <c r="I26" s="426">
        <f ca="1">INDEX(INDIRECT($AA$5),$AA26,7)</f>
        <v>-0.1</v>
      </c>
      <c r="J26" s="427">
        <f ca="1">INDEX(INDIRECT($AA$5),$AA26,8)</f>
        <v>-0.1</v>
      </c>
      <c r="K26" s="427">
        <f ca="1">INDEX(INDIRECT($AA$5),$AA26,9)</f>
        <v>-0.1</v>
      </c>
      <c r="AA26" s="22">
        <f t="shared" si="0"/>
        <v>15</v>
      </c>
      <c r="AM26" s="70"/>
      <c r="AN26" s="70"/>
      <c r="AO26" s="70"/>
      <c r="AP26" s="70"/>
      <c r="AQ26" s="70"/>
      <c r="AR26" s="70"/>
      <c r="AS26" s="70"/>
      <c r="AT26" s="70"/>
      <c r="AU26" s="70"/>
    </row>
    <row r="27" spans="1:47" x14ac:dyDescent="0.25">
      <c r="A27" s="73"/>
      <c r="B27" s="62"/>
      <c r="C27" s="365"/>
      <c r="D27" s="429"/>
      <c r="E27" s="370"/>
      <c r="F27" s="370"/>
      <c r="G27" s="365"/>
      <c r="H27" s="365"/>
      <c r="I27" s="429"/>
      <c r="J27" s="370"/>
      <c r="K27" s="370"/>
      <c r="AA27" s="22">
        <f t="shared" si="0"/>
        <v>16</v>
      </c>
      <c r="AM27" s="70"/>
      <c r="AN27" s="71"/>
      <c r="AO27" s="71"/>
      <c r="AP27" s="71"/>
      <c r="AQ27" s="70"/>
      <c r="AR27" s="70"/>
      <c r="AS27" s="71"/>
      <c r="AT27" s="71"/>
      <c r="AU27" s="71"/>
    </row>
    <row r="28" spans="1:47" x14ac:dyDescent="0.25">
      <c r="A28" s="74" t="s">
        <v>74</v>
      </c>
      <c r="B28" s="62"/>
      <c r="C28" s="425">
        <f ca="1">INDEX(INDIRECT($AA$5),$AA28,1)</f>
        <v>1180</v>
      </c>
      <c r="D28" s="426">
        <f ca="1">INDEX(INDIRECT($AA$5),$AA28,2)</f>
        <v>1.3</v>
      </c>
      <c r="E28" s="427">
        <f ca="1">INDEX(INDIRECT($AA$5),$AA28,3)</f>
        <v>0.9</v>
      </c>
      <c r="F28" s="427">
        <f ca="1">INDEX(INDIRECT($AA$5),$AA28,4)</f>
        <v>1.6</v>
      </c>
      <c r="G28" s="428"/>
      <c r="H28" s="425">
        <f ca="1">INDEX(INDIRECT($AA$5),$AA28,6)</f>
        <v>457440</v>
      </c>
      <c r="I28" s="426">
        <f ca="1">INDEX(INDIRECT($AA$5),$AA28,7)</f>
        <v>0.5</v>
      </c>
      <c r="J28" s="427">
        <f ca="1">INDEX(INDIRECT($AA$5),$AA28,8)</f>
        <v>0.5</v>
      </c>
      <c r="K28" s="427">
        <f ca="1">INDEX(INDIRECT($AA$5),$AA28,9)</f>
        <v>0.5</v>
      </c>
      <c r="AA28" s="22">
        <f t="shared" si="0"/>
        <v>17</v>
      </c>
      <c r="AM28" s="70"/>
      <c r="AN28" s="70"/>
      <c r="AO28" s="70"/>
      <c r="AP28" s="70"/>
      <c r="AQ28" s="70"/>
      <c r="AR28" s="70"/>
      <c r="AS28" s="70"/>
      <c r="AT28" s="70"/>
      <c r="AU28" s="70"/>
    </row>
    <row r="29" spans="1:47" x14ac:dyDescent="0.25">
      <c r="A29" s="74"/>
      <c r="B29" s="62"/>
      <c r="C29" s="366"/>
      <c r="D29" s="430"/>
      <c r="E29" s="371"/>
      <c r="F29" s="431"/>
      <c r="G29" s="432"/>
      <c r="H29" s="366"/>
      <c r="I29" s="430"/>
      <c r="J29" s="371"/>
      <c r="K29" s="431"/>
      <c r="AA29" s="22">
        <f t="shared" si="0"/>
        <v>18</v>
      </c>
      <c r="AM29" s="75"/>
      <c r="AN29" s="76"/>
      <c r="AO29" s="76"/>
      <c r="AP29" s="76"/>
      <c r="AQ29" s="77"/>
      <c r="AR29" s="75"/>
      <c r="AS29" s="76"/>
      <c r="AT29" s="76"/>
      <c r="AU29" s="76"/>
    </row>
    <row r="30" spans="1:47" x14ac:dyDescent="0.25">
      <c r="A30" s="74" t="s">
        <v>128</v>
      </c>
      <c r="B30" s="62"/>
      <c r="C30" s="425">
        <f ca="1">INDEX(INDIRECT($AA$5),$AA30,1)</f>
        <v>1480</v>
      </c>
      <c r="D30" s="426">
        <f ca="1">INDEX(INDIRECT($AA$5),$AA30,2)</f>
        <v>-2.7</v>
      </c>
      <c r="E30" s="427">
        <f ca="1">INDEX(INDIRECT($AA$5),$AA30,3)</f>
        <v>-3.1</v>
      </c>
      <c r="F30" s="427">
        <f ca="1">INDEX(INDIRECT($AA$5),$AA30,4)</f>
        <v>-2.4</v>
      </c>
      <c r="G30" s="428"/>
      <c r="H30" s="425">
        <f ca="1">INDEX(INDIRECT($AA$5),$AA30,6)</f>
        <v>96500</v>
      </c>
      <c r="I30" s="426">
        <f ca="1">INDEX(INDIRECT($AA$5),$AA30,7)</f>
        <v>-3</v>
      </c>
      <c r="J30" s="427">
        <f ca="1">INDEX(INDIRECT($AA$5),$AA30,8)</f>
        <v>-3</v>
      </c>
      <c r="K30" s="427">
        <f ca="1">INDEX(INDIRECT($AA$5),$AA30,9)</f>
        <v>-2.9</v>
      </c>
      <c r="AA30" s="22">
        <f t="shared" si="0"/>
        <v>19</v>
      </c>
      <c r="AM30" s="70"/>
      <c r="AN30" s="70"/>
      <c r="AO30" s="70"/>
      <c r="AP30" s="70"/>
      <c r="AQ30" s="70"/>
      <c r="AR30" s="70"/>
      <c r="AS30" s="70"/>
      <c r="AT30" s="70"/>
      <c r="AU30" s="70"/>
    </row>
    <row r="31" spans="1:47" x14ac:dyDescent="0.25">
      <c r="A31" s="74"/>
      <c r="B31" s="74" t="s">
        <v>117</v>
      </c>
      <c r="C31" s="425">
        <f ca="1">INDEX(INDIRECT($AA$5),$AA31,1)</f>
        <v>540</v>
      </c>
      <c r="D31" s="426">
        <f ca="1">INDEX(INDIRECT($AA$5),$AA31,2)</f>
        <v>-5.3</v>
      </c>
      <c r="E31" s="427">
        <f ca="1">INDEX(INDIRECT($AA$5),$AA31,3)</f>
        <v>-5.9</v>
      </c>
      <c r="F31" s="427">
        <f ca="1">INDEX(INDIRECT($AA$5),$AA31,4)</f>
        <v>-4.8</v>
      </c>
      <c r="G31" s="428"/>
      <c r="H31" s="425">
        <f ca="1">INDEX(INDIRECT($AA$5),$AA31,6)</f>
        <v>15660</v>
      </c>
      <c r="I31" s="426">
        <f ca="1">INDEX(INDIRECT($AA$5),$AA31,7)</f>
        <v>-5.5</v>
      </c>
      <c r="J31" s="427">
        <f ca="1">INDEX(INDIRECT($AA$5),$AA31,8)</f>
        <v>-5.6</v>
      </c>
      <c r="K31" s="427">
        <f ca="1">INDEX(INDIRECT($AA$5),$AA31,9)</f>
        <v>-5.4</v>
      </c>
      <c r="AA31" s="22">
        <f t="shared" si="0"/>
        <v>20</v>
      </c>
      <c r="AM31" s="70"/>
      <c r="AN31" s="70"/>
      <c r="AO31" s="70"/>
      <c r="AP31" s="70"/>
      <c r="AQ31" s="70"/>
      <c r="AR31" s="70"/>
      <c r="AS31" s="70"/>
      <c r="AT31" s="70"/>
      <c r="AU31" s="70"/>
    </row>
    <row r="32" spans="1:47" x14ac:dyDescent="0.25">
      <c r="A32" s="74"/>
      <c r="B32" s="74" t="s">
        <v>118</v>
      </c>
      <c r="C32" s="425">
        <f ca="1">INDEX(INDIRECT($AA$5),$AA32,1)</f>
        <v>940</v>
      </c>
      <c r="D32" s="426">
        <f ca="1">INDEX(INDIRECT($AA$5),$AA32,2)</f>
        <v>-1.3</v>
      </c>
      <c r="E32" s="427">
        <f ca="1">INDEX(INDIRECT($AA$5),$AA32,3)</f>
        <v>-1.7</v>
      </c>
      <c r="F32" s="427">
        <f ca="1">INDEX(INDIRECT($AA$5),$AA32,4)</f>
        <v>-0.8</v>
      </c>
      <c r="G32" s="428"/>
      <c r="H32" s="425">
        <f ca="1">INDEX(INDIRECT($AA$5),$AA32,6)</f>
        <v>80840</v>
      </c>
      <c r="I32" s="426">
        <f ca="1">INDEX(INDIRECT($AA$5),$AA32,7)</f>
        <v>-2.5</v>
      </c>
      <c r="J32" s="427">
        <f ca="1">INDEX(INDIRECT($AA$5),$AA32,8)</f>
        <v>-2.5</v>
      </c>
      <c r="K32" s="427">
        <f ca="1">INDEX(INDIRECT($AA$5),$AA32,9)</f>
        <v>-2.4</v>
      </c>
      <c r="AA32" s="22">
        <f t="shared" si="0"/>
        <v>21</v>
      </c>
      <c r="AM32" s="70"/>
      <c r="AN32" s="70"/>
      <c r="AO32" s="70"/>
      <c r="AP32" s="70"/>
      <c r="AQ32" s="70"/>
      <c r="AR32" s="70"/>
      <c r="AS32" s="70"/>
      <c r="AT32" s="70"/>
      <c r="AU32" s="70"/>
    </row>
    <row r="33" spans="1:47" x14ac:dyDescent="0.25">
      <c r="A33" s="74"/>
      <c r="B33" s="74"/>
      <c r="C33" s="365"/>
      <c r="D33" s="429"/>
      <c r="E33" s="370"/>
      <c r="F33" s="370"/>
      <c r="G33" s="365"/>
      <c r="H33" s="365"/>
      <c r="I33" s="429"/>
      <c r="J33" s="370"/>
      <c r="K33" s="370"/>
      <c r="AA33" s="22">
        <f t="shared" si="0"/>
        <v>22</v>
      </c>
      <c r="AM33" s="70"/>
      <c r="AN33" s="70"/>
      <c r="AO33" s="70"/>
      <c r="AP33" s="70"/>
      <c r="AQ33" s="70"/>
      <c r="AR33" s="70"/>
      <c r="AS33" s="70"/>
      <c r="AT33" s="70"/>
      <c r="AU33" s="70"/>
    </row>
    <row r="34" spans="1:47" x14ac:dyDescent="0.25">
      <c r="A34" s="69" t="s">
        <v>249</v>
      </c>
      <c r="B34" s="62"/>
      <c r="C34" s="365"/>
      <c r="D34" s="429"/>
      <c r="E34" s="370"/>
      <c r="F34" s="370"/>
      <c r="G34" s="369"/>
      <c r="H34" s="365"/>
      <c r="I34" s="429"/>
      <c r="J34" s="370"/>
      <c r="K34" s="370"/>
      <c r="AA34" s="22">
        <f t="shared" si="0"/>
        <v>23</v>
      </c>
      <c r="AM34" s="62"/>
      <c r="AN34" s="62"/>
      <c r="AO34" s="62"/>
      <c r="AP34" s="62"/>
      <c r="AQ34" s="62"/>
      <c r="AR34" s="62"/>
      <c r="AS34" s="62"/>
      <c r="AT34" s="62"/>
      <c r="AU34" s="62"/>
    </row>
    <row r="35" spans="1:47" x14ac:dyDescent="0.25">
      <c r="A35" s="39"/>
      <c r="B35" s="62"/>
      <c r="C35" s="365"/>
      <c r="D35" s="429"/>
      <c r="E35" s="370"/>
      <c r="F35" s="370"/>
      <c r="G35" s="369"/>
      <c r="H35" s="365"/>
      <c r="I35" s="429"/>
      <c r="J35" s="370"/>
      <c r="K35" s="370"/>
      <c r="AA35" s="22">
        <f t="shared" si="0"/>
        <v>24</v>
      </c>
      <c r="AM35" s="62"/>
      <c r="AN35" s="62"/>
      <c r="AO35" s="62"/>
      <c r="AP35" s="62"/>
      <c r="AQ35" s="62"/>
      <c r="AR35" s="62"/>
      <c r="AS35" s="62"/>
      <c r="AT35" s="62"/>
      <c r="AU35" s="62"/>
    </row>
    <row r="36" spans="1:47" x14ac:dyDescent="0.25">
      <c r="A36" s="117" t="s">
        <v>121</v>
      </c>
      <c r="B36" s="62"/>
      <c r="C36" s="425">
        <f ca="1">INDEX(INDIRECT($AA$5),$AA36,1)</f>
        <v>2350</v>
      </c>
      <c r="D36" s="426">
        <f ca="1">INDEX(INDIRECT($AA$5),$AA36,2)</f>
        <v>-0.5</v>
      </c>
      <c r="E36" s="427">
        <f ca="1">INDEX(INDIRECT($AA$5),$AA36,3)</f>
        <v>-0.7</v>
      </c>
      <c r="F36" s="427">
        <f ca="1">INDEX(INDIRECT($AA$5),$AA36,4)</f>
        <v>-0.3</v>
      </c>
      <c r="G36" s="428"/>
      <c r="H36" s="425">
        <f ca="1">INDEX(INDIRECT($AA$5),$AA36,6)</f>
        <v>545830</v>
      </c>
      <c r="I36" s="426">
        <f ca="1">INDEX(INDIRECT($AA$5),$AA36,7)</f>
        <v>0</v>
      </c>
      <c r="J36" s="427">
        <f ca="1">INDEX(INDIRECT($AA$5),$AA36,8)</f>
        <v>0</v>
      </c>
      <c r="K36" s="427">
        <f ca="1">INDEX(INDIRECT($AA$5),$AA36,9)</f>
        <v>0</v>
      </c>
      <c r="AA36" s="22">
        <f t="shared" si="0"/>
        <v>25</v>
      </c>
      <c r="AM36" s="70"/>
      <c r="AN36" s="70"/>
      <c r="AO36" s="70"/>
      <c r="AP36" s="70"/>
      <c r="AQ36" s="70"/>
      <c r="AR36" s="70"/>
      <c r="AS36" s="70"/>
      <c r="AT36" s="70"/>
      <c r="AU36" s="70"/>
    </row>
    <row r="37" spans="1:47" x14ac:dyDescent="0.25">
      <c r="A37" s="69"/>
      <c r="B37" s="62"/>
      <c r="C37" s="365"/>
      <c r="D37" s="429"/>
      <c r="E37" s="370"/>
      <c r="F37" s="370"/>
      <c r="G37" s="369"/>
      <c r="H37" s="365"/>
      <c r="I37" s="429"/>
      <c r="J37" s="370"/>
      <c r="K37" s="370"/>
      <c r="AA37" s="22">
        <f t="shared" si="0"/>
        <v>26</v>
      </c>
      <c r="AM37" s="62"/>
      <c r="AN37" s="62"/>
      <c r="AO37" s="62"/>
      <c r="AP37" s="62"/>
      <c r="AQ37" s="62"/>
      <c r="AR37" s="62"/>
      <c r="AS37" s="62"/>
      <c r="AT37" s="62"/>
      <c r="AU37" s="62"/>
    </row>
    <row r="38" spans="1:47" ht="14.25" customHeight="1" x14ac:dyDescent="0.25">
      <c r="A38" s="39" t="s">
        <v>253</v>
      </c>
      <c r="B38" s="62"/>
      <c r="C38" s="425">
        <f ca="1">INDEX(INDIRECT($AA$5),$AA38,1)</f>
        <v>2600</v>
      </c>
      <c r="D38" s="426">
        <f ca="1">INDEX(INDIRECT($AA$5),$AA38,2)</f>
        <v>-1.3</v>
      </c>
      <c r="E38" s="427">
        <f ca="1">INDEX(INDIRECT($AA$5),$AA38,3)</f>
        <v>-1.5</v>
      </c>
      <c r="F38" s="427">
        <f ca="1">INDEX(INDIRECT($AA$5),$AA38,4)</f>
        <v>-1.1000000000000001</v>
      </c>
      <c r="G38" s="428"/>
      <c r="H38" s="425">
        <f ca="1">INDEX(INDIRECT($AA$5),$AA38,6)</f>
        <v>551500</v>
      </c>
      <c r="I38" s="426">
        <f ca="1">INDEX(INDIRECT($AA$5),$AA38,7)</f>
        <v>-0.1</v>
      </c>
      <c r="J38" s="427">
        <f ca="1">INDEX(INDIRECT($AA$5),$AA38,8)</f>
        <v>-0.1</v>
      </c>
      <c r="K38" s="427">
        <f ca="1">INDEX(INDIRECT($AA$5),$AA38,9)</f>
        <v>-0.1</v>
      </c>
      <c r="AA38" s="22">
        <f t="shared" si="0"/>
        <v>27</v>
      </c>
      <c r="AM38" s="70"/>
      <c r="AN38" s="70"/>
      <c r="AO38" s="70"/>
      <c r="AP38" s="70"/>
      <c r="AQ38" s="70"/>
      <c r="AR38" s="70"/>
      <c r="AS38" s="70"/>
      <c r="AT38" s="70"/>
      <c r="AU38" s="70"/>
    </row>
    <row r="39" spans="1:47" x14ac:dyDescent="0.25">
      <c r="A39" s="73"/>
      <c r="B39" s="62"/>
      <c r="C39" s="365"/>
      <c r="D39" s="429"/>
      <c r="E39" s="370"/>
      <c r="F39" s="370"/>
      <c r="G39" s="365"/>
      <c r="H39" s="365"/>
      <c r="I39" s="429"/>
      <c r="J39" s="370"/>
      <c r="K39" s="370"/>
      <c r="AA39" s="22">
        <f t="shared" si="0"/>
        <v>28</v>
      </c>
      <c r="AM39" s="70"/>
      <c r="AN39" s="71"/>
      <c r="AO39" s="71"/>
      <c r="AP39" s="71"/>
      <c r="AQ39" s="70"/>
      <c r="AR39" s="70"/>
      <c r="AS39" s="71"/>
      <c r="AT39" s="71"/>
      <c r="AU39" s="71"/>
    </row>
    <row r="40" spans="1:47" x14ac:dyDescent="0.25">
      <c r="A40" s="74" t="s">
        <v>74</v>
      </c>
      <c r="B40" s="62"/>
      <c r="C40" s="425">
        <f ca="1">INDEX(INDIRECT($AA$5),$AA40,1)</f>
        <v>1180</v>
      </c>
      <c r="D40" s="426">
        <f ca="1">INDEX(INDIRECT($AA$5),$AA40,2)</f>
        <v>0.3</v>
      </c>
      <c r="E40" s="427">
        <f ca="1">INDEX(INDIRECT($AA$5),$AA40,3)</f>
        <v>0</v>
      </c>
      <c r="F40" s="427">
        <f ca="1">INDEX(INDIRECT($AA$5),$AA40,4)</f>
        <v>0.6</v>
      </c>
      <c r="G40" s="428"/>
      <c r="H40" s="425">
        <f ca="1">INDEX(INDIRECT($AA$5),$AA40,6)</f>
        <v>456750</v>
      </c>
      <c r="I40" s="426">
        <f ca="1">INDEX(INDIRECT($AA$5),$AA40,7)</f>
        <v>0.3</v>
      </c>
      <c r="J40" s="427">
        <f ca="1">INDEX(INDIRECT($AA$5),$AA40,8)</f>
        <v>0.3</v>
      </c>
      <c r="K40" s="427">
        <f ca="1">INDEX(INDIRECT($AA$5),$AA40,9)</f>
        <v>0.3</v>
      </c>
      <c r="AA40" s="22">
        <f t="shared" si="0"/>
        <v>29</v>
      </c>
      <c r="AM40" s="70"/>
      <c r="AN40" s="70"/>
      <c r="AO40" s="70"/>
      <c r="AP40" s="70"/>
      <c r="AQ40" s="70"/>
      <c r="AR40" s="70"/>
      <c r="AS40" s="70"/>
      <c r="AT40" s="70"/>
      <c r="AU40" s="70"/>
    </row>
    <row r="41" spans="1:47" x14ac:dyDescent="0.25">
      <c r="A41" s="74"/>
      <c r="B41" s="62"/>
      <c r="C41" s="366"/>
      <c r="D41" s="430"/>
      <c r="E41" s="371"/>
      <c r="F41" s="431"/>
      <c r="G41" s="432"/>
      <c r="H41" s="366"/>
      <c r="I41" s="430"/>
      <c r="J41" s="371"/>
      <c r="K41" s="431"/>
      <c r="AA41" s="22">
        <f t="shared" si="0"/>
        <v>30</v>
      </c>
      <c r="AM41" s="75"/>
      <c r="AN41" s="76"/>
      <c r="AO41" s="76"/>
      <c r="AP41" s="76"/>
      <c r="AQ41" s="77"/>
      <c r="AR41" s="75"/>
      <c r="AS41" s="76"/>
      <c r="AT41" s="76"/>
      <c r="AU41" s="76"/>
    </row>
    <row r="42" spans="1:47" x14ac:dyDescent="0.25">
      <c r="A42" s="74" t="s">
        <v>128</v>
      </c>
      <c r="B42" s="62"/>
      <c r="C42" s="425">
        <f ca="1">INDEX(INDIRECT($AA$5),$AA42,1)</f>
        <v>1420</v>
      </c>
      <c r="D42" s="426">
        <f ca="1">INDEX(INDIRECT($AA$5),$AA42,2)</f>
        <v>-2.6</v>
      </c>
      <c r="E42" s="427">
        <f ca="1">INDEX(INDIRECT($AA$5),$AA42,3)</f>
        <v>-2.9</v>
      </c>
      <c r="F42" s="427">
        <f ca="1">INDEX(INDIRECT($AA$5),$AA42,4)</f>
        <v>-2.2999999999999998</v>
      </c>
      <c r="G42" s="428"/>
      <c r="H42" s="425">
        <f ca="1">INDEX(INDIRECT($AA$5),$AA42,6)</f>
        <v>94340</v>
      </c>
      <c r="I42" s="426">
        <f ca="1">INDEX(INDIRECT($AA$5),$AA42,7)</f>
        <v>-1.8</v>
      </c>
      <c r="J42" s="427">
        <f ca="1">INDEX(INDIRECT($AA$5),$AA42,8)</f>
        <v>-1.9</v>
      </c>
      <c r="K42" s="427">
        <f ca="1">INDEX(INDIRECT($AA$5),$AA42,9)</f>
        <v>-1.8</v>
      </c>
      <c r="AA42" s="22">
        <f t="shared" si="0"/>
        <v>31</v>
      </c>
      <c r="AM42" s="70"/>
      <c r="AN42" s="70"/>
      <c r="AO42" s="70"/>
      <c r="AP42" s="70"/>
      <c r="AQ42" s="70"/>
      <c r="AR42" s="70"/>
      <c r="AS42" s="70"/>
      <c r="AT42" s="70"/>
      <c r="AU42" s="70"/>
    </row>
    <row r="43" spans="1:47" x14ac:dyDescent="0.25">
      <c r="A43" s="74"/>
      <c r="B43" s="74" t="s">
        <v>117</v>
      </c>
      <c r="C43" s="425">
        <f ca="1">INDEX(INDIRECT($AA$5),$AA43,1)</f>
        <v>500</v>
      </c>
      <c r="D43" s="426">
        <f ca="1">INDEX(INDIRECT($AA$5),$AA43,2)</f>
        <v>-5.6</v>
      </c>
      <c r="E43" s="427">
        <f ca="1">INDEX(INDIRECT($AA$5),$AA43,3)</f>
        <v>-6.1</v>
      </c>
      <c r="F43" s="427">
        <f ca="1">INDEX(INDIRECT($AA$5),$AA43,4)</f>
        <v>-5.0999999999999996</v>
      </c>
      <c r="G43" s="428"/>
      <c r="H43" s="425">
        <f ca="1">INDEX(INDIRECT($AA$5),$AA43,6)</f>
        <v>14740</v>
      </c>
      <c r="I43" s="426">
        <f ca="1">INDEX(INDIRECT($AA$5),$AA43,7)</f>
        <v>-5.6</v>
      </c>
      <c r="J43" s="427">
        <f ca="1">INDEX(INDIRECT($AA$5),$AA43,8)</f>
        <v>-5.7</v>
      </c>
      <c r="K43" s="427">
        <f ca="1">INDEX(INDIRECT($AA$5),$AA43,9)</f>
        <v>-5.5</v>
      </c>
      <c r="AA43" s="22">
        <f t="shared" si="0"/>
        <v>32</v>
      </c>
      <c r="AM43" s="70"/>
      <c r="AN43" s="70"/>
      <c r="AO43" s="70"/>
      <c r="AP43" s="70"/>
      <c r="AQ43" s="70"/>
      <c r="AR43" s="70"/>
      <c r="AS43" s="70"/>
      <c r="AT43" s="70"/>
      <c r="AU43" s="70"/>
    </row>
    <row r="44" spans="1:47" x14ac:dyDescent="0.25">
      <c r="A44" s="74"/>
      <c r="B44" s="74" t="s">
        <v>118</v>
      </c>
      <c r="C44" s="425">
        <f ca="1">INDEX(INDIRECT($AA$5),$AA44,1)</f>
        <v>920</v>
      </c>
      <c r="D44" s="426">
        <f ca="1">INDEX(INDIRECT($AA$5),$AA44,2)</f>
        <v>-0.9</v>
      </c>
      <c r="E44" s="427">
        <f ca="1">INDEX(INDIRECT($AA$5),$AA44,3)</f>
        <v>-1.3</v>
      </c>
      <c r="F44" s="427">
        <f ca="1">INDEX(INDIRECT($AA$5),$AA44,4)</f>
        <v>-0.6</v>
      </c>
      <c r="G44" s="428"/>
      <c r="H44" s="425">
        <f ca="1">INDEX(INDIRECT($AA$5),$AA44,6)</f>
        <v>79600</v>
      </c>
      <c r="I44" s="426">
        <f ca="1">INDEX(INDIRECT($AA$5),$AA44,7)</f>
        <v>-1.1000000000000001</v>
      </c>
      <c r="J44" s="427">
        <f ca="1">INDEX(INDIRECT($AA$5),$AA44,8)</f>
        <v>-1.2</v>
      </c>
      <c r="K44" s="427">
        <f ca="1">INDEX(INDIRECT($AA$5),$AA44,9)</f>
        <v>-1.1000000000000001</v>
      </c>
      <c r="AA44" s="22">
        <f t="shared" si="0"/>
        <v>33</v>
      </c>
      <c r="AM44" s="70"/>
      <c r="AN44" s="70"/>
      <c r="AO44" s="70"/>
      <c r="AP44" s="70"/>
      <c r="AQ44" s="70"/>
      <c r="AR44" s="70"/>
      <c r="AS44" s="70"/>
      <c r="AT44" s="70"/>
      <c r="AU44" s="70"/>
    </row>
    <row r="45" spans="1:47" x14ac:dyDescent="0.25">
      <c r="A45" s="79"/>
      <c r="B45" s="79"/>
      <c r="C45" s="98"/>
      <c r="D45" s="80"/>
      <c r="E45" s="80"/>
      <c r="F45" s="80"/>
      <c r="G45" s="80"/>
      <c r="H45" s="98"/>
      <c r="I45" s="80"/>
      <c r="J45" s="80"/>
      <c r="K45" s="80"/>
    </row>
    <row r="46" spans="1:47" x14ac:dyDescent="0.25">
      <c r="A46" s="81"/>
      <c r="B46" s="33"/>
      <c r="C46" s="85"/>
      <c r="D46" s="86"/>
      <c r="E46" s="86"/>
      <c r="F46" s="86"/>
      <c r="G46" s="33"/>
      <c r="K46" s="99" t="s">
        <v>49</v>
      </c>
    </row>
    <row r="47" spans="1:47" ht="14.25" customHeight="1" x14ac:dyDescent="0.25">
      <c r="A47" s="81"/>
      <c r="B47" s="33"/>
      <c r="C47" s="85"/>
      <c r="D47" s="86"/>
      <c r="E47" s="86"/>
      <c r="F47" s="86"/>
      <c r="G47" s="33"/>
      <c r="K47" s="99"/>
    </row>
    <row r="48" spans="1:47" ht="22.5" customHeight="1" x14ac:dyDescent="0.25">
      <c r="A48" s="480" t="s">
        <v>50</v>
      </c>
      <c r="B48" s="480"/>
      <c r="C48" s="480"/>
      <c r="D48" s="480"/>
      <c r="E48" s="480"/>
      <c r="F48" s="480"/>
      <c r="G48" s="480"/>
      <c r="H48" s="480"/>
      <c r="I48" s="480"/>
      <c r="J48" s="480"/>
      <c r="K48" s="480"/>
      <c r="Y48" s="388"/>
      <c r="Z48" s="388"/>
      <c r="AA48" s="388"/>
      <c r="AB48" s="388"/>
      <c r="AC48" s="388"/>
      <c r="AD48" s="388"/>
      <c r="AE48" s="388"/>
      <c r="AF48" s="388"/>
      <c r="AG48" s="388"/>
      <c r="AH48" s="388"/>
    </row>
    <row r="49" spans="1:34" ht="22.5" customHeight="1" x14ac:dyDescent="0.25">
      <c r="A49" s="485" t="s">
        <v>266</v>
      </c>
      <c r="B49" s="485"/>
      <c r="C49" s="485"/>
      <c r="D49" s="485"/>
      <c r="E49" s="485"/>
      <c r="F49" s="485"/>
      <c r="G49" s="485"/>
      <c r="H49" s="485"/>
      <c r="I49" s="485"/>
      <c r="J49" s="485"/>
      <c r="K49" s="485"/>
      <c r="Y49" s="388"/>
      <c r="Z49" s="388"/>
      <c r="AA49" s="388"/>
      <c r="AB49" s="388"/>
      <c r="AC49" s="388"/>
      <c r="AD49" s="388"/>
      <c r="AE49" s="388"/>
      <c r="AF49" s="388"/>
      <c r="AG49" s="388"/>
      <c r="AH49" s="388"/>
    </row>
    <row r="50" spans="1:34" ht="22.5" customHeight="1" x14ac:dyDescent="0.25">
      <c r="A50" s="486" t="s">
        <v>267</v>
      </c>
      <c r="B50" s="486"/>
      <c r="C50" s="486"/>
      <c r="D50" s="486"/>
      <c r="E50" s="486"/>
      <c r="F50" s="486"/>
      <c r="G50" s="486"/>
      <c r="H50" s="486"/>
      <c r="I50" s="486"/>
      <c r="J50" s="486"/>
      <c r="K50" s="486"/>
      <c r="Y50" s="388"/>
      <c r="Z50" s="388"/>
      <c r="AA50" s="388"/>
      <c r="AB50" s="388"/>
      <c r="AC50" s="388"/>
      <c r="AD50" s="388"/>
      <c r="AE50" s="388"/>
      <c r="AF50" s="388"/>
      <c r="AG50" s="388"/>
      <c r="AH50" s="388"/>
    </row>
    <row r="51" spans="1:34" ht="33.75" customHeight="1" x14ac:dyDescent="0.25">
      <c r="A51" s="488" t="s">
        <v>244</v>
      </c>
      <c r="B51" s="488"/>
      <c r="C51" s="488"/>
      <c r="D51" s="488"/>
      <c r="E51" s="488"/>
      <c r="F51" s="488"/>
      <c r="G51" s="488"/>
      <c r="H51" s="488"/>
      <c r="I51" s="488"/>
      <c r="J51" s="488"/>
      <c r="K51" s="488"/>
      <c r="Y51" s="388"/>
      <c r="Z51" s="388"/>
      <c r="AA51" s="388"/>
      <c r="AB51" s="388"/>
      <c r="AC51" s="388"/>
      <c r="AD51" s="388"/>
      <c r="AE51" s="388"/>
      <c r="AF51" s="388"/>
      <c r="AG51" s="388"/>
      <c r="AH51" s="388"/>
    </row>
    <row r="52" spans="1:34" ht="11.25" customHeight="1" x14ac:dyDescent="0.25">
      <c r="A52" s="489" t="s">
        <v>119</v>
      </c>
      <c r="B52" s="490"/>
      <c r="C52" s="490"/>
      <c r="D52" s="490"/>
      <c r="E52" s="490"/>
      <c r="F52" s="490"/>
      <c r="G52" s="490"/>
      <c r="H52" s="490"/>
      <c r="I52" s="490"/>
      <c r="J52" s="490"/>
      <c r="K52" s="490"/>
      <c r="Y52" s="388"/>
      <c r="Z52" s="388"/>
      <c r="AA52" s="388"/>
      <c r="AB52" s="388"/>
      <c r="AC52" s="388"/>
      <c r="AD52" s="388"/>
      <c r="AE52" s="388"/>
      <c r="AF52" s="388"/>
      <c r="AG52" s="388"/>
      <c r="AH52" s="388"/>
    </row>
    <row r="53" spans="1:34" ht="33.75" customHeight="1" x14ac:dyDescent="0.25">
      <c r="A53" s="491" t="s">
        <v>312</v>
      </c>
      <c r="B53" s="491"/>
      <c r="C53" s="491"/>
      <c r="D53" s="491"/>
      <c r="E53" s="491"/>
      <c r="F53" s="491"/>
      <c r="G53" s="491"/>
      <c r="H53" s="491"/>
      <c r="I53" s="491"/>
      <c r="J53" s="491"/>
      <c r="K53" s="491"/>
      <c r="Y53" s="382"/>
      <c r="Z53" s="382"/>
      <c r="AA53" s="382"/>
      <c r="AB53" s="382"/>
      <c r="AC53" s="382"/>
      <c r="AD53" s="382"/>
      <c r="AE53" s="382"/>
      <c r="AF53" s="382"/>
      <c r="AG53" s="382"/>
      <c r="AH53" s="382"/>
    </row>
    <row r="54" spans="1:34" ht="33.75" customHeight="1" x14ac:dyDescent="0.25">
      <c r="A54" s="487" t="s">
        <v>250</v>
      </c>
      <c r="B54" s="487"/>
      <c r="C54" s="487"/>
      <c r="D54" s="487"/>
      <c r="E54" s="487"/>
      <c r="F54" s="487"/>
      <c r="G54" s="487"/>
      <c r="H54" s="487"/>
      <c r="I54" s="487"/>
      <c r="J54" s="487"/>
      <c r="K54" s="487"/>
      <c r="M54" s="345"/>
      <c r="Y54" s="388"/>
      <c r="Z54" s="388"/>
      <c r="AA54" s="388"/>
      <c r="AB54" s="388"/>
      <c r="AC54" s="388"/>
      <c r="AD54" s="388"/>
      <c r="AE54" s="388"/>
      <c r="AF54" s="388"/>
      <c r="AG54" s="388"/>
      <c r="AH54" s="388"/>
    </row>
    <row r="55" spans="1:34" ht="22.5" customHeight="1" x14ac:dyDescent="0.25">
      <c r="A55" s="480" t="s">
        <v>251</v>
      </c>
      <c r="B55" s="480"/>
      <c r="C55" s="480"/>
      <c r="D55" s="480"/>
      <c r="E55" s="480"/>
      <c r="F55" s="480"/>
      <c r="G55" s="480"/>
      <c r="H55" s="480"/>
      <c r="I55" s="480"/>
      <c r="J55" s="480"/>
      <c r="K55" s="480"/>
      <c r="L55" s="308"/>
      <c r="M55" s="308"/>
      <c r="N55" s="308"/>
      <c r="O55" s="308"/>
      <c r="P55" s="308"/>
      <c r="Q55" s="308"/>
      <c r="AA55" s="18"/>
    </row>
    <row r="56" spans="1:34" ht="22.5" customHeight="1" x14ac:dyDescent="0.25">
      <c r="A56" s="476" t="s">
        <v>252</v>
      </c>
      <c r="B56" s="476"/>
      <c r="C56" s="476"/>
      <c r="D56" s="476"/>
      <c r="E56" s="476"/>
      <c r="F56" s="476"/>
      <c r="G56" s="476"/>
      <c r="H56" s="476"/>
      <c r="I56" s="476"/>
      <c r="J56" s="476"/>
      <c r="K56" s="476"/>
      <c r="L56" s="158"/>
      <c r="M56" s="158"/>
      <c r="N56" s="158"/>
      <c r="O56" s="158"/>
      <c r="P56" s="158"/>
      <c r="Q56" s="158"/>
      <c r="AA56" s="18"/>
    </row>
    <row r="57" spans="1:34" ht="11.25" customHeight="1" x14ac:dyDescent="0.25">
      <c r="A57" s="478" t="s">
        <v>237</v>
      </c>
      <c r="B57" s="478"/>
      <c r="C57" s="478"/>
      <c r="D57" s="478"/>
      <c r="E57" s="478"/>
      <c r="F57" s="478"/>
      <c r="G57" s="478"/>
      <c r="H57" s="478"/>
      <c r="I57" s="478"/>
      <c r="J57" s="478"/>
      <c r="K57" s="478"/>
      <c r="L57" s="344"/>
      <c r="M57" s="344"/>
      <c r="N57" s="344"/>
      <c r="O57" s="344"/>
      <c r="P57" s="344"/>
      <c r="Q57" s="344"/>
      <c r="Y57" s="388"/>
      <c r="Z57" s="388"/>
      <c r="AA57" s="388"/>
      <c r="AB57" s="388"/>
      <c r="AC57" s="388"/>
      <c r="AD57" s="388"/>
      <c r="AE57" s="388"/>
      <c r="AF57" s="388"/>
      <c r="AG57" s="388"/>
      <c r="AH57" s="388"/>
    </row>
    <row r="58" spans="1:34" ht="15" customHeight="1" x14ac:dyDescent="0.25">
      <c r="A58" s="269"/>
      <c r="B58" s="269"/>
      <c r="C58" s="269"/>
      <c r="D58" s="269"/>
      <c r="E58" s="269"/>
      <c r="F58" s="269"/>
      <c r="G58" s="269"/>
      <c r="H58" s="269"/>
      <c r="I58" s="269"/>
      <c r="J58" s="269"/>
      <c r="K58" s="269"/>
      <c r="L58" s="269"/>
      <c r="M58" s="269"/>
      <c r="N58" s="269"/>
      <c r="O58" s="269"/>
      <c r="P58" s="269"/>
      <c r="Q58" s="269"/>
      <c r="Y58" s="388"/>
      <c r="Z58" s="388"/>
      <c r="AA58" s="388"/>
      <c r="AB58" s="388"/>
      <c r="AC58" s="388"/>
      <c r="AD58" s="388"/>
      <c r="AE58" s="388"/>
      <c r="AF58" s="388"/>
      <c r="AG58" s="388"/>
      <c r="AH58" s="388"/>
    </row>
    <row r="59" spans="1:34" ht="11.85" customHeight="1" x14ac:dyDescent="0.25">
      <c r="A59" s="487" t="s">
        <v>241</v>
      </c>
      <c r="B59" s="487"/>
      <c r="C59" s="487"/>
      <c r="D59" s="487"/>
      <c r="E59" s="487"/>
      <c r="F59" s="487"/>
      <c r="G59" s="487"/>
      <c r="H59" s="487"/>
      <c r="I59" s="487"/>
      <c r="J59" s="487"/>
      <c r="K59" s="487"/>
      <c r="Y59" s="388"/>
      <c r="Z59" s="388"/>
      <c r="AA59" s="388"/>
      <c r="AB59" s="388"/>
      <c r="AC59" s="388"/>
      <c r="AD59" s="388"/>
      <c r="AE59" s="388"/>
      <c r="AF59" s="388"/>
      <c r="AG59" s="388"/>
      <c r="AH59" s="388"/>
    </row>
    <row r="60" spans="1:34" ht="11.85" customHeight="1" x14ac:dyDescent="0.25">
      <c r="A60" s="487" t="s">
        <v>56</v>
      </c>
      <c r="B60" s="487"/>
      <c r="C60" s="487"/>
      <c r="D60" s="487"/>
      <c r="E60" s="487"/>
      <c r="F60" s="487"/>
      <c r="G60" s="487"/>
      <c r="H60" s="487"/>
      <c r="I60" s="487"/>
      <c r="J60" s="487"/>
      <c r="K60" s="487"/>
    </row>
    <row r="61" spans="1:34" x14ac:dyDescent="0.25">
      <c r="C61" s="58"/>
    </row>
    <row r="62" spans="1:34" x14ac:dyDescent="0.25">
      <c r="C62" s="109"/>
    </row>
  </sheetData>
  <sheetProtection algorithmName="SHA-512" hashValue="F+Kk13C2MPp1RhErA+PYaMamq61WnG1I8RUBiSl9SUKL2Q3xnKsuV5nc6YO/MthMs4gZoRRns/+6QZG3IHqv3g==" saltValue="caoE6m7T00D0bIU70rsOTA==" spinCount="100000" sheet="1" objects="1" scenarios="1"/>
  <mergeCells count="14">
    <mergeCell ref="A60:K60"/>
    <mergeCell ref="A56:K56"/>
    <mergeCell ref="A57:K57"/>
    <mergeCell ref="A55:K55"/>
    <mergeCell ref="A51:K51"/>
    <mergeCell ref="A54:K54"/>
    <mergeCell ref="A52:K52"/>
    <mergeCell ref="A53:K53"/>
    <mergeCell ref="A59:K59"/>
    <mergeCell ref="C7:F7"/>
    <mergeCell ref="H7:K7"/>
    <mergeCell ref="A48:K48"/>
    <mergeCell ref="A49:K49"/>
    <mergeCell ref="A50:K50"/>
  </mergeCells>
  <dataValidations count="1">
    <dataValidation type="list" allowBlank="1" showInputMessage="1" showErrorMessage="1" sqref="K5">
      <formula1>$AB$1:$AB$3</formula1>
    </dataValidation>
  </dataValidations>
  <hyperlinks>
    <hyperlink ref="A1" location="INDEX!A1" display="Back to index"/>
    <hyperlink ref="A52" r:id="rId1"/>
    <hyperlink ref="A57" r:id="rId2"/>
  </hyperlinks>
  <pageMargins left="0.7" right="0.7" top="0.75" bottom="0.75" header="0.3" footer="0.3"/>
  <pageSetup paperSize="9" scale="65"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BO61"/>
  <sheetViews>
    <sheetView workbookViewId="0">
      <selection activeCell="C14" sqref="C14"/>
    </sheetView>
  </sheetViews>
  <sheetFormatPr defaultColWidth="9.140625" defaultRowHeight="15" x14ac:dyDescent="0.25"/>
  <cols>
    <col min="1" max="1" width="23.28515625" style="166" bestFit="1" customWidth="1"/>
    <col min="2" max="16384" width="9.140625" style="166"/>
  </cols>
  <sheetData>
    <row r="1" spans="1:67" ht="23.25" x14ac:dyDescent="0.35">
      <c r="A1" s="100" t="s">
        <v>224</v>
      </c>
      <c r="B1" s="493" t="s">
        <v>87</v>
      </c>
      <c r="C1" s="493"/>
      <c r="D1" s="493"/>
      <c r="E1" s="493"/>
      <c r="F1" s="493"/>
      <c r="G1" s="493"/>
      <c r="H1" s="493"/>
      <c r="I1" s="493"/>
      <c r="J1" s="493"/>
      <c r="K1" s="493"/>
      <c r="L1" s="493"/>
      <c r="M1" s="493"/>
      <c r="N1" s="493"/>
      <c r="O1" s="493"/>
      <c r="P1" s="493"/>
      <c r="Q1" s="493"/>
      <c r="R1" s="493"/>
      <c r="S1" s="493"/>
      <c r="T1" s="493"/>
      <c r="U1" s="493"/>
      <c r="V1" s="493"/>
      <c r="W1" s="493"/>
      <c r="X1" s="493" t="s">
        <v>86</v>
      </c>
      <c r="Y1" s="493"/>
      <c r="Z1" s="493"/>
      <c r="AA1" s="493"/>
      <c r="AB1" s="493"/>
      <c r="AC1" s="493"/>
      <c r="AD1" s="493"/>
      <c r="AE1" s="493"/>
      <c r="AF1" s="493"/>
      <c r="AG1" s="493"/>
      <c r="AH1" s="493"/>
      <c r="AI1" s="493"/>
      <c r="AJ1" s="493"/>
      <c r="AK1" s="493"/>
      <c r="AL1" s="493"/>
      <c r="AM1" s="493"/>
      <c r="AN1" s="493"/>
      <c r="AO1" s="493"/>
      <c r="AP1" s="493"/>
      <c r="AQ1" s="493"/>
      <c r="AR1" s="493"/>
      <c r="AS1" s="493"/>
      <c r="AT1" s="493" t="s">
        <v>122</v>
      </c>
      <c r="AU1" s="493"/>
      <c r="AV1" s="493"/>
      <c r="AW1" s="493"/>
      <c r="AX1" s="493"/>
      <c r="AY1" s="493"/>
      <c r="AZ1" s="493"/>
      <c r="BA1" s="493"/>
      <c r="BB1" s="493"/>
      <c r="BC1" s="493"/>
      <c r="BD1" s="493"/>
      <c r="BE1" s="493"/>
      <c r="BF1" s="493"/>
      <c r="BG1" s="493"/>
      <c r="BH1" s="493"/>
      <c r="BI1" s="493"/>
      <c r="BJ1" s="493"/>
      <c r="BK1" s="493"/>
      <c r="BL1" s="493"/>
      <c r="BM1" s="493"/>
      <c r="BN1" s="493"/>
      <c r="BO1" s="493"/>
    </row>
    <row r="2" spans="1:67" ht="15" customHeight="1" x14ac:dyDescent="0.25">
      <c r="A2" s="494" t="s">
        <v>123</v>
      </c>
      <c r="B2" s="389"/>
      <c r="C2" s="168"/>
      <c r="D2" s="492" t="s">
        <v>69</v>
      </c>
      <c r="E2" s="492"/>
      <c r="F2" s="492"/>
      <c r="G2" s="495"/>
      <c r="H2" s="492"/>
      <c r="I2" s="492" t="s">
        <v>47</v>
      </c>
      <c r="J2" s="492"/>
      <c r="K2" s="492"/>
      <c r="L2" s="492"/>
      <c r="M2" s="492"/>
      <c r="N2" s="492" t="s">
        <v>124</v>
      </c>
      <c r="O2" s="492"/>
      <c r="P2" s="492"/>
      <c r="Q2" s="492"/>
      <c r="R2" s="492"/>
      <c r="S2" s="492" t="s">
        <v>125</v>
      </c>
      <c r="T2" s="492"/>
      <c r="U2" s="492"/>
      <c r="V2" s="492"/>
      <c r="W2" s="492"/>
      <c r="X2" s="167"/>
      <c r="Y2" s="168"/>
      <c r="Z2" s="492" t="s">
        <v>69</v>
      </c>
      <c r="AA2" s="492"/>
      <c r="AB2" s="492"/>
      <c r="AC2" s="495"/>
      <c r="AD2" s="492"/>
      <c r="AE2" s="492" t="s">
        <v>47</v>
      </c>
      <c r="AF2" s="492"/>
      <c r="AG2" s="492"/>
      <c r="AH2" s="492"/>
      <c r="AI2" s="492"/>
      <c r="AJ2" s="492" t="s">
        <v>124</v>
      </c>
      <c r="AK2" s="492"/>
      <c r="AL2" s="492"/>
      <c r="AM2" s="492"/>
      <c r="AN2" s="492"/>
      <c r="AO2" s="492" t="s">
        <v>125</v>
      </c>
      <c r="AP2" s="492"/>
      <c r="AQ2" s="492"/>
      <c r="AR2" s="492"/>
      <c r="AS2" s="492"/>
      <c r="AT2" s="167"/>
      <c r="AU2" s="168"/>
      <c r="AV2" s="492" t="s">
        <v>69</v>
      </c>
      <c r="AW2" s="492"/>
      <c r="AX2" s="492"/>
      <c r="AY2" s="495"/>
      <c r="AZ2" s="492"/>
      <c r="BA2" s="492" t="s">
        <v>47</v>
      </c>
      <c r="BB2" s="492"/>
      <c r="BC2" s="492"/>
      <c r="BD2" s="492"/>
      <c r="BE2" s="492"/>
      <c r="BF2" s="492" t="s">
        <v>124</v>
      </c>
      <c r="BG2" s="492"/>
      <c r="BH2" s="492"/>
      <c r="BI2" s="492"/>
      <c r="BJ2" s="492"/>
      <c r="BK2" s="492" t="s">
        <v>125</v>
      </c>
      <c r="BL2" s="492"/>
      <c r="BM2" s="492"/>
      <c r="BN2" s="492"/>
      <c r="BO2" s="492"/>
    </row>
    <row r="3" spans="1:67" ht="45" customHeight="1" x14ac:dyDescent="0.25">
      <c r="A3" s="494"/>
      <c r="B3" s="169"/>
      <c r="C3" s="170"/>
      <c r="D3" s="171">
        <v>2012</v>
      </c>
      <c r="E3" s="171">
        <v>2013</v>
      </c>
      <c r="F3" s="171">
        <v>2014</v>
      </c>
      <c r="G3" s="171">
        <v>2015</v>
      </c>
      <c r="H3" s="171">
        <v>2016</v>
      </c>
      <c r="I3" s="171">
        <v>2012</v>
      </c>
      <c r="J3" s="171">
        <v>2013</v>
      </c>
      <c r="K3" s="171">
        <v>2014</v>
      </c>
      <c r="L3" s="171">
        <v>2015</v>
      </c>
      <c r="M3" s="171">
        <v>2016</v>
      </c>
      <c r="N3" s="171">
        <v>2012</v>
      </c>
      <c r="O3" s="171">
        <v>2013</v>
      </c>
      <c r="P3" s="171">
        <v>2014</v>
      </c>
      <c r="Q3" s="171">
        <v>2015</v>
      </c>
      <c r="R3" s="171">
        <v>2016</v>
      </c>
      <c r="S3" s="171">
        <v>2012</v>
      </c>
      <c r="T3" s="171">
        <v>2013</v>
      </c>
      <c r="U3" s="171">
        <v>2014</v>
      </c>
      <c r="V3" s="171">
        <v>2015</v>
      </c>
      <c r="W3" s="171">
        <v>2016</v>
      </c>
      <c r="X3" s="169"/>
      <c r="Y3" s="170"/>
      <c r="Z3" s="171">
        <v>2012</v>
      </c>
      <c r="AA3" s="171">
        <v>2013</v>
      </c>
      <c r="AB3" s="171">
        <v>2014</v>
      </c>
      <c r="AC3" s="171">
        <v>2015</v>
      </c>
      <c r="AD3" s="171">
        <v>2016</v>
      </c>
      <c r="AE3" s="171">
        <v>2012</v>
      </c>
      <c r="AF3" s="171">
        <v>2013</v>
      </c>
      <c r="AG3" s="171">
        <v>2014</v>
      </c>
      <c r="AH3" s="171">
        <v>2015</v>
      </c>
      <c r="AI3" s="171">
        <v>2016</v>
      </c>
      <c r="AJ3" s="171">
        <v>2012</v>
      </c>
      <c r="AK3" s="171">
        <v>2013</v>
      </c>
      <c r="AL3" s="171">
        <v>2014</v>
      </c>
      <c r="AM3" s="171">
        <v>2015</v>
      </c>
      <c r="AN3" s="171">
        <v>2016</v>
      </c>
      <c r="AO3" s="171">
        <v>2012</v>
      </c>
      <c r="AP3" s="171">
        <v>2013</v>
      </c>
      <c r="AQ3" s="171">
        <v>2014</v>
      </c>
      <c r="AR3" s="171">
        <v>2015</v>
      </c>
      <c r="AS3" s="171">
        <v>2016</v>
      </c>
      <c r="AT3" s="169"/>
      <c r="AU3" s="170"/>
      <c r="AV3" s="171">
        <v>2012</v>
      </c>
      <c r="AW3" s="171">
        <v>2013</v>
      </c>
      <c r="AX3" s="171">
        <v>2014</v>
      </c>
      <c r="AY3" s="171">
        <v>2015</v>
      </c>
      <c r="AZ3" s="171">
        <v>2016</v>
      </c>
      <c r="BA3" s="171">
        <v>2012</v>
      </c>
      <c r="BB3" s="171">
        <v>2013</v>
      </c>
      <c r="BC3" s="171">
        <v>2014</v>
      </c>
      <c r="BD3" s="171">
        <v>2015</v>
      </c>
      <c r="BE3" s="171">
        <v>2016</v>
      </c>
      <c r="BF3" s="171">
        <v>2012</v>
      </c>
      <c r="BG3" s="171">
        <v>2013</v>
      </c>
      <c r="BH3" s="171">
        <v>2014</v>
      </c>
      <c r="BI3" s="171">
        <v>2015</v>
      </c>
      <c r="BJ3" s="171">
        <v>2016</v>
      </c>
      <c r="BK3" s="172">
        <v>2012</v>
      </c>
      <c r="BL3" s="171">
        <v>2013</v>
      </c>
      <c r="BM3" s="171">
        <v>2014</v>
      </c>
      <c r="BN3" s="173">
        <v>2015</v>
      </c>
      <c r="BO3" s="173">
        <v>2016</v>
      </c>
    </row>
    <row r="4" spans="1:67" x14ac:dyDescent="0.25">
      <c r="A4" s="494"/>
      <c r="B4" s="174">
        <v>1</v>
      </c>
      <c r="C4" s="174">
        <v>2</v>
      </c>
      <c r="D4" s="174">
        <v>3</v>
      </c>
      <c r="E4" s="174">
        <v>4</v>
      </c>
      <c r="F4" s="174">
        <v>5</v>
      </c>
      <c r="G4" s="174">
        <v>6</v>
      </c>
      <c r="H4" s="174">
        <v>7</v>
      </c>
      <c r="I4" s="174">
        <v>8</v>
      </c>
      <c r="J4" s="174">
        <v>9</v>
      </c>
      <c r="K4" s="174">
        <v>10</v>
      </c>
      <c r="L4" s="174">
        <v>11</v>
      </c>
      <c r="M4" s="174">
        <v>12</v>
      </c>
      <c r="N4" s="174">
        <v>13</v>
      </c>
      <c r="O4" s="174">
        <v>14</v>
      </c>
      <c r="P4" s="174">
        <v>15</v>
      </c>
      <c r="Q4" s="174">
        <v>16</v>
      </c>
      <c r="R4" s="174">
        <v>17</v>
      </c>
      <c r="S4" s="174">
        <v>18</v>
      </c>
      <c r="T4" s="174">
        <v>19</v>
      </c>
      <c r="U4" s="174">
        <v>20</v>
      </c>
      <c r="V4" s="174">
        <v>21</v>
      </c>
      <c r="W4" s="174">
        <v>22</v>
      </c>
      <c r="X4" s="174">
        <v>23</v>
      </c>
      <c r="Y4" s="174">
        <v>24</v>
      </c>
      <c r="Z4" s="174">
        <v>25</v>
      </c>
      <c r="AA4" s="174">
        <v>26</v>
      </c>
      <c r="AB4" s="174">
        <v>27</v>
      </c>
      <c r="AC4" s="174">
        <v>28</v>
      </c>
      <c r="AD4" s="174">
        <v>29</v>
      </c>
      <c r="AE4" s="174">
        <v>30</v>
      </c>
      <c r="AF4" s="174">
        <v>31</v>
      </c>
      <c r="AG4" s="174">
        <v>32</v>
      </c>
      <c r="AH4" s="174">
        <v>33</v>
      </c>
      <c r="AI4" s="174">
        <v>34</v>
      </c>
      <c r="AJ4" s="174">
        <v>35</v>
      </c>
      <c r="AK4" s="174">
        <v>36</v>
      </c>
      <c r="AL4" s="174">
        <v>37</v>
      </c>
      <c r="AM4" s="174">
        <v>38</v>
      </c>
      <c r="AN4" s="174">
        <v>39</v>
      </c>
      <c r="AO4" s="174">
        <v>40</v>
      </c>
      <c r="AP4" s="174">
        <v>41</v>
      </c>
      <c r="AQ4" s="174">
        <v>42</v>
      </c>
      <c r="AR4" s="174">
        <v>43</v>
      </c>
      <c r="AS4" s="174">
        <v>44</v>
      </c>
      <c r="AT4" s="174">
        <v>45</v>
      </c>
      <c r="AU4" s="174">
        <v>46</v>
      </c>
      <c r="AV4" s="174">
        <v>47</v>
      </c>
      <c r="AW4" s="174">
        <v>48</v>
      </c>
      <c r="AX4" s="174">
        <v>49</v>
      </c>
      <c r="AY4" s="174">
        <v>50</v>
      </c>
      <c r="AZ4" s="174">
        <v>51</v>
      </c>
      <c r="BA4" s="174">
        <v>52</v>
      </c>
      <c r="BB4" s="174">
        <v>53</v>
      </c>
      <c r="BC4" s="174">
        <v>54</v>
      </c>
      <c r="BD4" s="174">
        <v>55</v>
      </c>
      <c r="BE4" s="174">
        <v>56</v>
      </c>
      <c r="BF4" s="174">
        <v>57</v>
      </c>
      <c r="BG4" s="174">
        <v>58</v>
      </c>
      <c r="BH4" s="174">
        <v>59</v>
      </c>
      <c r="BI4" s="174">
        <v>60</v>
      </c>
      <c r="BJ4" s="174">
        <v>61</v>
      </c>
      <c r="BK4" s="174">
        <v>62</v>
      </c>
      <c r="BL4" s="174">
        <v>63</v>
      </c>
      <c r="BM4" s="174">
        <v>64</v>
      </c>
      <c r="BN4" s="174">
        <v>65</v>
      </c>
      <c r="BO4" s="174">
        <v>66</v>
      </c>
    </row>
    <row r="5" spans="1:67" x14ac:dyDescent="0.25">
      <c r="A5" s="494"/>
      <c r="B5" s="39" t="s">
        <v>43</v>
      </c>
      <c r="C5" s="175"/>
      <c r="D5" s="176"/>
      <c r="E5" s="175"/>
      <c r="F5" s="175"/>
      <c r="G5" s="175"/>
      <c r="H5" s="177"/>
      <c r="I5" s="176"/>
      <c r="J5" s="175"/>
      <c r="K5" s="175"/>
      <c r="L5" s="175"/>
      <c r="M5" s="177"/>
      <c r="N5" s="176"/>
      <c r="O5" s="175"/>
      <c r="P5" s="175"/>
      <c r="Q5" s="175"/>
      <c r="R5" s="177"/>
      <c r="S5" s="178"/>
      <c r="T5" s="179"/>
      <c r="U5" s="179"/>
      <c r="V5" s="179"/>
      <c r="W5" s="180"/>
      <c r="X5" s="181" t="s">
        <v>126</v>
      </c>
      <c r="Y5" s="175"/>
      <c r="Z5" s="176"/>
      <c r="AA5" s="175"/>
      <c r="AB5" s="175"/>
      <c r="AC5" s="175"/>
      <c r="AD5" s="177"/>
      <c r="AE5" s="176"/>
      <c r="AF5" s="175"/>
      <c r="AG5" s="175"/>
      <c r="AH5" s="175"/>
      <c r="AI5" s="177"/>
      <c r="AJ5" s="176"/>
      <c r="AK5" s="175"/>
      <c r="AL5" s="175"/>
      <c r="AM5" s="175"/>
      <c r="AN5" s="177"/>
      <c r="AO5" s="178"/>
      <c r="AP5" s="179"/>
      <c r="AQ5" s="179"/>
      <c r="AR5" s="179"/>
      <c r="AS5" s="180"/>
      <c r="AT5" s="181" t="s">
        <v>126</v>
      </c>
      <c r="AU5" s="175"/>
      <c r="AV5" s="176"/>
      <c r="AW5" s="175"/>
      <c r="AX5" s="175"/>
      <c r="AY5" s="175"/>
      <c r="AZ5" s="177"/>
      <c r="BA5" s="176"/>
      <c r="BB5" s="175"/>
      <c r="BC5" s="175"/>
      <c r="BD5" s="175"/>
      <c r="BE5" s="177"/>
      <c r="BF5" s="176"/>
      <c r="BG5" s="175"/>
      <c r="BH5" s="175"/>
      <c r="BI5" s="175"/>
      <c r="BJ5" s="177"/>
      <c r="BK5" s="178"/>
      <c r="BL5" s="179"/>
      <c r="BM5" s="179"/>
      <c r="BN5" s="179"/>
      <c r="BO5" s="180"/>
    </row>
    <row r="6" spans="1:67" x14ac:dyDescent="0.25">
      <c r="A6" s="494"/>
      <c r="B6" s="73" t="s">
        <v>275</v>
      </c>
      <c r="C6" s="175"/>
      <c r="D6" s="176">
        <v>2730</v>
      </c>
      <c r="E6" s="175">
        <v>2730</v>
      </c>
      <c r="F6" s="175">
        <v>2620</v>
      </c>
      <c r="G6" s="175">
        <v>2680</v>
      </c>
      <c r="H6" s="175">
        <v>2660</v>
      </c>
      <c r="I6" s="176">
        <v>321510</v>
      </c>
      <c r="J6" s="175">
        <v>326470</v>
      </c>
      <c r="K6" s="175">
        <v>319650</v>
      </c>
      <c r="L6" s="175">
        <v>316550</v>
      </c>
      <c r="M6" s="175">
        <v>309750</v>
      </c>
      <c r="N6" s="176"/>
      <c r="O6" s="175"/>
      <c r="P6" s="175"/>
      <c r="Q6" s="175"/>
      <c r="R6" s="177"/>
      <c r="S6" s="178" t="s">
        <v>89</v>
      </c>
      <c r="T6" s="179" t="s">
        <v>89</v>
      </c>
      <c r="U6" s="179" t="s">
        <v>89</v>
      </c>
      <c r="V6" s="179" t="s">
        <v>89</v>
      </c>
      <c r="W6" s="180" t="s">
        <v>89</v>
      </c>
      <c r="X6" s="182" t="s">
        <v>127</v>
      </c>
      <c r="Y6" s="175"/>
      <c r="Z6" s="176">
        <v>2140</v>
      </c>
      <c r="AA6" s="175">
        <v>2150</v>
      </c>
      <c r="AB6" s="175">
        <v>2200</v>
      </c>
      <c r="AC6" s="175">
        <v>2280</v>
      </c>
      <c r="AD6" s="175">
        <v>2220</v>
      </c>
      <c r="AE6" s="176">
        <v>304840</v>
      </c>
      <c r="AF6" s="175">
        <v>311360</v>
      </c>
      <c r="AG6" s="175">
        <v>303830</v>
      </c>
      <c r="AH6" s="175">
        <v>300640</v>
      </c>
      <c r="AI6" s="175">
        <v>294730</v>
      </c>
      <c r="AJ6" s="176"/>
      <c r="AK6" s="175"/>
      <c r="AL6" s="175"/>
      <c r="AM6" s="175"/>
      <c r="AN6" s="177"/>
      <c r="AO6" s="178" t="s">
        <v>89</v>
      </c>
      <c r="AP6" s="179" t="s">
        <v>89</v>
      </c>
      <c r="AQ6" s="179" t="s">
        <v>89</v>
      </c>
      <c r="AR6" s="179" t="s">
        <v>89</v>
      </c>
      <c r="AS6" s="180" t="s">
        <v>89</v>
      </c>
      <c r="AT6" s="182" t="s">
        <v>127</v>
      </c>
      <c r="AU6" s="175"/>
      <c r="AV6" s="176">
        <v>4870</v>
      </c>
      <c r="AW6" s="175">
        <v>4880</v>
      </c>
      <c r="AX6" s="175">
        <v>4820</v>
      </c>
      <c r="AY6" s="175">
        <v>4960</v>
      </c>
      <c r="AZ6" s="175">
        <v>4890</v>
      </c>
      <c r="BA6" s="176">
        <v>626350</v>
      </c>
      <c r="BB6" s="175">
        <v>637830</v>
      </c>
      <c r="BC6" s="175">
        <v>623480</v>
      </c>
      <c r="BD6" s="175">
        <v>617180</v>
      </c>
      <c r="BE6" s="175">
        <v>604480</v>
      </c>
      <c r="BF6" s="176"/>
      <c r="BG6" s="175"/>
      <c r="BH6" s="175"/>
      <c r="BI6" s="175"/>
      <c r="BJ6" s="177"/>
      <c r="BK6" s="178" t="s">
        <v>89</v>
      </c>
      <c r="BL6" s="179" t="s">
        <v>89</v>
      </c>
      <c r="BM6" s="179" t="s">
        <v>89</v>
      </c>
      <c r="BN6" s="179" t="s">
        <v>89</v>
      </c>
      <c r="BO6" s="347">
        <v>14040</v>
      </c>
    </row>
    <row r="7" spans="1:67" x14ac:dyDescent="0.25">
      <c r="A7" s="494"/>
      <c r="B7" s="73"/>
      <c r="C7" s="175"/>
      <c r="D7" s="176"/>
      <c r="E7" s="175"/>
      <c r="F7" s="175"/>
      <c r="G7" s="183"/>
      <c r="H7" s="184"/>
      <c r="I7" s="176"/>
      <c r="J7" s="175"/>
      <c r="K7" s="175"/>
      <c r="L7" s="183"/>
      <c r="M7" s="184"/>
      <c r="N7" s="176"/>
      <c r="O7" s="175"/>
      <c r="P7" s="175"/>
      <c r="Q7" s="183"/>
      <c r="R7" s="184"/>
      <c r="S7" s="178"/>
      <c r="T7" s="179"/>
      <c r="U7" s="179"/>
      <c r="V7" s="179"/>
      <c r="W7" s="180"/>
      <c r="X7" s="182"/>
      <c r="Y7" s="175"/>
      <c r="Z7" s="176"/>
      <c r="AA7" s="175"/>
      <c r="AB7" s="175"/>
      <c r="AC7" s="183"/>
      <c r="AD7" s="184"/>
      <c r="AE7" s="176"/>
      <c r="AF7" s="175"/>
      <c r="AG7" s="175"/>
      <c r="AH7" s="183"/>
      <c r="AI7" s="184"/>
      <c r="AJ7" s="176"/>
      <c r="AK7" s="175"/>
      <c r="AL7" s="175"/>
      <c r="AM7" s="183"/>
      <c r="AN7" s="184"/>
      <c r="AO7" s="178"/>
      <c r="AP7" s="179"/>
      <c r="AQ7" s="179"/>
      <c r="AR7" s="179"/>
      <c r="AS7" s="180"/>
      <c r="AT7" s="182"/>
      <c r="AU7" s="175"/>
      <c r="AV7" s="176"/>
      <c r="AW7" s="175"/>
      <c r="AX7" s="175"/>
      <c r="AY7" s="183"/>
      <c r="AZ7" s="184"/>
      <c r="BA7" s="176"/>
      <c r="BB7" s="175"/>
      <c r="BC7" s="175"/>
      <c r="BD7" s="183"/>
      <c r="BE7" s="184"/>
      <c r="BF7" s="176"/>
      <c r="BG7" s="175"/>
      <c r="BH7" s="175"/>
      <c r="BI7" s="183"/>
      <c r="BJ7" s="184"/>
      <c r="BK7" s="178"/>
      <c r="BL7" s="179"/>
      <c r="BM7" s="179"/>
      <c r="BN7" s="179"/>
      <c r="BO7" s="180"/>
    </row>
    <row r="8" spans="1:67" x14ac:dyDescent="0.25">
      <c r="A8" s="494"/>
      <c r="B8" s="74" t="s">
        <v>74</v>
      </c>
      <c r="C8" s="175"/>
      <c r="D8" s="176">
        <v>540</v>
      </c>
      <c r="E8" s="175">
        <v>510</v>
      </c>
      <c r="F8" s="175">
        <v>570</v>
      </c>
      <c r="G8" s="175">
        <v>690</v>
      </c>
      <c r="H8" s="175">
        <v>800</v>
      </c>
      <c r="I8" s="176">
        <v>209830</v>
      </c>
      <c r="J8" s="175">
        <v>217120</v>
      </c>
      <c r="K8" s="175">
        <v>217820</v>
      </c>
      <c r="L8" s="175">
        <v>226740</v>
      </c>
      <c r="M8" s="175">
        <v>226350</v>
      </c>
      <c r="N8" s="176"/>
      <c r="O8" s="175"/>
      <c r="P8" s="175"/>
      <c r="Q8" s="175"/>
      <c r="R8" s="177"/>
      <c r="S8" s="178" t="s">
        <v>89</v>
      </c>
      <c r="T8" s="179" t="s">
        <v>89</v>
      </c>
      <c r="U8" s="179" t="s">
        <v>89</v>
      </c>
      <c r="V8" s="179" t="s">
        <v>89</v>
      </c>
      <c r="W8" s="180" t="s">
        <v>89</v>
      </c>
      <c r="X8" s="185" t="s">
        <v>74</v>
      </c>
      <c r="Y8" s="175"/>
      <c r="Z8" s="176">
        <v>660</v>
      </c>
      <c r="AA8" s="175">
        <v>670</v>
      </c>
      <c r="AB8" s="175">
        <v>770</v>
      </c>
      <c r="AC8" s="175">
        <v>880</v>
      </c>
      <c r="AD8" s="175">
        <v>970</v>
      </c>
      <c r="AE8" s="176">
        <v>226760</v>
      </c>
      <c r="AF8" s="175">
        <v>235940</v>
      </c>
      <c r="AG8" s="175">
        <v>232910</v>
      </c>
      <c r="AH8" s="175">
        <v>237800</v>
      </c>
      <c r="AI8" s="175">
        <v>236440</v>
      </c>
      <c r="AJ8" s="176"/>
      <c r="AK8" s="175"/>
      <c r="AL8" s="175"/>
      <c r="AM8" s="175"/>
      <c r="AN8" s="177"/>
      <c r="AO8" s="178" t="s">
        <v>89</v>
      </c>
      <c r="AP8" s="179" t="s">
        <v>89</v>
      </c>
      <c r="AQ8" s="179" t="s">
        <v>89</v>
      </c>
      <c r="AR8" s="179" t="s">
        <v>89</v>
      </c>
      <c r="AS8" s="180" t="s">
        <v>89</v>
      </c>
      <c r="AT8" s="185" t="s">
        <v>74</v>
      </c>
      <c r="AU8" s="175"/>
      <c r="AV8" s="176">
        <v>1190</v>
      </c>
      <c r="AW8" s="175">
        <v>1180</v>
      </c>
      <c r="AX8" s="175">
        <v>1340</v>
      </c>
      <c r="AY8" s="175">
        <v>1570</v>
      </c>
      <c r="AZ8" s="175">
        <v>1760</v>
      </c>
      <c r="BA8" s="176">
        <v>436590</v>
      </c>
      <c r="BB8" s="175">
        <v>453060</v>
      </c>
      <c r="BC8" s="175">
        <v>450730</v>
      </c>
      <c r="BD8" s="175">
        <v>464540</v>
      </c>
      <c r="BE8" s="175">
        <v>462790</v>
      </c>
      <c r="BF8" s="176"/>
      <c r="BG8" s="175"/>
      <c r="BH8" s="175"/>
      <c r="BI8" s="175"/>
      <c r="BJ8" s="177"/>
      <c r="BK8" s="178" t="s">
        <v>89</v>
      </c>
      <c r="BL8" s="179" t="s">
        <v>89</v>
      </c>
      <c r="BM8" s="179" t="s">
        <v>89</v>
      </c>
      <c r="BN8" s="179" t="s">
        <v>89</v>
      </c>
      <c r="BO8" s="180" t="s">
        <v>89</v>
      </c>
    </row>
    <row r="9" spans="1:67" x14ac:dyDescent="0.25">
      <c r="A9" s="494"/>
      <c r="B9" s="74"/>
      <c r="C9" s="175"/>
      <c r="D9" s="186"/>
      <c r="E9" s="187"/>
      <c r="F9" s="187"/>
      <c r="G9" s="187"/>
      <c r="H9" s="188"/>
      <c r="I9" s="186"/>
      <c r="J9" s="187"/>
      <c r="K9" s="187"/>
      <c r="L9" s="187"/>
      <c r="M9" s="188"/>
      <c r="N9" s="186"/>
      <c r="O9" s="187"/>
      <c r="P9" s="187"/>
      <c r="Q9" s="187"/>
      <c r="R9" s="188"/>
      <c r="S9" s="178"/>
      <c r="T9" s="179"/>
      <c r="U9" s="179"/>
      <c r="V9" s="179"/>
      <c r="W9" s="180"/>
      <c r="X9" s="185"/>
      <c r="Y9" s="175"/>
      <c r="Z9" s="186"/>
      <c r="AA9" s="187"/>
      <c r="AB9" s="187"/>
      <c r="AC9" s="187"/>
      <c r="AD9" s="188"/>
      <c r="AE9" s="186"/>
      <c r="AF9" s="187"/>
      <c r="AG9" s="187"/>
      <c r="AH9" s="187"/>
      <c r="AI9" s="188"/>
      <c r="AJ9" s="186"/>
      <c r="AK9" s="187"/>
      <c r="AL9" s="187"/>
      <c r="AM9" s="187"/>
      <c r="AN9" s="188"/>
      <c r="AO9" s="178"/>
      <c r="AP9" s="179"/>
      <c r="AQ9" s="179"/>
      <c r="AR9" s="179"/>
      <c r="AS9" s="180"/>
      <c r="AT9" s="185"/>
      <c r="AU9" s="175"/>
      <c r="AV9" s="186"/>
      <c r="AW9" s="187"/>
      <c r="AX9" s="187"/>
      <c r="AY9" s="187"/>
      <c r="AZ9" s="188"/>
      <c r="BA9" s="186"/>
      <c r="BB9" s="187"/>
      <c r="BC9" s="187"/>
      <c r="BD9" s="187"/>
      <c r="BE9" s="188"/>
      <c r="BF9" s="186"/>
      <c r="BG9" s="187"/>
      <c r="BH9" s="187"/>
      <c r="BI9" s="187"/>
      <c r="BJ9" s="188"/>
      <c r="BK9" s="178"/>
      <c r="BL9" s="179"/>
      <c r="BM9" s="179"/>
      <c r="BN9" s="179"/>
      <c r="BO9" s="180"/>
    </row>
    <row r="10" spans="1:67" x14ac:dyDescent="0.25">
      <c r="A10" s="494"/>
      <c r="B10" s="74" t="s">
        <v>128</v>
      </c>
      <c r="C10" s="175"/>
      <c r="D10" s="176">
        <v>1820</v>
      </c>
      <c r="E10" s="175">
        <v>1880</v>
      </c>
      <c r="F10" s="175">
        <v>1870</v>
      </c>
      <c r="G10" s="175">
        <v>1800</v>
      </c>
      <c r="H10" s="175">
        <v>1670</v>
      </c>
      <c r="I10" s="176">
        <v>77880</v>
      </c>
      <c r="J10" s="175">
        <v>75190</v>
      </c>
      <c r="K10" s="175">
        <v>72140</v>
      </c>
      <c r="L10" s="175">
        <v>60710</v>
      </c>
      <c r="M10" s="175">
        <v>54400</v>
      </c>
      <c r="N10" s="176"/>
      <c r="O10" s="175"/>
      <c r="P10" s="175"/>
      <c r="Q10" s="175"/>
      <c r="R10" s="177"/>
      <c r="S10" s="178" t="s">
        <v>89</v>
      </c>
      <c r="T10" s="179" t="s">
        <v>89</v>
      </c>
      <c r="U10" s="179" t="s">
        <v>89</v>
      </c>
      <c r="V10" s="179" t="s">
        <v>89</v>
      </c>
      <c r="W10" s="180" t="s">
        <v>89</v>
      </c>
      <c r="X10" s="185" t="s">
        <v>128</v>
      </c>
      <c r="Y10" s="175"/>
      <c r="Z10" s="176">
        <v>1190</v>
      </c>
      <c r="AA10" s="175">
        <v>1190</v>
      </c>
      <c r="AB10" s="175">
        <v>1280</v>
      </c>
      <c r="AC10" s="175">
        <v>1230</v>
      </c>
      <c r="AD10" s="175">
        <v>1060</v>
      </c>
      <c r="AE10" s="176">
        <v>47610</v>
      </c>
      <c r="AF10" s="175">
        <v>44280</v>
      </c>
      <c r="AG10" s="175">
        <v>42460</v>
      </c>
      <c r="AH10" s="175">
        <v>34710</v>
      </c>
      <c r="AI10" s="175">
        <v>30170</v>
      </c>
      <c r="AJ10" s="176"/>
      <c r="AK10" s="175"/>
      <c r="AL10" s="175"/>
      <c r="AM10" s="175"/>
      <c r="AN10" s="177"/>
      <c r="AO10" s="178" t="s">
        <v>89</v>
      </c>
      <c r="AP10" s="179" t="s">
        <v>89</v>
      </c>
      <c r="AQ10" s="179" t="s">
        <v>89</v>
      </c>
      <c r="AR10" s="179" t="s">
        <v>89</v>
      </c>
      <c r="AS10" s="180" t="s">
        <v>89</v>
      </c>
      <c r="AT10" s="185" t="s">
        <v>128</v>
      </c>
      <c r="AU10" s="175"/>
      <c r="AV10" s="176">
        <v>3010</v>
      </c>
      <c r="AW10" s="175">
        <v>3080</v>
      </c>
      <c r="AX10" s="175">
        <v>3150</v>
      </c>
      <c r="AY10" s="175">
        <v>3030</v>
      </c>
      <c r="AZ10" s="175">
        <v>2730</v>
      </c>
      <c r="BA10" s="176">
        <v>125490</v>
      </c>
      <c r="BB10" s="175">
        <v>119470</v>
      </c>
      <c r="BC10" s="175">
        <v>114600</v>
      </c>
      <c r="BD10" s="175">
        <v>95420</v>
      </c>
      <c r="BE10" s="175">
        <v>84570</v>
      </c>
      <c r="BF10" s="176"/>
      <c r="BG10" s="175"/>
      <c r="BH10" s="175"/>
      <c r="BI10" s="175"/>
      <c r="BJ10" s="177"/>
      <c r="BK10" s="178" t="s">
        <v>89</v>
      </c>
      <c r="BL10" s="179" t="s">
        <v>89</v>
      </c>
      <c r="BM10" s="179" t="s">
        <v>89</v>
      </c>
      <c r="BN10" s="179" t="s">
        <v>89</v>
      </c>
      <c r="BO10" s="180" t="s">
        <v>89</v>
      </c>
    </row>
    <row r="11" spans="1:67" x14ac:dyDescent="0.25">
      <c r="A11" s="494"/>
      <c r="B11" s="74" t="s">
        <v>279</v>
      </c>
      <c r="C11" s="175"/>
      <c r="D11" s="176">
        <v>1030</v>
      </c>
      <c r="E11" s="175">
        <v>1120</v>
      </c>
      <c r="F11" s="175">
        <v>1100</v>
      </c>
      <c r="G11" s="175">
        <v>1140</v>
      </c>
      <c r="H11" s="175">
        <v>1040</v>
      </c>
      <c r="I11" s="176">
        <v>16200</v>
      </c>
      <c r="J11" s="175">
        <v>17110</v>
      </c>
      <c r="K11" s="175">
        <v>17000</v>
      </c>
      <c r="L11" s="175">
        <v>16880</v>
      </c>
      <c r="M11" s="175">
        <v>16430</v>
      </c>
      <c r="N11" s="176"/>
      <c r="O11" s="175"/>
      <c r="P11" s="175"/>
      <c r="Q11" s="175"/>
      <c r="R11" s="177"/>
      <c r="S11" s="178" t="s">
        <v>89</v>
      </c>
      <c r="T11" s="179" t="s">
        <v>89</v>
      </c>
      <c r="U11" s="179" t="s">
        <v>89</v>
      </c>
      <c r="V11" s="179" t="s">
        <v>89</v>
      </c>
      <c r="W11" s="180" t="s">
        <v>89</v>
      </c>
      <c r="X11" s="185" t="s">
        <v>129</v>
      </c>
      <c r="Y11" s="175"/>
      <c r="Z11" s="176">
        <v>420</v>
      </c>
      <c r="AA11" s="175">
        <v>390</v>
      </c>
      <c r="AB11" s="175">
        <v>440</v>
      </c>
      <c r="AC11" s="175">
        <v>450</v>
      </c>
      <c r="AD11" s="175">
        <v>420</v>
      </c>
      <c r="AE11" s="176">
        <v>5650</v>
      </c>
      <c r="AF11" s="175">
        <v>5830</v>
      </c>
      <c r="AG11" s="175">
        <v>5850</v>
      </c>
      <c r="AH11" s="175">
        <v>5720</v>
      </c>
      <c r="AI11" s="175">
        <v>5750</v>
      </c>
      <c r="AJ11" s="176"/>
      <c r="AK11" s="175"/>
      <c r="AL11" s="175"/>
      <c r="AM11" s="175"/>
      <c r="AN11" s="177"/>
      <c r="AO11" s="178" t="s">
        <v>89</v>
      </c>
      <c r="AP11" s="179" t="s">
        <v>89</v>
      </c>
      <c r="AQ11" s="179" t="s">
        <v>89</v>
      </c>
      <c r="AR11" s="179" t="s">
        <v>89</v>
      </c>
      <c r="AS11" s="180" t="s">
        <v>89</v>
      </c>
      <c r="AT11" s="185" t="s">
        <v>129</v>
      </c>
      <c r="AU11" s="175"/>
      <c r="AV11" s="176">
        <v>1450</v>
      </c>
      <c r="AW11" s="175">
        <v>1510</v>
      </c>
      <c r="AX11" s="175">
        <v>1550</v>
      </c>
      <c r="AY11" s="175">
        <v>1590</v>
      </c>
      <c r="AZ11" s="175">
        <v>1460</v>
      </c>
      <c r="BA11" s="176">
        <v>21850</v>
      </c>
      <c r="BB11" s="175">
        <v>22940</v>
      </c>
      <c r="BC11" s="175">
        <v>22850</v>
      </c>
      <c r="BD11" s="175">
        <v>22600</v>
      </c>
      <c r="BE11" s="175">
        <v>22190</v>
      </c>
      <c r="BF11" s="176"/>
      <c r="BG11" s="175"/>
      <c r="BH11" s="175"/>
      <c r="BI11" s="175"/>
      <c r="BJ11" s="177"/>
      <c r="BK11" s="178" t="s">
        <v>89</v>
      </c>
      <c r="BL11" s="179" t="s">
        <v>89</v>
      </c>
      <c r="BM11" s="179" t="s">
        <v>89</v>
      </c>
      <c r="BN11" s="179" t="s">
        <v>89</v>
      </c>
      <c r="BO11" s="180" t="s">
        <v>89</v>
      </c>
    </row>
    <row r="12" spans="1:67" x14ac:dyDescent="0.25">
      <c r="A12" s="494"/>
      <c r="B12" s="74" t="s">
        <v>280</v>
      </c>
      <c r="C12" s="189"/>
      <c r="D12" s="176">
        <v>780</v>
      </c>
      <c r="E12" s="175">
        <v>760</v>
      </c>
      <c r="F12" s="175">
        <v>770</v>
      </c>
      <c r="G12" s="175">
        <v>660</v>
      </c>
      <c r="H12" s="175">
        <v>630</v>
      </c>
      <c r="I12" s="176">
        <v>61680</v>
      </c>
      <c r="J12" s="175">
        <v>58080</v>
      </c>
      <c r="K12" s="175">
        <v>55140</v>
      </c>
      <c r="L12" s="175">
        <v>43840</v>
      </c>
      <c r="M12" s="175">
        <v>37970</v>
      </c>
      <c r="N12" s="176"/>
      <c r="O12" s="175"/>
      <c r="P12" s="175"/>
      <c r="Q12" s="175"/>
      <c r="R12" s="177"/>
      <c r="S12" s="178" t="s">
        <v>89</v>
      </c>
      <c r="T12" s="179" t="s">
        <v>89</v>
      </c>
      <c r="U12" s="179" t="s">
        <v>89</v>
      </c>
      <c r="V12" s="179" t="s">
        <v>89</v>
      </c>
      <c r="W12" s="180" t="s">
        <v>89</v>
      </c>
      <c r="X12" s="185" t="s">
        <v>130</v>
      </c>
      <c r="Y12" s="189"/>
      <c r="Z12" s="176">
        <v>770</v>
      </c>
      <c r="AA12" s="175">
        <v>810</v>
      </c>
      <c r="AB12" s="175">
        <v>840</v>
      </c>
      <c r="AC12" s="175">
        <v>780</v>
      </c>
      <c r="AD12" s="175">
        <v>640</v>
      </c>
      <c r="AE12" s="176">
        <v>41960</v>
      </c>
      <c r="AF12" s="175">
        <v>38450</v>
      </c>
      <c r="AG12" s="175">
        <v>36610</v>
      </c>
      <c r="AH12" s="175">
        <v>28980</v>
      </c>
      <c r="AI12" s="175">
        <v>24410</v>
      </c>
      <c r="AJ12" s="176"/>
      <c r="AK12" s="175"/>
      <c r="AL12" s="175"/>
      <c r="AM12" s="175"/>
      <c r="AN12" s="177"/>
      <c r="AO12" s="178" t="s">
        <v>89</v>
      </c>
      <c r="AP12" s="179" t="s">
        <v>89</v>
      </c>
      <c r="AQ12" s="179" t="s">
        <v>89</v>
      </c>
      <c r="AR12" s="179" t="s">
        <v>89</v>
      </c>
      <c r="AS12" s="180" t="s">
        <v>89</v>
      </c>
      <c r="AT12" s="185" t="s">
        <v>130</v>
      </c>
      <c r="AU12" s="189"/>
      <c r="AV12" s="176">
        <v>1560</v>
      </c>
      <c r="AW12" s="175">
        <v>1570</v>
      </c>
      <c r="AX12" s="175">
        <v>1610</v>
      </c>
      <c r="AY12" s="175">
        <v>1440</v>
      </c>
      <c r="AZ12" s="175">
        <v>1270</v>
      </c>
      <c r="BA12" s="176">
        <v>103640</v>
      </c>
      <c r="BB12" s="175">
        <v>96530</v>
      </c>
      <c r="BC12" s="175">
        <v>91750</v>
      </c>
      <c r="BD12" s="175">
        <v>72820</v>
      </c>
      <c r="BE12" s="175">
        <v>62380</v>
      </c>
      <c r="BF12" s="176"/>
      <c r="BG12" s="175"/>
      <c r="BH12" s="175"/>
      <c r="BI12" s="175"/>
      <c r="BJ12" s="177"/>
      <c r="BK12" s="178" t="s">
        <v>89</v>
      </c>
      <c r="BL12" s="179" t="s">
        <v>89</v>
      </c>
      <c r="BM12" s="179" t="s">
        <v>89</v>
      </c>
      <c r="BN12" s="179" t="s">
        <v>89</v>
      </c>
      <c r="BO12" s="180" t="s">
        <v>89</v>
      </c>
    </row>
    <row r="13" spans="1:67" x14ac:dyDescent="0.25">
      <c r="A13" s="494"/>
      <c r="B13" s="39"/>
      <c r="C13" s="175"/>
      <c r="D13" s="176"/>
      <c r="E13" s="175"/>
      <c r="F13" s="175"/>
      <c r="G13" s="175"/>
      <c r="H13" s="177"/>
      <c r="I13" s="176"/>
      <c r="J13" s="175"/>
      <c r="K13" s="175"/>
      <c r="L13" s="175"/>
      <c r="M13" s="177"/>
      <c r="N13" s="176"/>
      <c r="O13" s="175"/>
      <c r="P13" s="175"/>
      <c r="Q13" s="175"/>
      <c r="R13" s="177"/>
      <c r="S13" s="178"/>
      <c r="T13" s="179"/>
      <c r="U13" s="179"/>
      <c r="V13" s="179"/>
      <c r="W13" s="180"/>
      <c r="X13" s="181"/>
      <c r="Y13" s="175"/>
      <c r="Z13" s="176"/>
      <c r="AA13" s="175"/>
      <c r="AB13" s="175"/>
      <c r="AC13" s="175"/>
      <c r="AD13" s="177"/>
      <c r="AE13" s="176"/>
      <c r="AF13" s="175"/>
      <c r="AG13" s="175"/>
      <c r="AH13" s="175"/>
      <c r="AI13" s="177"/>
      <c r="AJ13" s="176"/>
      <c r="AK13" s="175"/>
      <c r="AL13" s="175"/>
      <c r="AM13" s="175"/>
      <c r="AN13" s="177"/>
      <c r="AO13" s="178"/>
      <c r="AP13" s="179"/>
      <c r="AQ13" s="179"/>
      <c r="AR13" s="179"/>
      <c r="AS13" s="180"/>
      <c r="AT13" s="181"/>
      <c r="AU13" s="175"/>
      <c r="AV13" s="176"/>
      <c r="AW13" s="175"/>
      <c r="AX13" s="175"/>
      <c r="AY13" s="175"/>
      <c r="AZ13" s="177"/>
      <c r="BA13" s="176"/>
      <c r="BB13" s="175"/>
      <c r="BC13" s="175"/>
      <c r="BD13" s="175"/>
      <c r="BE13" s="177"/>
      <c r="BF13" s="176"/>
      <c r="BG13" s="175"/>
      <c r="BH13" s="175"/>
      <c r="BI13" s="175"/>
      <c r="BJ13" s="177"/>
      <c r="BK13" s="178"/>
      <c r="BL13" s="179"/>
      <c r="BM13" s="179"/>
      <c r="BN13" s="179"/>
      <c r="BO13" s="180"/>
    </row>
    <row r="14" spans="1:67" x14ac:dyDescent="0.25">
      <c r="A14" s="494"/>
      <c r="B14" s="39" t="s">
        <v>131</v>
      </c>
      <c r="C14" s="175"/>
      <c r="D14" s="176"/>
      <c r="E14" s="175"/>
      <c r="F14" s="175"/>
      <c r="G14" s="175"/>
      <c r="H14" s="177"/>
      <c r="I14" s="176"/>
      <c r="J14" s="175"/>
      <c r="K14" s="175"/>
      <c r="L14" s="175"/>
      <c r="M14" s="177"/>
      <c r="N14" s="176"/>
      <c r="O14" s="175"/>
      <c r="P14" s="175"/>
      <c r="Q14" s="175"/>
      <c r="R14" s="177"/>
      <c r="S14" s="178"/>
      <c r="T14" s="179"/>
      <c r="U14" s="179"/>
      <c r="V14" s="179"/>
      <c r="W14" s="180"/>
      <c r="X14" s="181" t="s">
        <v>132</v>
      </c>
      <c r="Y14" s="175"/>
      <c r="Z14" s="176"/>
      <c r="AA14" s="175"/>
      <c r="AB14" s="175"/>
      <c r="AC14" s="175"/>
      <c r="AD14" s="177"/>
      <c r="AE14" s="176"/>
      <c r="AF14" s="175"/>
      <c r="AG14" s="175"/>
      <c r="AH14" s="175"/>
      <c r="AI14" s="177"/>
      <c r="AJ14" s="176"/>
      <c r="AK14" s="175"/>
      <c r="AL14" s="175"/>
      <c r="AM14" s="175"/>
      <c r="AN14" s="177"/>
      <c r="AO14" s="178"/>
      <c r="AP14" s="179"/>
      <c r="AQ14" s="179"/>
      <c r="AR14" s="179"/>
      <c r="AS14" s="180"/>
      <c r="AT14" s="181" t="s">
        <v>132</v>
      </c>
      <c r="AU14" s="175"/>
      <c r="AV14" s="176"/>
      <c r="AW14" s="175"/>
      <c r="AX14" s="175"/>
      <c r="AY14" s="175"/>
      <c r="AZ14" s="177"/>
      <c r="BA14" s="176"/>
      <c r="BB14" s="175"/>
      <c r="BC14" s="175"/>
      <c r="BD14" s="175"/>
      <c r="BE14" s="177"/>
      <c r="BF14" s="176"/>
      <c r="BG14" s="175"/>
      <c r="BH14" s="175"/>
      <c r="BI14" s="175"/>
      <c r="BJ14" s="177"/>
      <c r="BK14" s="178"/>
      <c r="BL14" s="179"/>
      <c r="BM14" s="179"/>
      <c r="BN14" s="179"/>
      <c r="BO14" s="180"/>
    </row>
    <row r="15" spans="1:67" x14ac:dyDescent="0.25">
      <c r="A15" s="494"/>
      <c r="B15" s="73" t="s">
        <v>275</v>
      </c>
      <c r="C15" s="175"/>
      <c r="D15" s="323">
        <v>12.1</v>
      </c>
      <c r="E15" s="91">
        <v>12.6</v>
      </c>
      <c r="F15" s="91">
        <v>11</v>
      </c>
      <c r="G15" s="91">
        <v>13.3</v>
      </c>
      <c r="H15" s="91">
        <v>14.9</v>
      </c>
      <c r="I15" s="323">
        <v>54.8</v>
      </c>
      <c r="J15" s="91">
        <v>54.3</v>
      </c>
      <c r="K15" s="91">
        <v>50.4</v>
      </c>
      <c r="L15" s="91">
        <v>50.9</v>
      </c>
      <c r="M15" s="91">
        <v>54.6</v>
      </c>
      <c r="N15" s="176"/>
      <c r="O15" s="175"/>
      <c r="P15" s="175"/>
      <c r="Q15" s="175"/>
      <c r="R15" s="177"/>
      <c r="S15" s="178" t="s">
        <v>89</v>
      </c>
      <c r="T15" s="179" t="s">
        <v>89</v>
      </c>
      <c r="U15" s="179" t="s">
        <v>89</v>
      </c>
      <c r="V15" s="179" t="s">
        <v>89</v>
      </c>
      <c r="W15" s="180" t="s">
        <v>89</v>
      </c>
      <c r="X15" s="182" t="s">
        <v>127</v>
      </c>
      <c r="Y15" s="175"/>
      <c r="Z15" s="323">
        <v>19.600000000000001</v>
      </c>
      <c r="AA15" s="91">
        <v>20.8</v>
      </c>
      <c r="AB15" s="91">
        <v>18.2</v>
      </c>
      <c r="AC15" s="91">
        <v>18.899999999999999</v>
      </c>
      <c r="AD15" s="91">
        <v>20.7</v>
      </c>
      <c r="AE15" s="323">
        <v>64.099999999999994</v>
      </c>
      <c r="AF15" s="91">
        <v>64.7</v>
      </c>
      <c r="AG15" s="91">
        <v>59.8</v>
      </c>
      <c r="AH15" s="91">
        <v>59.7</v>
      </c>
      <c r="AI15" s="91">
        <v>63.2</v>
      </c>
      <c r="AJ15" s="176"/>
      <c r="AK15" s="175"/>
      <c r="AL15" s="175"/>
      <c r="AM15" s="175"/>
      <c r="AN15" s="177"/>
      <c r="AO15" s="178" t="s">
        <v>89</v>
      </c>
      <c r="AP15" s="179" t="s">
        <v>89</v>
      </c>
      <c r="AQ15" s="179" t="s">
        <v>89</v>
      </c>
      <c r="AR15" s="179" t="s">
        <v>89</v>
      </c>
      <c r="AS15" s="180" t="s">
        <v>89</v>
      </c>
      <c r="AT15" s="182" t="s">
        <v>127</v>
      </c>
      <c r="AU15" s="175"/>
      <c r="AV15" s="323">
        <v>15.4</v>
      </c>
      <c r="AW15" s="91">
        <v>16.2</v>
      </c>
      <c r="AX15" s="91">
        <v>14.3</v>
      </c>
      <c r="AY15" s="91">
        <v>15.9</v>
      </c>
      <c r="AZ15" s="91">
        <v>17.5</v>
      </c>
      <c r="BA15" s="323">
        <v>59.3</v>
      </c>
      <c r="BB15" s="91">
        <v>59.4</v>
      </c>
      <c r="BC15" s="91">
        <v>55</v>
      </c>
      <c r="BD15" s="91">
        <v>55.2</v>
      </c>
      <c r="BE15" s="91">
        <v>58.8</v>
      </c>
      <c r="BF15" s="176"/>
      <c r="BG15" s="175"/>
      <c r="BH15" s="175"/>
      <c r="BI15" s="175"/>
      <c r="BJ15" s="177"/>
      <c r="BK15" s="178" t="s">
        <v>89</v>
      </c>
      <c r="BL15" s="179" t="s">
        <v>89</v>
      </c>
      <c r="BM15" s="179" t="s">
        <v>89</v>
      </c>
      <c r="BN15" s="179" t="s">
        <v>89</v>
      </c>
      <c r="BO15" s="180">
        <v>18.8</v>
      </c>
    </row>
    <row r="16" spans="1:67" x14ac:dyDescent="0.25">
      <c r="A16" s="494"/>
      <c r="B16" s="73"/>
      <c r="C16" s="175"/>
      <c r="D16" s="323"/>
      <c r="E16" s="91"/>
      <c r="F16" s="91"/>
      <c r="G16" s="91"/>
      <c r="H16" s="91"/>
      <c r="I16" s="323"/>
      <c r="J16" s="91"/>
      <c r="K16" s="91"/>
      <c r="L16" s="91"/>
      <c r="M16" s="91"/>
      <c r="N16" s="176"/>
      <c r="O16" s="175"/>
      <c r="P16" s="175"/>
      <c r="Q16" s="183"/>
      <c r="R16" s="184"/>
      <c r="S16" s="178"/>
      <c r="T16" s="179"/>
      <c r="U16" s="179"/>
      <c r="V16" s="179"/>
      <c r="W16" s="180"/>
      <c r="X16" s="182"/>
      <c r="Y16" s="175"/>
      <c r="Z16" s="323"/>
      <c r="AA16" s="91"/>
      <c r="AB16" s="91"/>
      <c r="AC16" s="91"/>
      <c r="AD16" s="91"/>
      <c r="AE16" s="323"/>
      <c r="AF16" s="91"/>
      <c r="AG16" s="91"/>
      <c r="AH16" s="91"/>
      <c r="AI16" s="91"/>
      <c r="AJ16" s="176"/>
      <c r="AK16" s="175"/>
      <c r="AL16" s="175"/>
      <c r="AM16" s="183"/>
      <c r="AN16" s="184"/>
      <c r="AO16" s="178"/>
      <c r="AP16" s="179"/>
      <c r="AQ16" s="179"/>
      <c r="AR16" s="179"/>
      <c r="AS16" s="180"/>
      <c r="AT16" s="182"/>
      <c r="AU16" s="175"/>
      <c r="AV16" s="323"/>
      <c r="AW16" s="91"/>
      <c r="AX16" s="91"/>
      <c r="AY16" s="91"/>
      <c r="AZ16" s="91"/>
      <c r="BA16" s="323"/>
      <c r="BB16" s="91"/>
      <c r="BC16" s="91"/>
      <c r="BD16" s="91"/>
      <c r="BE16" s="91"/>
      <c r="BF16" s="176"/>
      <c r="BG16" s="175"/>
      <c r="BH16" s="175"/>
      <c r="BI16" s="183"/>
      <c r="BJ16" s="184"/>
      <c r="BK16" s="178"/>
      <c r="BL16" s="179"/>
      <c r="BM16" s="179"/>
      <c r="BN16" s="179"/>
      <c r="BO16" s="180"/>
    </row>
    <row r="17" spans="1:67" x14ac:dyDescent="0.25">
      <c r="A17" s="494"/>
      <c r="B17" s="74" t="s">
        <v>74</v>
      </c>
      <c r="C17" s="175"/>
      <c r="D17" s="323">
        <v>32.299999999999997</v>
      </c>
      <c r="E17" s="91">
        <v>35.799999999999997</v>
      </c>
      <c r="F17" s="91">
        <v>26.4</v>
      </c>
      <c r="G17" s="91">
        <v>31.2</v>
      </c>
      <c r="H17" s="91">
        <v>31.7</v>
      </c>
      <c r="I17" s="323">
        <v>66.8</v>
      </c>
      <c r="J17" s="91">
        <v>68</v>
      </c>
      <c r="K17" s="91">
        <v>64.7</v>
      </c>
      <c r="L17" s="91">
        <v>63.5</v>
      </c>
      <c r="M17" s="91">
        <v>66.8</v>
      </c>
      <c r="N17" s="176"/>
      <c r="O17" s="175"/>
      <c r="P17" s="175"/>
      <c r="Q17" s="175"/>
      <c r="R17" s="177"/>
      <c r="S17" s="178" t="s">
        <v>89</v>
      </c>
      <c r="T17" s="179" t="s">
        <v>89</v>
      </c>
      <c r="U17" s="179" t="s">
        <v>89</v>
      </c>
      <c r="V17" s="179" t="s">
        <v>89</v>
      </c>
      <c r="W17" s="180" t="s">
        <v>89</v>
      </c>
      <c r="X17" s="185" t="s">
        <v>74</v>
      </c>
      <c r="Y17" s="175"/>
      <c r="Z17" s="323">
        <v>39.5</v>
      </c>
      <c r="AA17" s="91">
        <v>41.3</v>
      </c>
      <c r="AB17" s="91">
        <v>33.299999999999997</v>
      </c>
      <c r="AC17" s="91">
        <v>35.200000000000003</v>
      </c>
      <c r="AD17" s="91">
        <v>36.1</v>
      </c>
      <c r="AE17" s="323">
        <v>72.099999999999994</v>
      </c>
      <c r="AF17" s="91">
        <v>73.7</v>
      </c>
      <c r="AG17" s="91">
        <v>70</v>
      </c>
      <c r="AH17" s="91">
        <v>68.8</v>
      </c>
      <c r="AI17" s="91">
        <v>71.8</v>
      </c>
      <c r="AJ17" s="176"/>
      <c r="AK17" s="175"/>
      <c r="AL17" s="175"/>
      <c r="AM17" s="175"/>
      <c r="AN17" s="177"/>
      <c r="AO17" s="178" t="s">
        <v>89</v>
      </c>
      <c r="AP17" s="179" t="s">
        <v>89</v>
      </c>
      <c r="AQ17" s="179" t="s">
        <v>89</v>
      </c>
      <c r="AR17" s="179" t="s">
        <v>89</v>
      </c>
      <c r="AS17" s="180" t="s">
        <v>89</v>
      </c>
      <c r="AT17" s="185" t="s">
        <v>74</v>
      </c>
      <c r="AU17" s="175"/>
      <c r="AV17" s="323">
        <v>36.200000000000003</v>
      </c>
      <c r="AW17" s="91">
        <v>39</v>
      </c>
      <c r="AX17" s="91">
        <v>30.4</v>
      </c>
      <c r="AY17" s="91">
        <v>33.4</v>
      </c>
      <c r="AZ17" s="91">
        <v>34.1</v>
      </c>
      <c r="BA17" s="323">
        <v>69.599999999999994</v>
      </c>
      <c r="BB17" s="91">
        <v>71</v>
      </c>
      <c r="BC17" s="91">
        <v>67.400000000000006</v>
      </c>
      <c r="BD17" s="91">
        <v>66.2</v>
      </c>
      <c r="BE17" s="91">
        <v>69.3</v>
      </c>
      <c r="BF17" s="176"/>
      <c r="BG17" s="175"/>
      <c r="BH17" s="175"/>
      <c r="BI17" s="175"/>
      <c r="BJ17" s="177"/>
      <c r="BK17" s="178" t="s">
        <v>89</v>
      </c>
      <c r="BL17" s="179" t="s">
        <v>89</v>
      </c>
      <c r="BM17" s="179" t="s">
        <v>89</v>
      </c>
      <c r="BN17" s="179" t="s">
        <v>89</v>
      </c>
      <c r="BO17" s="180" t="s">
        <v>89</v>
      </c>
    </row>
    <row r="18" spans="1:67" x14ac:dyDescent="0.25">
      <c r="A18" s="494"/>
      <c r="B18" s="74"/>
      <c r="C18" s="175"/>
      <c r="D18" s="323"/>
      <c r="E18" s="91"/>
      <c r="F18" s="91"/>
      <c r="G18" s="91"/>
      <c r="H18" s="91"/>
      <c r="I18" s="323"/>
      <c r="J18" s="91"/>
      <c r="K18" s="91"/>
      <c r="L18" s="91"/>
      <c r="M18" s="91"/>
      <c r="N18" s="186"/>
      <c r="O18" s="187"/>
      <c r="P18" s="187"/>
      <c r="Q18" s="187"/>
      <c r="R18" s="188"/>
      <c r="S18" s="178"/>
      <c r="T18" s="179"/>
      <c r="U18" s="179"/>
      <c r="V18" s="179"/>
      <c r="W18" s="180"/>
      <c r="X18" s="185"/>
      <c r="Y18" s="175"/>
      <c r="Z18" s="323"/>
      <c r="AA18" s="91"/>
      <c r="AB18" s="91"/>
      <c r="AC18" s="91"/>
      <c r="AD18" s="91"/>
      <c r="AE18" s="323"/>
      <c r="AF18" s="91"/>
      <c r="AG18" s="91"/>
      <c r="AH18" s="91"/>
      <c r="AI18" s="91"/>
      <c r="AJ18" s="186"/>
      <c r="AK18" s="187"/>
      <c r="AL18" s="187"/>
      <c r="AM18" s="187"/>
      <c r="AN18" s="188"/>
      <c r="AO18" s="178"/>
      <c r="AP18" s="179"/>
      <c r="AQ18" s="179"/>
      <c r="AR18" s="179"/>
      <c r="AS18" s="180"/>
      <c r="AT18" s="185"/>
      <c r="AU18" s="175"/>
      <c r="AV18" s="323"/>
      <c r="AW18" s="91"/>
      <c r="AX18" s="91"/>
      <c r="AY18" s="91"/>
      <c r="AZ18" s="91"/>
      <c r="BA18" s="323"/>
      <c r="BB18" s="91"/>
      <c r="BC18" s="91"/>
      <c r="BD18" s="91"/>
      <c r="BE18" s="91"/>
      <c r="BF18" s="186"/>
      <c r="BG18" s="187"/>
      <c r="BH18" s="187"/>
      <c r="BI18" s="187"/>
      <c r="BJ18" s="188"/>
      <c r="BK18" s="178"/>
      <c r="BL18" s="179"/>
      <c r="BM18" s="179"/>
      <c r="BN18" s="179"/>
      <c r="BO18" s="180"/>
    </row>
    <row r="19" spans="1:67" x14ac:dyDescent="0.25">
      <c r="A19" s="494"/>
      <c r="B19" s="74" t="s">
        <v>128</v>
      </c>
      <c r="C19" s="175"/>
      <c r="D19" s="323">
        <v>8.4</v>
      </c>
      <c r="E19" s="91">
        <v>8.6</v>
      </c>
      <c r="F19" s="91">
        <v>7.3</v>
      </c>
      <c r="G19" s="91">
        <v>7.7</v>
      </c>
      <c r="H19" s="91">
        <v>8.4</v>
      </c>
      <c r="I19" s="323">
        <v>21.2</v>
      </c>
      <c r="J19" s="91">
        <v>22.2</v>
      </c>
      <c r="K19" s="91">
        <v>19.899999999999999</v>
      </c>
      <c r="L19" s="91">
        <v>19.399999999999999</v>
      </c>
      <c r="M19" s="91">
        <v>20.8</v>
      </c>
      <c r="N19" s="176"/>
      <c r="O19" s="175"/>
      <c r="P19" s="175"/>
      <c r="Q19" s="175"/>
      <c r="R19" s="177"/>
      <c r="S19" s="178" t="s">
        <v>89</v>
      </c>
      <c r="T19" s="179" t="s">
        <v>89</v>
      </c>
      <c r="U19" s="179" t="s">
        <v>89</v>
      </c>
      <c r="V19" s="179" t="s">
        <v>89</v>
      </c>
      <c r="W19" s="180" t="s">
        <v>89</v>
      </c>
      <c r="X19" s="185" t="s">
        <v>128</v>
      </c>
      <c r="Y19" s="175"/>
      <c r="Z19" s="323">
        <v>12.9</v>
      </c>
      <c r="AA19" s="91">
        <v>13.4</v>
      </c>
      <c r="AB19" s="91">
        <v>11</v>
      </c>
      <c r="AC19" s="91">
        <v>9.6999999999999993</v>
      </c>
      <c r="AD19" s="91">
        <v>10.199999999999999</v>
      </c>
      <c r="AE19" s="323">
        <v>25.3</v>
      </c>
      <c r="AF19" s="91">
        <v>26.1</v>
      </c>
      <c r="AG19" s="91">
        <v>24</v>
      </c>
      <c r="AH19" s="91">
        <v>23</v>
      </c>
      <c r="AI19" s="91">
        <v>25.3</v>
      </c>
      <c r="AJ19" s="176"/>
      <c r="AK19" s="175"/>
      <c r="AL19" s="175"/>
      <c r="AM19" s="175"/>
      <c r="AN19" s="177"/>
      <c r="AO19" s="178" t="s">
        <v>89</v>
      </c>
      <c r="AP19" s="179" t="s">
        <v>89</v>
      </c>
      <c r="AQ19" s="179" t="s">
        <v>89</v>
      </c>
      <c r="AR19" s="179" t="s">
        <v>89</v>
      </c>
      <c r="AS19" s="180" t="s">
        <v>89</v>
      </c>
      <c r="AT19" s="185" t="s">
        <v>128</v>
      </c>
      <c r="AU19" s="175"/>
      <c r="AV19" s="323">
        <v>10.199999999999999</v>
      </c>
      <c r="AW19" s="91">
        <v>10.5</v>
      </c>
      <c r="AX19" s="91">
        <v>8.8000000000000007</v>
      </c>
      <c r="AY19" s="91">
        <v>8.5</v>
      </c>
      <c r="AZ19" s="91">
        <v>9.1</v>
      </c>
      <c r="BA19" s="323">
        <v>22.7</v>
      </c>
      <c r="BB19" s="91">
        <v>23.6</v>
      </c>
      <c r="BC19" s="91">
        <v>21.4</v>
      </c>
      <c r="BD19" s="91">
        <v>20.7</v>
      </c>
      <c r="BE19" s="91">
        <v>22.4</v>
      </c>
      <c r="BF19" s="176"/>
      <c r="BG19" s="175"/>
      <c r="BH19" s="175"/>
      <c r="BI19" s="175"/>
      <c r="BJ19" s="177"/>
      <c r="BK19" s="178" t="s">
        <v>89</v>
      </c>
      <c r="BL19" s="179" t="s">
        <v>89</v>
      </c>
      <c r="BM19" s="179" t="s">
        <v>89</v>
      </c>
      <c r="BN19" s="179" t="s">
        <v>89</v>
      </c>
      <c r="BO19" s="180" t="s">
        <v>89</v>
      </c>
    </row>
    <row r="20" spans="1:67" x14ac:dyDescent="0.25">
      <c r="A20" s="494"/>
      <c r="B20" s="74" t="s">
        <v>279</v>
      </c>
      <c r="C20" s="175"/>
      <c r="D20" s="323">
        <v>2.5</v>
      </c>
      <c r="E20" s="91">
        <v>2.6</v>
      </c>
      <c r="F20" s="91">
        <v>3.2</v>
      </c>
      <c r="G20" s="91">
        <v>3.3</v>
      </c>
      <c r="H20" s="91">
        <v>3.7</v>
      </c>
      <c r="I20" s="323">
        <v>9.1999999999999993</v>
      </c>
      <c r="J20" s="91">
        <v>9.6999999999999993</v>
      </c>
      <c r="K20" s="91">
        <v>9</v>
      </c>
      <c r="L20" s="91">
        <v>10</v>
      </c>
      <c r="M20" s="91">
        <v>10.6</v>
      </c>
      <c r="N20" s="176"/>
      <c r="O20" s="175"/>
      <c r="P20" s="175"/>
      <c r="Q20" s="175"/>
      <c r="R20" s="177"/>
      <c r="S20" s="178" t="s">
        <v>89</v>
      </c>
      <c r="T20" s="179" t="s">
        <v>89</v>
      </c>
      <c r="U20" s="179" t="s">
        <v>89</v>
      </c>
      <c r="V20" s="179" t="s">
        <v>89</v>
      </c>
      <c r="W20" s="180" t="s">
        <v>89</v>
      </c>
      <c r="X20" s="185" t="s">
        <v>129</v>
      </c>
      <c r="Y20" s="175"/>
      <c r="Z20" s="323">
        <v>1.7</v>
      </c>
      <c r="AA20" s="91">
        <v>3.1</v>
      </c>
      <c r="AB20" s="91" t="s">
        <v>82</v>
      </c>
      <c r="AC20" s="91">
        <v>2.2000000000000002</v>
      </c>
      <c r="AD20" s="91">
        <v>1.4</v>
      </c>
      <c r="AE20" s="323">
        <v>7.8</v>
      </c>
      <c r="AF20" s="91">
        <v>8.9</v>
      </c>
      <c r="AG20" s="91">
        <v>7.6</v>
      </c>
      <c r="AH20" s="91">
        <v>8</v>
      </c>
      <c r="AI20" s="91">
        <v>8.6</v>
      </c>
      <c r="AJ20" s="176"/>
      <c r="AK20" s="175"/>
      <c r="AL20" s="175"/>
      <c r="AM20" s="175"/>
      <c r="AN20" s="177"/>
      <c r="AO20" s="178" t="s">
        <v>89</v>
      </c>
      <c r="AP20" s="179" t="s">
        <v>89</v>
      </c>
      <c r="AQ20" s="179" t="s">
        <v>89</v>
      </c>
      <c r="AR20" s="179" t="s">
        <v>89</v>
      </c>
      <c r="AS20" s="180" t="s">
        <v>89</v>
      </c>
      <c r="AT20" s="185" t="s">
        <v>129</v>
      </c>
      <c r="AU20" s="175"/>
      <c r="AV20" s="323">
        <v>2.2999999999999998</v>
      </c>
      <c r="AW20" s="91">
        <v>2.7</v>
      </c>
      <c r="AX20" s="91">
        <v>2.5</v>
      </c>
      <c r="AY20" s="91">
        <v>3</v>
      </c>
      <c r="AZ20" s="91">
        <v>3</v>
      </c>
      <c r="BA20" s="323">
        <v>8.8000000000000007</v>
      </c>
      <c r="BB20" s="91">
        <v>9.5</v>
      </c>
      <c r="BC20" s="91">
        <v>8.6</v>
      </c>
      <c r="BD20" s="91">
        <v>9.5</v>
      </c>
      <c r="BE20" s="91">
        <v>10.1</v>
      </c>
      <c r="BF20" s="176"/>
      <c r="BG20" s="175"/>
      <c r="BH20" s="175"/>
      <c r="BI20" s="175"/>
      <c r="BJ20" s="177"/>
      <c r="BK20" s="178" t="s">
        <v>89</v>
      </c>
      <c r="BL20" s="179" t="s">
        <v>89</v>
      </c>
      <c r="BM20" s="179" t="s">
        <v>89</v>
      </c>
      <c r="BN20" s="179" t="s">
        <v>89</v>
      </c>
      <c r="BO20" s="180" t="s">
        <v>89</v>
      </c>
    </row>
    <row r="21" spans="1:67" x14ac:dyDescent="0.25">
      <c r="A21" s="494"/>
      <c r="B21" s="79" t="s">
        <v>280</v>
      </c>
      <c r="C21" s="190"/>
      <c r="D21" s="323">
        <v>16.2</v>
      </c>
      <c r="E21" s="324">
        <v>17.399999999999999</v>
      </c>
      <c r="F21" s="324">
        <v>13.3</v>
      </c>
      <c r="G21" s="324">
        <v>15.3</v>
      </c>
      <c r="H21" s="91">
        <v>16.2</v>
      </c>
      <c r="I21" s="323">
        <v>24.3</v>
      </c>
      <c r="J21" s="324">
        <v>25.9</v>
      </c>
      <c r="K21" s="324">
        <v>23.2</v>
      </c>
      <c r="L21" s="324">
        <v>23</v>
      </c>
      <c r="M21" s="91">
        <v>25.3</v>
      </c>
      <c r="N21" s="191"/>
      <c r="O21" s="170"/>
      <c r="P21" s="170"/>
      <c r="Q21" s="170"/>
      <c r="R21" s="192"/>
      <c r="S21" s="193" t="s">
        <v>89</v>
      </c>
      <c r="T21" s="194" t="s">
        <v>89</v>
      </c>
      <c r="U21" s="194" t="s">
        <v>89</v>
      </c>
      <c r="V21" s="194" t="s">
        <v>89</v>
      </c>
      <c r="W21" s="195" t="s">
        <v>89</v>
      </c>
      <c r="X21" s="196" t="s">
        <v>130</v>
      </c>
      <c r="Y21" s="190"/>
      <c r="Z21" s="323">
        <v>18.899999999999999</v>
      </c>
      <c r="AA21" s="324">
        <v>18.399999999999999</v>
      </c>
      <c r="AB21" s="324">
        <v>16.2</v>
      </c>
      <c r="AC21" s="324">
        <v>14</v>
      </c>
      <c r="AD21" s="91">
        <v>16</v>
      </c>
      <c r="AE21" s="323">
        <v>27.6</v>
      </c>
      <c r="AF21" s="324">
        <v>28.7</v>
      </c>
      <c r="AG21" s="324">
        <v>26.6</v>
      </c>
      <c r="AH21" s="324">
        <v>26</v>
      </c>
      <c r="AI21" s="91">
        <v>29.2</v>
      </c>
      <c r="AJ21" s="191"/>
      <c r="AK21" s="170"/>
      <c r="AL21" s="170"/>
      <c r="AM21" s="170"/>
      <c r="AN21" s="192"/>
      <c r="AO21" s="193" t="s">
        <v>89</v>
      </c>
      <c r="AP21" s="194" t="s">
        <v>89</v>
      </c>
      <c r="AQ21" s="194" t="s">
        <v>89</v>
      </c>
      <c r="AR21" s="194" t="s">
        <v>89</v>
      </c>
      <c r="AS21" s="195" t="s">
        <v>89</v>
      </c>
      <c r="AT21" s="196" t="s">
        <v>130</v>
      </c>
      <c r="AU21" s="190"/>
      <c r="AV21" s="323">
        <v>17.600000000000001</v>
      </c>
      <c r="AW21" s="324">
        <v>17.899999999999999</v>
      </c>
      <c r="AX21" s="324">
        <v>14.8</v>
      </c>
      <c r="AY21" s="324">
        <v>14.6</v>
      </c>
      <c r="AZ21" s="91">
        <v>16.100000000000001</v>
      </c>
      <c r="BA21" s="323">
        <v>25.7</v>
      </c>
      <c r="BB21" s="324">
        <v>27</v>
      </c>
      <c r="BC21" s="324">
        <v>24.6</v>
      </c>
      <c r="BD21" s="324">
        <v>24.2</v>
      </c>
      <c r="BE21" s="91">
        <v>26.8</v>
      </c>
      <c r="BF21" s="191"/>
      <c r="BG21" s="170"/>
      <c r="BH21" s="170"/>
      <c r="BI21" s="170"/>
      <c r="BJ21" s="192"/>
      <c r="BK21" s="193" t="s">
        <v>89</v>
      </c>
      <c r="BL21" s="194" t="s">
        <v>89</v>
      </c>
      <c r="BM21" s="194" t="s">
        <v>89</v>
      </c>
      <c r="BN21" s="194" t="s">
        <v>89</v>
      </c>
      <c r="BO21" s="195" t="s">
        <v>89</v>
      </c>
    </row>
    <row r="22" spans="1:67" ht="15" customHeight="1" x14ac:dyDescent="0.25">
      <c r="A22" s="494" t="s">
        <v>133</v>
      </c>
      <c r="B22" s="167"/>
      <c r="C22" s="168"/>
      <c r="D22" s="492" t="s">
        <v>69</v>
      </c>
      <c r="E22" s="496"/>
      <c r="F22" s="496"/>
      <c r="G22" s="497"/>
      <c r="H22" s="492"/>
      <c r="I22" s="492" t="s">
        <v>47</v>
      </c>
      <c r="J22" s="492"/>
      <c r="K22" s="492"/>
      <c r="L22" s="492"/>
      <c r="M22" s="492"/>
      <c r="N22" s="492" t="s">
        <v>124</v>
      </c>
      <c r="O22" s="492"/>
      <c r="P22" s="492"/>
      <c r="Q22" s="492"/>
      <c r="R22" s="492"/>
      <c r="S22" s="492" t="s">
        <v>125</v>
      </c>
      <c r="T22" s="492"/>
      <c r="U22" s="492"/>
      <c r="V22" s="492"/>
      <c r="W22" s="492"/>
      <c r="X22" s="167"/>
      <c r="Y22" s="168"/>
      <c r="Z22" s="492" t="s">
        <v>69</v>
      </c>
      <c r="AA22" s="492"/>
      <c r="AB22" s="492"/>
      <c r="AC22" s="495"/>
      <c r="AD22" s="492"/>
      <c r="AE22" s="492" t="s">
        <v>47</v>
      </c>
      <c r="AF22" s="492"/>
      <c r="AG22" s="492"/>
      <c r="AH22" s="492"/>
      <c r="AI22" s="492"/>
      <c r="AJ22" s="492" t="s">
        <v>124</v>
      </c>
      <c r="AK22" s="492"/>
      <c r="AL22" s="492"/>
      <c r="AM22" s="492"/>
      <c r="AN22" s="492"/>
      <c r="AO22" s="492" t="s">
        <v>125</v>
      </c>
      <c r="AP22" s="492"/>
      <c r="AQ22" s="492"/>
      <c r="AR22" s="492"/>
      <c r="AS22" s="492"/>
      <c r="AT22" s="167"/>
      <c r="AU22" s="168"/>
      <c r="AV22" s="492" t="s">
        <v>69</v>
      </c>
      <c r="AW22" s="492"/>
      <c r="AX22" s="492"/>
      <c r="AY22" s="495"/>
      <c r="AZ22" s="492"/>
      <c r="BA22" s="492" t="s">
        <v>47</v>
      </c>
      <c r="BB22" s="492"/>
      <c r="BC22" s="492"/>
      <c r="BD22" s="492"/>
      <c r="BE22" s="492"/>
      <c r="BF22" s="492" t="s">
        <v>124</v>
      </c>
      <c r="BG22" s="492"/>
      <c r="BH22" s="492"/>
      <c r="BI22" s="492"/>
      <c r="BJ22" s="492"/>
      <c r="BK22" s="492" t="s">
        <v>125</v>
      </c>
      <c r="BL22" s="492"/>
      <c r="BM22" s="492"/>
      <c r="BN22" s="492"/>
      <c r="BO22" s="492"/>
    </row>
    <row r="23" spans="1:67" ht="45" customHeight="1" x14ac:dyDescent="0.25">
      <c r="A23" s="494"/>
      <c r="B23" s="169"/>
      <c r="C23" s="170"/>
      <c r="D23" s="171">
        <v>2012</v>
      </c>
      <c r="E23" s="171">
        <v>2013</v>
      </c>
      <c r="F23" s="171">
        <v>2014</v>
      </c>
      <c r="G23" s="171">
        <v>2015</v>
      </c>
      <c r="H23" s="171">
        <v>2016</v>
      </c>
      <c r="I23" s="171">
        <v>2012</v>
      </c>
      <c r="J23" s="171">
        <v>2013</v>
      </c>
      <c r="K23" s="171">
        <v>2014</v>
      </c>
      <c r="L23" s="171">
        <v>2015</v>
      </c>
      <c r="M23" s="171">
        <v>2016</v>
      </c>
      <c r="N23" s="171">
        <v>2012</v>
      </c>
      <c r="O23" s="171">
        <v>2013</v>
      </c>
      <c r="P23" s="171">
        <v>2014</v>
      </c>
      <c r="Q23" s="171">
        <v>2015</v>
      </c>
      <c r="R23" s="171">
        <v>2016</v>
      </c>
      <c r="S23" s="171">
        <v>2012</v>
      </c>
      <c r="T23" s="171">
        <v>2013</v>
      </c>
      <c r="U23" s="171">
        <v>2014</v>
      </c>
      <c r="V23" s="171">
        <v>2015</v>
      </c>
      <c r="W23" s="171">
        <v>2016</v>
      </c>
      <c r="X23" s="169"/>
      <c r="Y23" s="170"/>
      <c r="Z23" s="171">
        <v>2012</v>
      </c>
      <c r="AA23" s="171">
        <v>2013</v>
      </c>
      <c r="AB23" s="171">
        <v>2014</v>
      </c>
      <c r="AC23" s="171">
        <v>2015</v>
      </c>
      <c r="AD23" s="171">
        <v>2016</v>
      </c>
      <c r="AE23" s="171">
        <v>2012</v>
      </c>
      <c r="AF23" s="171">
        <v>2013</v>
      </c>
      <c r="AG23" s="171">
        <v>2014</v>
      </c>
      <c r="AH23" s="171">
        <v>2015</v>
      </c>
      <c r="AI23" s="171">
        <v>2016</v>
      </c>
      <c r="AJ23" s="171">
        <v>2012</v>
      </c>
      <c r="AK23" s="171">
        <v>2013</v>
      </c>
      <c r="AL23" s="171">
        <v>2014</v>
      </c>
      <c r="AM23" s="171">
        <v>2015</v>
      </c>
      <c r="AN23" s="171">
        <v>2016</v>
      </c>
      <c r="AO23" s="171">
        <v>2012</v>
      </c>
      <c r="AP23" s="171">
        <v>2013</v>
      </c>
      <c r="AQ23" s="171">
        <v>2014</v>
      </c>
      <c r="AR23" s="171">
        <v>2015</v>
      </c>
      <c r="AS23" s="171">
        <v>2016</v>
      </c>
      <c r="AT23" s="169"/>
      <c r="AU23" s="170"/>
      <c r="AV23" s="171">
        <v>2012</v>
      </c>
      <c r="AW23" s="171">
        <v>2013</v>
      </c>
      <c r="AX23" s="171">
        <v>2014</v>
      </c>
      <c r="AY23" s="171">
        <v>2015</v>
      </c>
      <c r="AZ23" s="171">
        <v>2016</v>
      </c>
      <c r="BA23" s="171">
        <v>2012</v>
      </c>
      <c r="BB23" s="171">
        <v>2013</v>
      </c>
      <c r="BC23" s="171">
        <v>2014</v>
      </c>
      <c r="BD23" s="171">
        <v>2015</v>
      </c>
      <c r="BE23" s="171">
        <v>2016</v>
      </c>
      <c r="BF23" s="171">
        <v>2012</v>
      </c>
      <c r="BG23" s="171">
        <v>2013</v>
      </c>
      <c r="BH23" s="171">
        <v>2014</v>
      </c>
      <c r="BI23" s="171">
        <v>2015</v>
      </c>
      <c r="BJ23" s="171">
        <v>2016</v>
      </c>
      <c r="BK23" s="172">
        <v>2012</v>
      </c>
      <c r="BL23" s="171">
        <v>2013</v>
      </c>
      <c r="BM23" s="171">
        <v>2014</v>
      </c>
      <c r="BN23" s="173">
        <v>2015</v>
      </c>
      <c r="BO23" s="173">
        <v>2016</v>
      </c>
    </row>
    <row r="24" spans="1:67" x14ac:dyDescent="0.25">
      <c r="A24" s="494"/>
      <c r="B24" s="181"/>
      <c r="C24" s="175"/>
      <c r="D24" s="197"/>
      <c r="E24" s="198"/>
      <c r="F24" s="198"/>
      <c r="G24" s="198"/>
      <c r="H24" s="199"/>
      <c r="I24" s="197"/>
      <c r="J24" s="198"/>
      <c r="K24" s="198"/>
      <c r="L24" s="198"/>
      <c r="M24" s="199"/>
      <c r="N24" s="197"/>
      <c r="O24" s="198"/>
      <c r="P24" s="198"/>
      <c r="Q24" s="198"/>
      <c r="R24" s="199"/>
      <c r="S24" s="200"/>
      <c r="T24" s="201"/>
      <c r="U24" s="201"/>
      <c r="V24" s="201"/>
      <c r="W24" s="202"/>
      <c r="X24" s="181"/>
      <c r="Y24" s="175"/>
      <c r="Z24" s="197"/>
      <c r="AA24" s="198"/>
      <c r="AB24" s="198"/>
      <c r="AC24" s="198"/>
      <c r="AD24" s="199"/>
      <c r="AE24" s="197"/>
      <c r="AF24" s="198"/>
      <c r="AG24" s="198"/>
      <c r="AH24" s="198"/>
      <c r="AI24" s="199"/>
      <c r="AJ24" s="197"/>
      <c r="AK24" s="198"/>
      <c r="AL24" s="198"/>
      <c r="AM24" s="198"/>
      <c r="AN24" s="199"/>
      <c r="AO24" s="200"/>
      <c r="AP24" s="201"/>
      <c r="AQ24" s="201"/>
      <c r="AR24" s="201"/>
      <c r="AS24" s="202"/>
      <c r="AT24" s="181"/>
      <c r="AU24" s="175"/>
      <c r="AV24" s="197"/>
      <c r="AW24" s="198"/>
      <c r="AX24" s="198"/>
      <c r="AY24" s="198"/>
      <c r="AZ24" s="199"/>
      <c r="BA24" s="197"/>
      <c r="BB24" s="198"/>
      <c r="BC24" s="198"/>
      <c r="BD24" s="198"/>
      <c r="BE24" s="199"/>
      <c r="BF24" s="197"/>
      <c r="BG24" s="198"/>
      <c r="BH24" s="198"/>
      <c r="BI24" s="198"/>
      <c r="BJ24" s="199"/>
      <c r="BK24" s="200"/>
      <c r="BL24" s="201"/>
      <c r="BM24" s="201"/>
      <c r="BN24" s="201"/>
      <c r="BO24" s="202"/>
    </row>
    <row r="25" spans="1:67" x14ac:dyDescent="0.25">
      <c r="A25" s="494"/>
      <c r="B25" s="39" t="s">
        <v>43</v>
      </c>
      <c r="C25" s="175"/>
      <c r="D25" s="176"/>
      <c r="E25" s="175"/>
      <c r="F25" s="175"/>
      <c r="G25" s="175"/>
      <c r="H25" s="177"/>
      <c r="I25" s="176"/>
      <c r="J25" s="175"/>
      <c r="K25" s="175"/>
      <c r="L25" s="175"/>
      <c r="M25" s="177"/>
      <c r="N25" s="176"/>
      <c r="O25" s="175"/>
      <c r="P25" s="175"/>
      <c r="Q25" s="175"/>
      <c r="R25" s="177"/>
      <c r="S25" s="178"/>
      <c r="T25" s="179"/>
      <c r="U25" s="179"/>
      <c r="V25" s="179"/>
      <c r="W25" s="180"/>
      <c r="X25" s="181" t="s">
        <v>126</v>
      </c>
      <c r="Y25" s="175"/>
      <c r="Z25" s="176"/>
      <c r="AA25" s="175"/>
      <c r="AB25" s="175"/>
      <c r="AC25" s="175"/>
      <c r="AD25" s="177"/>
      <c r="AE25" s="176"/>
      <c r="AF25" s="175"/>
      <c r="AG25" s="175"/>
      <c r="AH25" s="175"/>
      <c r="AI25" s="177"/>
      <c r="AJ25" s="176"/>
      <c r="AK25" s="175"/>
      <c r="AL25" s="175"/>
      <c r="AM25" s="175"/>
      <c r="AN25" s="177"/>
      <c r="AO25" s="178"/>
      <c r="AP25" s="179"/>
      <c r="AQ25" s="179"/>
      <c r="AR25" s="179"/>
      <c r="AS25" s="180"/>
      <c r="AT25" s="181" t="s">
        <v>126</v>
      </c>
      <c r="AU25" s="175"/>
      <c r="AV25" s="176"/>
      <c r="AW25" s="175"/>
      <c r="AX25" s="175"/>
      <c r="AY25" s="175"/>
      <c r="AZ25" s="177"/>
      <c r="BA25" s="176"/>
      <c r="BB25" s="175"/>
      <c r="BC25" s="175"/>
      <c r="BD25" s="175"/>
      <c r="BE25" s="177"/>
      <c r="BF25" s="176"/>
      <c r="BG25" s="175"/>
      <c r="BH25" s="175"/>
      <c r="BI25" s="175"/>
      <c r="BJ25" s="177"/>
      <c r="BK25" s="178"/>
      <c r="BL25" s="179"/>
      <c r="BM25" s="179"/>
      <c r="BN25" s="179"/>
      <c r="BO25" s="180"/>
    </row>
    <row r="26" spans="1:67" x14ac:dyDescent="0.25">
      <c r="A26" s="494"/>
      <c r="B26" s="73" t="s">
        <v>275</v>
      </c>
      <c r="C26" s="175"/>
      <c r="D26" s="176">
        <v>2730</v>
      </c>
      <c r="E26" s="175">
        <v>2730</v>
      </c>
      <c r="F26" s="175">
        <v>2620</v>
      </c>
      <c r="G26" s="175">
        <v>2680</v>
      </c>
      <c r="H26" s="175">
        <v>2660</v>
      </c>
      <c r="I26" s="176">
        <v>321510</v>
      </c>
      <c r="J26" s="175">
        <v>326470</v>
      </c>
      <c r="K26" s="175">
        <v>319650</v>
      </c>
      <c r="L26" s="175">
        <v>316550</v>
      </c>
      <c r="M26" s="175">
        <v>309750</v>
      </c>
      <c r="N26" s="176"/>
      <c r="O26" s="175"/>
      <c r="P26" s="175"/>
      <c r="Q26" s="175"/>
      <c r="R26" s="177"/>
      <c r="S26" s="178" t="s">
        <v>89</v>
      </c>
      <c r="T26" s="179" t="s">
        <v>89</v>
      </c>
      <c r="U26" s="179" t="s">
        <v>89</v>
      </c>
      <c r="V26" s="179" t="s">
        <v>89</v>
      </c>
      <c r="W26" s="180" t="s">
        <v>89</v>
      </c>
      <c r="X26" s="182" t="s">
        <v>127</v>
      </c>
      <c r="Y26" s="175"/>
      <c r="Z26" s="176">
        <v>2140</v>
      </c>
      <c r="AA26" s="175">
        <v>2150</v>
      </c>
      <c r="AB26" s="175">
        <v>2200</v>
      </c>
      <c r="AC26" s="175">
        <v>2280</v>
      </c>
      <c r="AD26" s="175">
        <v>2220</v>
      </c>
      <c r="AE26" s="176">
        <v>304840</v>
      </c>
      <c r="AF26" s="175">
        <v>311360</v>
      </c>
      <c r="AG26" s="175">
        <v>303830</v>
      </c>
      <c r="AH26" s="175">
        <v>300640</v>
      </c>
      <c r="AI26" s="175">
        <v>294730</v>
      </c>
      <c r="AJ26" s="176"/>
      <c r="AK26" s="175"/>
      <c r="AL26" s="175"/>
      <c r="AM26" s="175"/>
      <c r="AN26" s="177"/>
      <c r="AO26" s="178" t="s">
        <v>89</v>
      </c>
      <c r="AP26" s="179" t="s">
        <v>89</v>
      </c>
      <c r="AQ26" s="179" t="s">
        <v>89</v>
      </c>
      <c r="AR26" s="179" t="s">
        <v>89</v>
      </c>
      <c r="AS26" s="180" t="s">
        <v>89</v>
      </c>
      <c r="AT26" s="182" t="s">
        <v>127</v>
      </c>
      <c r="AU26" s="175"/>
      <c r="AV26" s="176">
        <v>4870</v>
      </c>
      <c r="AW26" s="175">
        <v>4880</v>
      </c>
      <c r="AX26" s="175">
        <v>4820</v>
      </c>
      <c r="AY26" s="175">
        <v>4960</v>
      </c>
      <c r="AZ26" s="175">
        <v>4890</v>
      </c>
      <c r="BA26" s="176">
        <v>626350</v>
      </c>
      <c r="BB26" s="175">
        <v>637830</v>
      </c>
      <c r="BC26" s="175">
        <v>623480</v>
      </c>
      <c r="BD26" s="175">
        <v>617180</v>
      </c>
      <c r="BE26" s="175">
        <v>604480</v>
      </c>
      <c r="BF26" s="176"/>
      <c r="BG26" s="175"/>
      <c r="BH26" s="175"/>
      <c r="BI26" s="175"/>
      <c r="BJ26" s="177"/>
      <c r="BK26" s="178" t="s">
        <v>89</v>
      </c>
      <c r="BL26" s="179" t="s">
        <v>89</v>
      </c>
      <c r="BM26" s="179" t="s">
        <v>89</v>
      </c>
      <c r="BN26" s="179" t="s">
        <v>89</v>
      </c>
      <c r="BO26" s="347">
        <v>14040</v>
      </c>
    </row>
    <row r="27" spans="1:67" x14ac:dyDescent="0.25">
      <c r="A27" s="494"/>
      <c r="B27" s="73"/>
      <c r="C27" s="175"/>
      <c r="D27" s="176"/>
      <c r="E27" s="175"/>
      <c r="F27" s="175"/>
      <c r="G27" s="183"/>
      <c r="H27" s="184"/>
      <c r="I27" s="176"/>
      <c r="J27" s="175"/>
      <c r="K27" s="175"/>
      <c r="L27" s="183"/>
      <c r="M27" s="184"/>
      <c r="N27" s="176"/>
      <c r="O27" s="175"/>
      <c r="P27" s="175"/>
      <c r="Q27" s="183"/>
      <c r="R27" s="184"/>
      <c r="S27" s="178"/>
      <c r="T27" s="179"/>
      <c r="U27" s="179"/>
      <c r="V27" s="179"/>
      <c r="W27" s="180"/>
      <c r="X27" s="182"/>
      <c r="Y27" s="175"/>
      <c r="Z27" s="176"/>
      <c r="AA27" s="175"/>
      <c r="AB27" s="175"/>
      <c r="AC27" s="183"/>
      <c r="AD27" s="184"/>
      <c r="AE27" s="176"/>
      <c r="AF27" s="175"/>
      <c r="AG27" s="175"/>
      <c r="AH27" s="183"/>
      <c r="AI27" s="184"/>
      <c r="AJ27" s="176"/>
      <c r="AK27" s="175"/>
      <c r="AL27" s="175"/>
      <c r="AM27" s="183"/>
      <c r="AN27" s="184"/>
      <c r="AO27" s="178"/>
      <c r="AP27" s="179"/>
      <c r="AQ27" s="179"/>
      <c r="AR27" s="179"/>
      <c r="AS27" s="180"/>
      <c r="AT27" s="182"/>
      <c r="AU27" s="175"/>
      <c r="AV27" s="176"/>
      <c r="AW27" s="175"/>
      <c r="AX27" s="175"/>
      <c r="AY27" s="183"/>
      <c r="AZ27" s="184"/>
      <c r="BA27" s="176"/>
      <c r="BB27" s="175"/>
      <c r="BC27" s="175"/>
      <c r="BD27" s="183"/>
      <c r="BE27" s="184"/>
      <c r="BF27" s="176"/>
      <c r="BG27" s="175"/>
      <c r="BH27" s="175"/>
      <c r="BI27" s="183"/>
      <c r="BJ27" s="184"/>
      <c r="BK27" s="178"/>
      <c r="BL27" s="179"/>
      <c r="BM27" s="179"/>
      <c r="BN27" s="179"/>
      <c r="BO27" s="180"/>
    </row>
    <row r="28" spans="1:67" x14ac:dyDescent="0.25">
      <c r="A28" s="494"/>
      <c r="B28" s="74" t="s">
        <v>74</v>
      </c>
      <c r="C28" s="175"/>
      <c r="D28" s="176">
        <v>540</v>
      </c>
      <c r="E28" s="175">
        <v>510</v>
      </c>
      <c r="F28" s="175">
        <v>570</v>
      </c>
      <c r="G28" s="175">
        <v>690</v>
      </c>
      <c r="H28" s="175">
        <v>800</v>
      </c>
      <c r="I28" s="176">
        <v>209830</v>
      </c>
      <c r="J28" s="175">
        <v>217120</v>
      </c>
      <c r="K28" s="175">
        <v>217820</v>
      </c>
      <c r="L28" s="175">
        <v>226740</v>
      </c>
      <c r="M28" s="175">
        <v>226350</v>
      </c>
      <c r="N28" s="176"/>
      <c r="O28" s="175"/>
      <c r="P28" s="175"/>
      <c r="Q28" s="175"/>
      <c r="R28" s="177"/>
      <c r="S28" s="178" t="s">
        <v>89</v>
      </c>
      <c r="T28" s="179" t="s">
        <v>89</v>
      </c>
      <c r="U28" s="179" t="s">
        <v>89</v>
      </c>
      <c r="V28" s="179" t="s">
        <v>89</v>
      </c>
      <c r="W28" s="180" t="s">
        <v>89</v>
      </c>
      <c r="X28" s="185" t="s">
        <v>74</v>
      </c>
      <c r="Y28" s="175"/>
      <c r="Z28" s="176">
        <v>660</v>
      </c>
      <c r="AA28" s="175">
        <v>670</v>
      </c>
      <c r="AB28" s="175">
        <v>770</v>
      </c>
      <c r="AC28" s="175">
        <v>880</v>
      </c>
      <c r="AD28" s="175">
        <v>970</v>
      </c>
      <c r="AE28" s="176">
        <v>226760</v>
      </c>
      <c r="AF28" s="175">
        <v>235940</v>
      </c>
      <c r="AG28" s="175">
        <v>232910</v>
      </c>
      <c r="AH28" s="175">
        <v>237800</v>
      </c>
      <c r="AI28" s="175">
        <v>236440</v>
      </c>
      <c r="AJ28" s="176"/>
      <c r="AK28" s="175"/>
      <c r="AL28" s="175"/>
      <c r="AM28" s="175"/>
      <c r="AN28" s="177"/>
      <c r="AO28" s="178" t="s">
        <v>89</v>
      </c>
      <c r="AP28" s="179" t="s">
        <v>89</v>
      </c>
      <c r="AQ28" s="179" t="s">
        <v>89</v>
      </c>
      <c r="AR28" s="179" t="s">
        <v>89</v>
      </c>
      <c r="AS28" s="180" t="s">
        <v>89</v>
      </c>
      <c r="AT28" s="185" t="s">
        <v>74</v>
      </c>
      <c r="AU28" s="175"/>
      <c r="AV28" s="176">
        <v>1190</v>
      </c>
      <c r="AW28" s="175">
        <v>1180</v>
      </c>
      <c r="AX28" s="175">
        <v>1340</v>
      </c>
      <c r="AY28" s="175">
        <v>1570</v>
      </c>
      <c r="AZ28" s="175">
        <v>1760</v>
      </c>
      <c r="BA28" s="176">
        <v>436590</v>
      </c>
      <c r="BB28" s="175">
        <v>453060</v>
      </c>
      <c r="BC28" s="175">
        <v>450730</v>
      </c>
      <c r="BD28" s="175">
        <v>464540</v>
      </c>
      <c r="BE28" s="175">
        <v>462790</v>
      </c>
      <c r="BF28" s="176"/>
      <c r="BG28" s="175"/>
      <c r="BH28" s="175"/>
      <c r="BI28" s="175"/>
      <c r="BJ28" s="177"/>
      <c r="BK28" s="178" t="s">
        <v>89</v>
      </c>
      <c r="BL28" s="179" t="s">
        <v>89</v>
      </c>
      <c r="BM28" s="179" t="s">
        <v>89</v>
      </c>
      <c r="BN28" s="179" t="s">
        <v>89</v>
      </c>
      <c r="BO28" s="180" t="s">
        <v>89</v>
      </c>
    </row>
    <row r="29" spans="1:67" x14ac:dyDescent="0.25">
      <c r="A29" s="494"/>
      <c r="B29" s="74"/>
      <c r="C29" s="175"/>
      <c r="D29" s="186"/>
      <c r="E29" s="187"/>
      <c r="F29" s="187"/>
      <c r="G29" s="187"/>
      <c r="H29" s="188"/>
      <c r="I29" s="186"/>
      <c r="J29" s="187"/>
      <c r="K29" s="187"/>
      <c r="L29" s="187"/>
      <c r="M29" s="188"/>
      <c r="N29" s="186"/>
      <c r="O29" s="187"/>
      <c r="P29" s="187"/>
      <c r="Q29" s="187"/>
      <c r="R29" s="188"/>
      <c r="S29" s="178"/>
      <c r="T29" s="179"/>
      <c r="U29" s="179"/>
      <c r="V29" s="179"/>
      <c r="W29" s="180"/>
      <c r="X29" s="185"/>
      <c r="Y29" s="175"/>
      <c r="Z29" s="186"/>
      <c r="AA29" s="187"/>
      <c r="AB29" s="187"/>
      <c r="AC29" s="187"/>
      <c r="AD29" s="188"/>
      <c r="AE29" s="186"/>
      <c r="AF29" s="187"/>
      <c r="AG29" s="187"/>
      <c r="AH29" s="187"/>
      <c r="AI29" s="188"/>
      <c r="AJ29" s="186"/>
      <c r="AK29" s="187"/>
      <c r="AL29" s="187"/>
      <c r="AM29" s="187"/>
      <c r="AN29" s="188"/>
      <c r="AO29" s="178"/>
      <c r="AP29" s="179"/>
      <c r="AQ29" s="179"/>
      <c r="AR29" s="179"/>
      <c r="AS29" s="180"/>
      <c r="AT29" s="185"/>
      <c r="AU29" s="175"/>
      <c r="AV29" s="186"/>
      <c r="AW29" s="187"/>
      <c r="AX29" s="187"/>
      <c r="AY29" s="187"/>
      <c r="AZ29" s="188"/>
      <c r="BA29" s="186"/>
      <c r="BB29" s="187"/>
      <c r="BC29" s="187"/>
      <c r="BD29" s="187"/>
      <c r="BE29" s="188"/>
      <c r="BF29" s="186"/>
      <c r="BG29" s="187"/>
      <c r="BH29" s="187"/>
      <c r="BI29" s="187"/>
      <c r="BJ29" s="188"/>
      <c r="BK29" s="178"/>
      <c r="BL29" s="179"/>
      <c r="BM29" s="179"/>
      <c r="BN29" s="179"/>
      <c r="BO29" s="180"/>
    </row>
    <row r="30" spans="1:67" x14ac:dyDescent="0.25">
      <c r="A30" s="494"/>
      <c r="B30" s="74" t="s">
        <v>128</v>
      </c>
      <c r="C30" s="175"/>
      <c r="D30" s="176">
        <v>1820</v>
      </c>
      <c r="E30" s="175">
        <v>1880</v>
      </c>
      <c r="F30" s="175">
        <v>1870</v>
      </c>
      <c r="G30" s="175">
        <v>1800</v>
      </c>
      <c r="H30" s="175">
        <v>1670</v>
      </c>
      <c r="I30" s="176">
        <v>77880</v>
      </c>
      <c r="J30" s="175">
        <v>75190</v>
      </c>
      <c r="K30" s="175">
        <v>72140</v>
      </c>
      <c r="L30" s="175">
        <v>60710</v>
      </c>
      <c r="M30" s="175">
        <v>54400</v>
      </c>
      <c r="N30" s="176"/>
      <c r="O30" s="175"/>
      <c r="P30" s="175"/>
      <c r="Q30" s="175"/>
      <c r="R30" s="177"/>
      <c r="S30" s="178" t="s">
        <v>89</v>
      </c>
      <c r="T30" s="179" t="s">
        <v>89</v>
      </c>
      <c r="U30" s="179" t="s">
        <v>89</v>
      </c>
      <c r="V30" s="179" t="s">
        <v>89</v>
      </c>
      <c r="W30" s="180" t="s">
        <v>89</v>
      </c>
      <c r="X30" s="185" t="s">
        <v>128</v>
      </c>
      <c r="Y30" s="175"/>
      <c r="Z30" s="176">
        <v>1190</v>
      </c>
      <c r="AA30" s="175">
        <v>1190</v>
      </c>
      <c r="AB30" s="175">
        <v>1280</v>
      </c>
      <c r="AC30" s="175">
        <v>1230</v>
      </c>
      <c r="AD30" s="175">
        <v>1060</v>
      </c>
      <c r="AE30" s="176">
        <v>47610</v>
      </c>
      <c r="AF30" s="175">
        <v>44280</v>
      </c>
      <c r="AG30" s="175">
        <v>42460</v>
      </c>
      <c r="AH30" s="175">
        <v>34710</v>
      </c>
      <c r="AI30" s="175">
        <v>30170</v>
      </c>
      <c r="AJ30" s="176"/>
      <c r="AK30" s="175"/>
      <c r="AL30" s="175"/>
      <c r="AM30" s="175"/>
      <c r="AN30" s="177"/>
      <c r="AO30" s="178" t="s">
        <v>89</v>
      </c>
      <c r="AP30" s="179" t="s">
        <v>89</v>
      </c>
      <c r="AQ30" s="179" t="s">
        <v>89</v>
      </c>
      <c r="AR30" s="179" t="s">
        <v>89</v>
      </c>
      <c r="AS30" s="180" t="s">
        <v>89</v>
      </c>
      <c r="AT30" s="185" t="s">
        <v>128</v>
      </c>
      <c r="AU30" s="175"/>
      <c r="AV30" s="176">
        <v>3010</v>
      </c>
      <c r="AW30" s="175">
        <v>3080</v>
      </c>
      <c r="AX30" s="175">
        <v>3150</v>
      </c>
      <c r="AY30" s="175">
        <v>3030</v>
      </c>
      <c r="AZ30" s="175">
        <v>2730</v>
      </c>
      <c r="BA30" s="176">
        <v>125490</v>
      </c>
      <c r="BB30" s="175">
        <v>119470</v>
      </c>
      <c r="BC30" s="175">
        <v>114600</v>
      </c>
      <c r="BD30" s="175">
        <v>95420</v>
      </c>
      <c r="BE30" s="175">
        <v>84570</v>
      </c>
      <c r="BF30" s="176"/>
      <c r="BG30" s="175"/>
      <c r="BH30" s="175"/>
      <c r="BI30" s="175"/>
      <c r="BJ30" s="177"/>
      <c r="BK30" s="178" t="s">
        <v>89</v>
      </c>
      <c r="BL30" s="179" t="s">
        <v>89</v>
      </c>
      <c r="BM30" s="179" t="s">
        <v>89</v>
      </c>
      <c r="BN30" s="179" t="s">
        <v>89</v>
      </c>
      <c r="BO30" s="180" t="s">
        <v>89</v>
      </c>
    </row>
    <row r="31" spans="1:67" x14ac:dyDescent="0.25">
      <c r="A31" s="494"/>
      <c r="B31" s="74" t="s">
        <v>279</v>
      </c>
      <c r="C31" s="175"/>
      <c r="D31" s="176">
        <v>1030</v>
      </c>
      <c r="E31" s="175">
        <v>1120</v>
      </c>
      <c r="F31" s="175">
        <v>1100</v>
      </c>
      <c r="G31" s="175">
        <v>1140</v>
      </c>
      <c r="H31" s="175">
        <v>1040</v>
      </c>
      <c r="I31" s="176">
        <v>16200</v>
      </c>
      <c r="J31" s="175">
        <v>17110</v>
      </c>
      <c r="K31" s="175">
        <v>17000</v>
      </c>
      <c r="L31" s="175">
        <v>16880</v>
      </c>
      <c r="M31" s="175">
        <v>16430</v>
      </c>
      <c r="N31" s="176"/>
      <c r="O31" s="175"/>
      <c r="P31" s="175"/>
      <c r="Q31" s="175"/>
      <c r="R31" s="177"/>
      <c r="S31" s="178" t="s">
        <v>89</v>
      </c>
      <c r="T31" s="179" t="s">
        <v>89</v>
      </c>
      <c r="U31" s="179" t="s">
        <v>89</v>
      </c>
      <c r="V31" s="179" t="s">
        <v>89</v>
      </c>
      <c r="W31" s="180" t="s">
        <v>89</v>
      </c>
      <c r="X31" s="185" t="s">
        <v>129</v>
      </c>
      <c r="Y31" s="175"/>
      <c r="Z31" s="176">
        <v>420</v>
      </c>
      <c r="AA31" s="175">
        <v>390</v>
      </c>
      <c r="AB31" s="175">
        <v>440</v>
      </c>
      <c r="AC31" s="175">
        <v>450</v>
      </c>
      <c r="AD31" s="175">
        <v>420</v>
      </c>
      <c r="AE31" s="176">
        <v>5650</v>
      </c>
      <c r="AF31" s="175">
        <v>5830</v>
      </c>
      <c r="AG31" s="175">
        <v>5850</v>
      </c>
      <c r="AH31" s="175">
        <v>5720</v>
      </c>
      <c r="AI31" s="175">
        <v>5750</v>
      </c>
      <c r="AJ31" s="176"/>
      <c r="AK31" s="175"/>
      <c r="AL31" s="175"/>
      <c r="AM31" s="175"/>
      <c r="AN31" s="177"/>
      <c r="AO31" s="178" t="s">
        <v>89</v>
      </c>
      <c r="AP31" s="179" t="s">
        <v>89</v>
      </c>
      <c r="AQ31" s="179" t="s">
        <v>89</v>
      </c>
      <c r="AR31" s="179" t="s">
        <v>89</v>
      </c>
      <c r="AS31" s="180" t="s">
        <v>89</v>
      </c>
      <c r="AT31" s="185" t="s">
        <v>129</v>
      </c>
      <c r="AU31" s="175"/>
      <c r="AV31" s="176">
        <v>1450</v>
      </c>
      <c r="AW31" s="175">
        <v>1510</v>
      </c>
      <c r="AX31" s="175">
        <v>1550</v>
      </c>
      <c r="AY31" s="175">
        <v>1590</v>
      </c>
      <c r="AZ31" s="175">
        <v>1460</v>
      </c>
      <c r="BA31" s="176">
        <v>21850</v>
      </c>
      <c r="BB31" s="175">
        <v>22940</v>
      </c>
      <c r="BC31" s="175">
        <v>22850</v>
      </c>
      <c r="BD31" s="175">
        <v>22600</v>
      </c>
      <c r="BE31" s="175">
        <v>22190</v>
      </c>
      <c r="BF31" s="176"/>
      <c r="BG31" s="175"/>
      <c r="BH31" s="175"/>
      <c r="BI31" s="175"/>
      <c r="BJ31" s="177"/>
      <c r="BK31" s="178" t="s">
        <v>89</v>
      </c>
      <c r="BL31" s="179" t="s">
        <v>89</v>
      </c>
      <c r="BM31" s="179" t="s">
        <v>89</v>
      </c>
      <c r="BN31" s="179" t="s">
        <v>89</v>
      </c>
      <c r="BO31" s="180" t="s">
        <v>89</v>
      </c>
    </row>
    <row r="32" spans="1:67" x14ac:dyDescent="0.25">
      <c r="A32" s="494"/>
      <c r="B32" s="74" t="s">
        <v>280</v>
      </c>
      <c r="C32" s="189"/>
      <c r="D32" s="176">
        <v>780</v>
      </c>
      <c r="E32" s="175">
        <v>760</v>
      </c>
      <c r="F32" s="175">
        <v>770</v>
      </c>
      <c r="G32" s="175">
        <v>660</v>
      </c>
      <c r="H32" s="175">
        <v>630</v>
      </c>
      <c r="I32" s="176">
        <v>61680</v>
      </c>
      <c r="J32" s="175">
        <v>58080</v>
      </c>
      <c r="K32" s="175">
        <v>55140</v>
      </c>
      <c r="L32" s="175">
        <v>43840</v>
      </c>
      <c r="M32" s="175">
        <v>37970</v>
      </c>
      <c r="N32" s="176"/>
      <c r="O32" s="175"/>
      <c r="P32" s="175"/>
      <c r="Q32" s="175"/>
      <c r="R32" s="177"/>
      <c r="S32" s="178" t="s">
        <v>89</v>
      </c>
      <c r="T32" s="179" t="s">
        <v>89</v>
      </c>
      <c r="U32" s="179" t="s">
        <v>89</v>
      </c>
      <c r="V32" s="179" t="s">
        <v>89</v>
      </c>
      <c r="W32" s="180" t="s">
        <v>89</v>
      </c>
      <c r="X32" s="185" t="s">
        <v>130</v>
      </c>
      <c r="Y32" s="189"/>
      <c r="Z32" s="176">
        <v>770</v>
      </c>
      <c r="AA32" s="175">
        <v>810</v>
      </c>
      <c r="AB32" s="175">
        <v>840</v>
      </c>
      <c r="AC32" s="175">
        <v>780</v>
      </c>
      <c r="AD32" s="175">
        <v>640</v>
      </c>
      <c r="AE32" s="176">
        <v>41960</v>
      </c>
      <c r="AF32" s="175">
        <v>38450</v>
      </c>
      <c r="AG32" s="175">
        <v>36610</v>
      </c>
      <c r="AH32" s="175">
        <v>28980</v>
      </c>
      <c r="AI32" s="175">
        <v>24410</v>
      </c>
      <c r="AJ32" s="176"/>
      <c r="AK32" s="175"/>
      <c r="AL32" s="175"/>
      <c r="AM32" s="175"/>
      <c r="AN32" s="177"/>
      <c r="AO32" s="178" t="s">
        <v>89</v>
      </c>
      <c r="AP32" s="179" t="s">
        <v>89</v>
      </c>
      <c r="AQ32" s="179" t="s">
        <v>89</v>
      </c>
      <c r="AR32" s="179" t="s">
        <v>89</v>
      </c>
      <c r="AS32" s="180" t="s">
        <v>89</v>
      </c>
      <c r="AT32" s="185" t="s">
        <v>130</v>
      </c>
      <c r="AU32" s="189"/>
      <c r="AV32" s="176">
        <v>1560</v>
      </c>
      <c r="AW32" s="175">
        <v>1570</v>
      </c>
      <c r="AX32" s="175">
        <v>1610</v>
      </c>
      <c r="AY32" s="175">
        <v>1440</v>
      </c>
      <c r="AZ32" s="175">
        <v>1270</v>
      </c>
      <c r="BA32" s="176">
        <v>103640</v>
      </c>
      <c r="BB32" s="175">
        <v>96530</v>
      </c>
      <c r="BC32" s="175">
        <v>91750</v>
      </c>
      <c r="BD32" s="175">
        <v>72820</v>
      </c>
      <c r="BE32" s="175">
        <v>62380</v>
      </c>
      <c r="BF32" s="176"/>
      <c r="BG32" s="175"/>
      <c r="BH32" s="175"/>
      <c r="BI32" s="175"/>
      <c r="BJ32" s="177"/>
      <c r="BK32" s="178" t="s">
        <v>89</v>
      </c>
      <c r="BL32" s="179" t="s">
        <v>89</v>
      </c>
      <c r="BM32" s="179" t="s">
        <v>89</v>
      </c>
      <c r="BN32" s="179" t="s">
        <v>89</v>
      </c>
      <c r="BO32" s="180" t="s">
        <v>89</v>
      </c>
    </row>
    <row r="33" spans="1:67" x14ac:dyDescent="0.25">
      <c r="A33" s="494"/>
      <c r="B33" s="39"/>
      <c r="C33" s="175"/>
      <c r="D33" s="176"/>
      <c r="E33" s="175"/>
      <c r="F33" s="175"/>
      <c r="G33" s="175"/>
      <c r="H33" s="177"/>
      <c r="I33" s="176"/>
      <c r="J33" s="175"/>
      <c r="K33" s="175"/>
      <c r="L33" s="175"/>
      <c r="M33" s="177"/>
      <c r="N33" s="176"/>
      <c r="O33" s="175"/>
      <c r="P33" s="175"/>
      <c r="Q33" s="175"/>
      <c r="R33" s="177"/>
      <c r="S33" s="178"/>
      <c r="T33" s="179"/>
      <c r="U33" s="179"/>
      <c r="V33" s="179"/>
      <c r="W33" s="180"/>
      <c r="X33" s="181"/>
      <c r="Y33" s="175"/>
      <c r="Z33" s="176"/>
      <c r="AA33" s="175"/>
      <c r="AB33" s="175"/>
      <c r="AC33" s="175"/>
      <c r="AD33" s="177"/>
      <c r="AE33" s="176"/>
      <c r="AF33" s="175"/>
      <c r="AG33" s="175"/>
      <c r="AH33" s="175"/>
      <c r="AI33" s="177"/>
      <c r="AJ33" s="176"/>
      <c r="AK33" s="175"/>
      <c r="AL33" s="175"/>
      <c r="AM33" s="175"/>
      <c r="AN33" s="177"/>
      <c r="AO33" s="178"/>
      <c r="AP33" s="179"/>
      <c r="AQ33" s="179"/>
      <c r="AR33" s="179"/>
      <c r="AS33" s="180"/>
      <c r="AT33" s="181"/>
      <c r="AU33" s="175"/>
      <c r="AV33" s="176"/>
      <c r="AW33" s="175"/>
      <c r="AX33" s="175"/>
      <c r="AY33" s="175"/>
      <c r="AZ33" s="177"/>
      <c r="BA33" s="176"/>
      <c r="BB33" s="175"/>
      <c r="BC33" s="175"/>
      <c r="BD33" s="175"/>
      <c r="BE33" s="177"/>
      <c r="BF33" s="176"/>
      <c r="BG33" s="175"/>
      <c r="BH33" s="175"/>
      <c r="BI33" s="175"/>
      <c r="BJ33" s="177"/>
      <c r="BK33" s="178"/>
      <c r="BL33" s="179"/>
      <c r="BM33" s="179"/>
      <c r="BN33" s="179"/>
      <c r="BO33" s="180"/>
    </row>
    <row r="34" spans="1:67" x14ac:dyDescent="0.25">
      <c r="A34" s="494"/>
      <c r="B34" s="39" t="s">
        <v>131</v>
      </c>
      <c r="C34" s="175"/>
      <c r="D34" s="176"/>
      <c r="E34" s="175"/>
      <c r="F34" s="175"/>
      <c r="G34" s="175"/>
      <c r="H34" s="177"/>
      <c r="I34" s="176"/>
      <c r="J34" s="175"/>
      <c r="K34" s="175"/>
      <c r="L34" s="175"/>
      <c r="M34" s="177"/>
      <c r="N34" s="176"/>
      <c r="O34" s="175"/>
      <c r="P34" s="175"/>
      <c r="Q34" s="175"/>
      <c r="R34" s="177"/>
      <c r="S34" s="178"/>
      <c r="T34" s="179"/>
      <c r="U34" s="179"/>
      <c r="V34" s="179"/>
      <c r="W34" s="180"/>
      <c r="X34" s="181" t="s">
        <v>132</v>
      </c>
      <c r="Y34" s="175"/>
      <c r="Z34" s="176"/>
      <c r="AA34" s="175"/>
      <c r="AB34" s="175"/>
      <c r="AC34" s="175"/>
      <c r="AD34" s="177"/>
      <c r="AE34" s="176"/>
      <c r="AF34" s="175"/>
      <c r="AG34" s="175"/>
      <c r="AH34" s="175"/>
      <c r="AI34" s="177"/>
      <c r="AJ34" s="176"/>
      <c r="AK34" s="175"/>
      <c r="AL34" s="175"/>
      <c r="AM34" s="175"/>
      <c r="AN34" s="177"/>
      <c r="AO34" s="178"/>
      <c r="AP34" s="179"/>
      <c r="AQ34" s="179"/>
      <c r="AR34" s="179"/>
      <c r="AS34" s="180"/>
      <c r="AT34" s="181" t="s">
        <v>132</v>
      </c>
      <c r="AU34" s="175"/>
      <c r="AV34" s="176"/>
      <c r="AW34" s="175"/>
      <c r="AX34" s="175"/>
      <c r="AY34" s="175"/>
      <c r="AZ34" s="177"/>
      <c r="BA34" s="176"/>
      <c r="BB34" s="175"/>
      <c r="BC34" s="175"/>
      <c r="BD34" s="175"/>
      <c r="BE34" s="177"/>
      <c r="BF34" s="176"/>
      <c r="BG34" s="175"/>
      <c r="BH34" s="175"/>
      <c r="BI34" s="175"/>
      <c r="BJ34" s="177"/>
      <c r="BK34" s="178"/>
      <c r="BL34" s="179"/>
      <c r="BM34" s="179"/>
      <c r="BN34" s="179"/>
      <c r="BO34" s="180"/>
    </row>
    <row r="35" spans="1:67" x14ac:dyDescent="0.25">
      <c r="A35" s="494"/>
      <c r="B35" s="73" t="s">
        <v>275</v>
      </c>
      <c r="C35" s="175"/>
      <c r="D35" s="323">
        <v>2.2999999999999998</v>
      </c>
      <c r="E35" s="91">
        <v>4.5</v>
      </c>
      <c r="F35" s="91">
        <v>5.2</v>
      </c>
      <c r="G35" s="91">
        <v>5.4</v>
      </c>
      <c r="H35" s="91">
        <v>6.5</v>
      </c>
      <c r="I35" s="323">
        <v>22.4</v>
      </c>
      <c r="J35" s="91">
        <v>30.3</v>
      </c>
      <c r="K35" s="91">
        <v>31.6</v>
      </c>
      <c r="L35" s="91">
        <v>31.2</v>
      </c>
      <c r="M35" s="91">
        <v>31.3</v>
      </c>
      <c r="N35" s="176"/>
      <c r="O35" s="175"/>
      <c r="P35" s="175"/>
      <c r="Q35" s="175"/>
      <c r="R35" s="177"/>
      <c r="S35" s="178" t="s">
        <v>89</v>
      </c>
      <c r="T35" s="179" t="s">
        <v>89</v>
      </c>
      <c r="U35" s="179" t="s">
        <v>89</v>
      </c>
      <c r="V35" s="179" t="s">
        <v>89</v>
      </c>
      <c r="W35" s="180" t="s">
        <v>89</v>
      </c>
      <c r="X35" s="182" t="s">
        <v>127</v>
      </c>
      <c r="Y35" s="175"/>
      <c r="Z35" s="323">
        <v>4.5</v>
      </c>
      <c r="AA35" s="91">
        <v>8.5</v>
      </c>
      <c r="AB35" s="91">
        <v>9.1999999999999993</v>
      </c>
      <c r="AC35" s="91">
        <v>10</v>
      </c>
      <c r="AD35" s="91">
        <v>10.3</v>
      </c>
      <c r="AE35" s="323">
        <v>27.5</v>
      </c>
      <c r="AF35" s="91">
        <v>38.9</v>
      </c>
      <c r="AG35" s="91">
        <v>40.5</v>
      </c>
      <c r="AH35" s="91">
        <v>40.5</v>
      </c>
      <c r="AI35" s="91">
        <v>41.9</v>
      </c>
      <c r="AJ35" s="176"/>
      <c r="AK35" s="175"/>
      <c r="AL35" s="175"/>
      <c r="AM35" s="175"/>
      <c r="AN35" s="177"/>
      <c r="AO35" s="178" t="s">
        <v>89</v>
      </c>
      <c r="AP35" s="179" t="s">
        <v>89</v>
      </c>
      <c r="AQ35" s="179" t="s">
        <v>89</v>
      </c>
      <c r="AR35" s="179" t="s">
        <v>89</v>
      </c>
      <c r="AS35" s="180" t="s">
        <v>89</v>
      </c>
      <c r="AT35" s="182" t="s">
        <v>127</v>
      </c>
      <c r="AU35" s="175"/>
      <c r="AV35" s="323">
        <v>3.3</v>
      </c>
      <c r="AW35" s="91">
        <v>6.3</v>
      </c>
      <c r="AX35" s="91">
        <v>7</v>
      </c>
      <c r="AY35" s="91">
        <v>7.5</v>
      </c>
      <c r="AZ35" s="91">
        <v>8.1999999999999993</v>
      </c>
      <c r="BA35" s="323">
        <v>24.9</v>
      </c>
      <c r="BB35" s="91">
        <v>34.5</v>
      </c>
      <c r="BC35" s="91">
        <v>35.9</v>
      </c>
      <c r="BD35" s="91">
        <v>35.700000000000003</v>
      </c>
      <c r="BE35" s="91">
        <v>36.5</v>
      </c>
      <c r="BF35" s="176"/>
      <c r="BG35" s="175"/>
      <c r="BH35" s="175"/>
      <c r="BI35" s="175"/>
      <c r="BJ35" s="177"/>
      <c r="BK35" s="178" t="s">
        <v>89</v>
      </c>
      <c r="BL35" s="179" t="s">
        <v>89</v>
      </c>
      <c r="BM35" s="179" t="s">
        <v>89</v>
      </c>
      <c r="BN35" s="179" t="s">
        <v>89</v>
      </c>
      <c r="BO35" s="348">
        <v>10</v>
      </c>
    </row>
    <row r="36" spans="1:67" x14ac:dyDescent="0.25">
      <c r="A36" s="494"/>
      <c r="B36" s="73"/>
      <c r="C36" s="175"/>
      <c r="D36" s="323"/>
      <c r="E36" s="91"/>
      <c r="F36" s="91"/>
      <c r="G36" s="91"/>
      <c r="H36" s="91"/>
      <c r="I36" s="323"/>
      <c r="J36" s="91"/>
      <c r="K36" s="91"/>
      <c r="L36" s="91"/>
      <c r="M36" s="91"/>
      <c r="N36" s="176"/>
      <c r="O36" s="175"/>
      <c r="P36" s="175"/>
      <c r="Q36" s="183"/>
      <c r="R36" s="184"/>
      <c r="S36" s="178"/>
      <c r="T36" s="179"/>
      <c r="U36" s="179"/>
      <c r="V36" s="179"/>
      <c r="W36" s="180"/>
      <c r="X36" s="182"/>
      <c r="Y36" s="175"/>
      <c r="Z36" s="323"/>
      <c r="AA36" s="91"/>
      <c r="AB36" s="91"/>
      <c r="AC36" s="91"/>
      <c r="AD36" s="91"/>
      <c r="AE36" s="323"/>
      <c r="AF36" s="91"/>
      <c r="AG36" s="91"/>
      <c r="AH36" s="91"/>
      <c r="AI36" s="91"/>
      <c r="AJ36" s="176"/>
      <c r="AK36" s="175"/>
      <c r="AL36" s="175"/>
      <c r="AM36" s="183"/>
      <c r="AN36" s="184"/>
      <c r="AO36" s="178"/>
      <c r="AP36" s="179"/>
      <c r="AQ36" s="179"/>
      <c r="AR36" s="179"/>
      <c r="AS36" s="180"/>
      <c r="AT36" s="182"/>
      <c r="AU36" s="175"/>
      <c r="AV36" s="323"/>
      <c r="AW36" s="91"/>
      <c r="AX36" s="91"/>
      <c r="AY36" s="91"/>
      <c r="AZ36" s="91"/>
      <c r="BA36" s="323"/>
      <c r="BB36" s="91"/>
      <c r="BC36" s="91"/>
      <c r="BD36" s="91"/>
      <c r="BE36" s="91"/>
      <c r="BF36" s="176"/>
      <c r="BG36" s="175"/>
      <c r="BH36" s="175"/>
      <c r="BI36" s="183"/>
      <c r="BJ36" s="184"/>
      <c r="BK36" s="178"/>
      <c r="BL36" s="179"/>
      <c r="BM36" s="179"/>
      <c r="BN36" s="179"/>
      <c r="BO36" s="180"/>
    </row>
    <row r="37" spans="1:67" x14ac:dyDescent="0.25">
      <c r="A37" s="494"/>
      <c r="B37" s="74" t="s">
        <v>74</v>
      </c>
      <c r="C37" s="175"/>
      <c r="D37" s="323">
        <v>7.3</v>
      </c>
      <c r="E37" s="91">
        <v>14.1</v>
      </c>
      <c r="F37" s="91">
        <v>13.5</v>
      </c>
      <c r="G37" s="91">
        <v>13.7</v>
      </c>
      <c r="H37" s="91">
        <v>14</v>
      </c>
      <c r="I37" s="323">
        <v>26.2</v>
      </c>
      <c r="J37" s="91">
        <v>39</v>
      </c>
      <c r="K37" s="91">
        <v>41.7</v>
      </c>
      <c r="L37" s="91">
        <v>40</v>
      </c>
      <c r="M37" s="91">
        <v>39.6</v>
      </c>
      <c r="N37" s="176"/>
      <c r="O37" s="175"/>
      <c r="P37" s="175"/>
      <c r="Q37" s="175"/>
      <c r="R37" s="177"/>
      <c r="S37" s="178" t="s">
        <v>89</v>
      </c>
      <c r="T37" s="179" t="s">
        <v>89</v>
      </c>
      <c r="U37" s="179" t="s">
        <v>89</v>
      </c>
      <c r="V37" s="179" t="s">
        <v>89</v>
      </c>
      <c r="W37" s="180" t="s">
        <v>89</v>
      </c>
      <c r="X37" s="185" t="s">
        <v>74</v>
      </c>
      <c r="Y37" s="175"/>
      <c r="Z37" s="323">
        <v>10.1</v>
      </c>
      <c r="AA37" s="91">
        <v>18.5</v>
      </c>
      <c r="AB37" s="91">
        <v>17</v>
      </c>
      <c r="AC37" s="91">
        <v>20.399999999999999</v>
      </c>
      <c r="AD37" s="91">
        <v>19.2</v>
      </c>
      <c r="AE37" s="323">
        <v>29.6</v>
      </c>
      <c r="AF37" s="91">
        <v>44.7</v>
      </c>
      <c r="AG37" s="91">
        <v>48.3</v>
      </c>
      <c r="AH37" s="91">
        <v>47.6</v>
      </c>
      <c r="AI37" s="91">
        <v>48.8</v>
      </c>
      <c r="AJ37" s="176"/>
      <c r="AK37" s="175"/>
      <c r="AL37" s="175"/>
      <c r="AM37" s="175"/>
      <c r="AN37" s="177"/>
      <c r="AO37" s="178" t="s">
        <v>89</v>
      </c>
      <c r="AP37" s="179" t="s">
        <v>89</v>
      </c>
      <c r="AQ37" s="179" t="s">
        <v>89</v>
      </c>
      <c r="AR37" s="179" t="s">
        <v>89</v>
      </c>
      <c r="AS37" s="180" t="s">
        <v>89</v>
      </c>
      <c r="AT37" s="185" t="s">
        <v>74</v>
      </c>
      <c r="AU37" s="175"/>
      <c r="AV37" s="323">
        <v>8.8000000000000007</v>
      </c>
      <c r="AW37" s="91">
        <v>16.600000000000001</v>
      </c>
      <c r="AX37" s="91">
        <v>15.5</v>
      </c>
      <c r="AY37" s="91">
        <v>17.399999999999999</v>
      </c>
      <c r="AZ37" s="91">
        <v>16.8</v>
      </c>
      <c r="BA37" s="323">
        <v>27.9</v>
      </c>
      <c r="BB37" s="91">
        <v>42</v>
      </c>
      <c r="BC37" s="91">
        <v>45.1</v>
      </c>
      <c r="BD37" s="91">
        <v>43.9</v>
      </c>
      <c r="BE37" s="91">
        <v>44.3</v>
      </c>
      <c r="BF37" s="176"/>
      <c r="BG37" s="175"/>
      <c r="BH37" s="175"/>
      <c r="BI37" s="175"/>
      <c r="BJ37" s="177"/>
      <c r="BK37" s="178" t="s">
        <v>89</v>
      </c>
      <c r="BL37" s="179" t="s">
        <v>89</v>
      </c>
      <c r="BM37" s="179" t="s">
        <v>89</v>
      </c>
      <c r="BN37" s="179" t="s">
        <v>89</v>
      </c>
      <c r="BO37" s="180" t="s">
        <v>89</v>
      </c>
    </row>
    <row r="38" spans="1:67" x14ac:dyDescent="0.25">
      <c r="A38" s="494"/>
      <c r="B38" s="74"/>
      <c r="C38" s="175"/>
      <c r="D38" s="323"/>
      <c r="E38" s="91"/>
      <c r="F38" s="91"/>
      <c r="G38" s="91"/>
      <c r="H38" s="91"/>
      <c r="I38" s="323"/>
      <c r="J38" s="91"/>
      <c r="K38" s="91"/>
      <c r="L38" s="91"/>
      <c r="M38" s="91"/>
      <c r="N38" s="186"/>
      <c r="O38" s="187"/>
      <c r="P38" s="187"/>
      <c r="Q38" s="187"/>
      <c r="R38" s="188"/>
      <c r="S38" s="178"/>
      <c r="T38" s="179"/>
      <c r="U38" s="179"/>
      <c r="V38" s="179"/>
      <c r="W38" s="180"/>
      <c r="X38" s="185"/>
      <c r="Y38" s="175"/>
      <c r="Z38" s="323"/>
      <c r="AA38" s="91"/>
      <c r="AB38" s="91"/>
      <c r="AC38" s="91"/>
      <c r="AD38" s="91"/>
      <c r="AE38" s="323"/>
      <c r="AF38" s="91"/>
      <c r="AG38" s="91"/>
      <c r="AH38" s="91"/>
      <c r="AI38" s="91"/>
      <c r="AJ38" s="186"/>
      <c r="AK38" s="187"/>
      <c r="AL38" s="187"/>
      <c r="AM38" s="187"/>
      <c r="AN38" s="188"/>
      <c r="AO38" s="178"/>
      <c r="AP38" s="179"/>
      <c r="AQ38" s="179"/>
      <c r="AR38" s="179"/>
      <c r="AS38" s="180"/>
      <c r="AT38" s="185"/>
      <c r="AU38" s="175"/>
      <c r="AV38" s="323"/>
      <c r="AW38" s="91"/>
      <c r="AX38" s="91"/>
      <c r="AY38" s="91"/>
      <c r="AZ38" s="91"/>
      <c r="BA38" s="323"/>
      <c r="BB38" s="91"/>
      <c r="BC38" s="91"/>
      <c r="BD38" s="91"/>
      <c r="BE38" s="91"/>
      <c r="BF38" s="186"/>
      <c r="BG38" s="187"/>
      <c r="BH38" s="187"/>
      <c r="BI38" s="187"/>
      <c r="BJ38" s="188"/>
      <c r="BK38" s="178"/>
      <c r="BL38" s="179"/>
      <c r="BM38" s="179"/>
      <c r="BN38" s="179"/>
      <c r="BO38" s="180"/>
    </row>
    <row r="39" spans="1:67" x14ac:dyDescent="0.25">
      <c r="A39" s="494"/>
      <c r="B39" s="74" t="s">
        <v>128</v>
      </c>
      <c r="C39" s="175"/>
      <c r="D39" s="323">
        <v>1.3</v>
      </c>
      <c r="E39" s="91">
        <v>2.8</v>
      </c>
      <c r="F39" s="91">
        <v>3.2</v>
      </c>
      <c r="G39" s="91">
        <v>2.8</v>
      </c>
      <c r="H39" s="91">
        <v>3.7</v>
      </c>
      <c r="I39" s="323">
        <v>5.5</v>
      </c>
      <c r="J39" s="91">
        <v>9</v>
      </c>
      <c r="K39" s="91">
        <v>9.6999999999999993</v>
      </c>
      <c r="L39" s="91">
        <v>8.9</v>
      </c>
      <c r="M39" s="91">
        <v>9.1999999999999993</v>
      </c>
      <c r="N39" s="176"/>
      <c r="O39" s="175"/>
      <c r="P39" s="175"/>
      <c r="Q39" s="175"/>
      <c r="R39" s="177"/>
      <c r="S39" s="178" t="s">
        <v>89</v>
      </c>
      <c r="T39" s="179" t="s">
        <v>89</v>
      </c>
      <c r="U39" s="179" t="s">
        <v>89</v>
      </c>
      <c r="V39" s="179" t="s">
        <v>89</v>
      </c>
      <c r="W39" s="180" t="s">
        <v>89</v>
      </c>
      <c r="X39" s="185" t="s">
        <v>128</v>
      </c>
      <c r="Y39" s="175"/>
      <c r="Z39" s="323">
        <v>2.4</v>
      </c>
      <c r="AA39" s="91">
        <v>4.5999999999999996</v>
      </c>
      <c r="AB39" s="91">
        <v>5.6</v>
      </c>
      <c r="AC39" s="91">
        <v>4</v>
      </c>
      <c r="AD39" s="91">
        <v>4</v>
      </c>
      <c r="AE39" s="323">
        <v>6.8</v>
      </c>
      <c r="AF39" s="91">
        <v>12.3</v>
      </c>
      <c r="AG39" s="91">
        <v>13.2</v>
      </c>
      <c r="AH39" s="91">
        <v>12.6</v>
      </c>
      <c r="AI39" s="91">
        <v>14</v>
      </c>
      <c r="AJ39" s="176"/>
      <c r="AK39" s="175"/>
      <c r="AL39" s="175"/>
      <c r="AM39" s="175"/>
      <c r="AN39" s="177"/>
      <c r="AO39" s="178" t="s">
        <v>89</v>
      </c>
      <c r="AP39" s="179" t="s">
        <v>89</v>
      </c>
      <c r="AQ39" s="179" t="s">
        <v>89</v>
      </c>
      <c r="AR39" s="179" t="s">
        <v>89</v>
      </c>
      <c r="AS39" s="180" t="s">
        <v>89</v>
      </c>
      <c r="AT39" s="185" t="s">
        <v>128</v>
      </c>
      <c r="AU39" s="175"/>
      <c r="AV39" s="323">
        <v>1.7</v>
      </c>
      <c r="AW39" s="91">
        <v>3.5</v>
      </c>
      <c r="AX39" s="91">
        <v>4.0999999999999996</v>
      </c>
      <c r="AY39" s="91">
        <v>3.3</v>
      </c>
      <c r="AZ39" s="91">
        <v>3.8</v>
      </c>
      <c r="BA39" s="323">
        <v>6</v>
      </c>
      <c r="BB39" s="91">
        <v>10.3</v>
      </c>
      <c r="BC39" s="91">
        <v>11</v>
      </c>
      <c r="BD39" s="91">
        <v>10.3</v>
      </c>
      <c r="BE39" s="91">
        <v>10.9</v>
      </c>
      <c r="BF39" s="176"/>
      <c r="BG39" s="175"/>
      <c r="BH39" s="175"/>
      <c r="BI39" s="175"/>
      <c r="BJ39" s="177"/>
      <c r="BK39" s="178" t="s">
        <v>89</v>
      </c>
      <c r="BL39" s="179" t="s">
        <v>89</v>
      </c>
      <c r="BM39" s="179" t="s">
        <v>89</v>
      </c>
      <c r="BN39" s="179" t="s">
        <v>89</v>
      </c>
      <c r="BO39" s="180" t="s">
        <v>89</v>
      </c>
    </row>
    <row r="40" spans="1:67" x14ac:dyDescent="0.25">
      <c r="A40" s="494"/>
      <c r="B40" s="74" t="s">
        <v>279</v>
      </c>
      <c r="C40" s="175"/>
      <c r="D40" s="323" t="s">
        <v>82</v>
      </c>
      <c r="E40" s="91" t="s">
        <v>82</v>
      </c>
      <c r="F40" s="91">
        <v>0.7</v>
      </c>
      <c r="G40" s="91">
        <v>0.9</v>
      </c>
      <c r="H40" s="91">
        <v>1.1000000000000001</v>
      </c>
      <c r="I40" s="323">
        <v>2.4</v>
      </c>
      <c r="J40" s="91">
        <v>3.4</v>
      </c>
      <c r="K40" s="91">
        <v>3.7</v>
      </c>
      <c r="L40" s="91">
        <v>3.5</v>
      </c>
      <c r="M40" s="91">
        <v>3.6</v>
      </c>
      <c r="N40" s="176"/>
      <c r="O40" s="175"/>
      <c r="P40" s="175"/>
      <c r="Q40" s="175"/>
      <c r="R40" s="177"/>
      <c r="S40" s="178" t="s">
        <v>89</v>
      </c>
      <c r="T40" s="179" t="s">
        <v>89</v>
      </c>
      <c r="U40" s="179" t="s">
        <v>89</v>
      </c>
      <c r="V40" s="179" t="s">
        <v>89</v>
      </c>
      <c r="W40" s="180" t="s">
        <v>89</v>
      </c>
      <c r="X40" s="185" t="s">
        <v>129</v>
      </c>
      <c r="Y40" s="175"/>
      <c r="Z40" s="323" t="s">
        <v>82</v>
      </c>
      <c r="AA40" s="91" t="s">
        <v>82</v>
      </c>
      <c r="AB40" s="91" t="s">
        <v>82</v>
      </c>
      <c r="AC40" s="91" t="s">
        <v>82</v>
      </c>
      <c r="AD40" s="91" t="s">
        <v>82</v>
      </c>
      <c r="AE40" s="323">
        <v>2.2999999999999998</v>
      </c>
      <c r="AF40" s="91">
        <v>3.9</v>
      </c>
      <c r="AG40" s="91">
        <v>3.6</v>
      </c>
      <c r="AH40" s="91">
        <v>3.6</v>
      </c>
      <c r="AI40" s="91">
        <v>3.8</v>
      </c>
      <c r="AJ40" s="176"/>
      <c r="AK40" s="175"/>
      <c r="AL40" s="175"/>
      <c r="AM40" s="175"/>
      <c r="AN40" s="177"/>
      <c r="AO40" s="178" t="s">
        <v>89</v>
      </c>
      <c r="AP40" s="179" t="s">
        <v>89</v>
      </c>
      <c r="AQ40" s="179" t="s">
        <v>89</v>
      </c>
      <c r="AR40" s="179" t="s">
        <v>89</v>
      </c>
      <c r="AS40" s="180" t="s">
        <v>89</v>
      </c>
      <c r="AT40" s="185" t="s">
        <v>129</v>
      </c>
      <c r="AU40" s="175"/>
      <c r="AV40" s="323" t="s">
        <v>82</v>
      </c>
      <c r="AW40" s="91" t="s">
        <v>82</v>
      </c>
      <c r="AX40" s="91">
        <v>0.6</v>
      </c>
      <c r="AY40" s="91">
        <v>0.8</v>
      </c>
      <c r="AZ40" s="91">
        <v>1</v>
      </c>
      <c r="BA40" s="323">
        <v>2.4</v>
      </c>
      <c r="BB40" s="91">
        <v>3.5</v>
      </c>
      <c r="BC40" s="91">
        <v>3.7</v>
      </c>
      <c r="BD40" s="91">
        <v>3.6</v>
      </c>
      <c r="BE40" s="91">
        <v>3.7</v>
      </c>
      <c r="BF40" s="176"/>
      <c r="BG40" s="175"/>
      <c r="BH40" s="175"/>
      <c r="BI40" s="175"/>
      <c r="BJ40" s="177"/>
      <c r="BK40" s="178" t="s">
        <v>89</v>
      </c>
      <c r="BL40" s="179" t="s">
        <v>89</v>
      </c>
      <c r="BM40" s="179" t="s">
        <v>89</v>
      </c>
      <c r="BN40" s="179" t="s">
        <v>89</v>
      </c>
      <c r="BO40" s="180" t="s">
        <v>89</v>
      </c>
    </row>
    <row r="41" spans="1:67" x14ac:dyDescent="0.25">
      <c r="A41" s="494"/>
      <c r="B41" s="79" t="s">
        <v>280</v>
      </c>
      <c r="C41" s="190"/>
      <c r="D41" s="323">
        <v>2.9</v>
      </c>
      <c r="E41" s="324">
        <v>6.6</v>
      </c>
      <c r="F41" s="324">
        <v>6.6</v>
      </c>
      <c r="G41" s="324">
        <v>6.1</v>
      </c>
      <c r="H41" s="91">
        <v>7.9</v>
      </c>
      <c r="I41" s="323">
        <v>6.3</v>
      </c>
      <c r="J41" s="324">
        <v>10.7</v>
      </c>
      <c r="K41" s="324">
        <v>11.5</v>
      </c>
      <c r="L41" s="324">
        <v>11</v>
      </c>
      <c r="M41" s="91">
        <v>11.5</v>
      </c>
      <c r="N41" s="191"/>
      <c r="O41" s="170"/>
      <c r="P41" s="170"/>
      <c r="Q41" s="170"/>
      <c r="R41" s="192"/>
      <c r="S41" s="193" t="s">
        <v>89</v>
      </c>
      <c r="T41" s="194" t="s">
        <v>89</v>
      </c>
      <c r="U41" s="194" t="s">
        <v>89</v>
      </c>
      <c r="V41" s="194" t="s">
        <v>89</v>
      </c>
      <c r="W41" s="195" t="s">
        <v>89</v>
      </c>
      <c r="X41" s="196" t="s">
        <v>130</v>
      </c>
      <c r="Y41" s="190"/>
      <c r="Z41" s="323">
        <v>3.2</v>
      </c>
      <c r="AA41" s="324">
        <v>6.5</v>
      </c>
      <c r="AB41" s="324">
        <v>8.1999999999999993</v>
      </c>
      <c r="AC41" s="324">
        <v>5.9</v>
      </c>
      <c r="AD41" s="91">
        <v>6</v>
      </c>
      <c r="AE41" s="323">
        <v>7.4</v>
      </c>
      <c r="AF41" s="324">
        <v>13.6</v>
      </c>
      <c r="AG41" s="324">
        <v>14.7</v>
      </c>
      <c r="AH41" s="324">
        <v>14.4</v>
      </c>
      <c r="AI41" s="91">
        <v>16.399999999999999</v>
      </c>
      <c r="AJ41" s="191"/>
      <c r="AK41" s="170"/>
      <c r="AL41" s="170"/>
      <c r="AM41" s="170"/>
      <c r="AN41" s="192"/>
      <c r="AO41" s="193" t="s">
        <v>89</v>
      </c>
      <c r="AP41" s="194" t="s">
        <v>89</v>
      </c>
      <c r="AQ41" s="194" t="s">
        <v>89</v>
      </c>
      <c r="AR41" s="194" t="s">
        <v>89</v>
      </c>
      <c r="AS41" s="195" t="s">
        <v>89</v>
      </c>
      <c r="AT41" s="196" t="s">
        <v>130</v>
      </c>
      <c r="AU41" s="190"/>
      <c r="AV41" s="323">
        <v>3.1</v>
      </c>
      <c r="AW41" s="324">
        <v>6.5</v>
      </c>
      <c r="AX41" s="324">
        <v>7.5</v>
      </c>
      <c r="AY41" s="324">
        <v>6</v>
      </c>
      <c r="AZ41" s="91">
        <v>6.9</v>
      </c>
      <c r="BA41" s="323">
        <v>6.8</v>
      </c>
      <c r="BB41" s="324">
        <v>11.9</v>
      </c>
      <c r="BC41" s="324">
        <v>12.8</v>
      </c>
      <c r="BD41" s="324">
        <v>12.3</v>
      </c>
      <c r="BE41" s="91">
        <v>13.4</v>
      </c>
      <c r="BF41" s="191"/>
      <c r="BG41" s="170"/>
      <c r="BH41" s="170"/>
      <c r="BI41" s="170"/>
      <c r="BJ41" s="192"/>
      <c r="BK41" s="193" t="s">
        <v>89</v>
      </c>
      <c r="BL41" s="194" t="s">
        <v>89</v>
      </c>
      <c r="BM41" s="194" t="s">
        <v>89</v>
      </c>
      <c r="BN41" s="194" t="s">
        <v>89</v>
      </c>
      <c r="BO41" s="195" t="s">
        <v>89</v>
      </c>
    </row>
    <row r="42" spans="1:67" ht="15" customHeight="1" x14ac:dyDescent="0.25">
      <c r="A42" s="494" t="s">
        <v>134</v>
      </c>
      <c r="B42" s="167"/>
      <c r="C42" s="168"/>
      <c r="D42" s="492" t="s">
        <v>69</v>
      </c>
      <c r="E42" s="492"/>
      <c r="F42" s="492"/>
      <c r="G42" s="495"/>
      <c r="H42" s="492"/>
      <c r="I42" s="492" t="s">
        <v>47</v>
      </c>
      <c r="J42" s="492"/>
      <c r="K42" s="492"/>
      <c r="L42" s="492"/>
      <c r="M42" s="492"/>
      <c r="N42" s="492" t="s">
        <v>124</v>
      </c>
      <c r="O42" s="492"/>
      <c r="P42" s="492"/>
      <c r="Q42" s="492"/>
      <c r="R42" s="492"/>
      <c r="S42" s="492" t="s">
        <v>125</v>
      </c>
      <c r="T42" s="492"/>
      <c r="U42" s="492"/>
      <c r="V42" s="492"/>
      <c r="W42" s="492"/>
      <c r="X42" s="167"/>
      <c r="Y42" s="168"/>
      <c r="Z42" s="492" t="s">
        <v>69</v>
      </c>
      <c r="AA42" s="492"/>
      <c r="AB42" s="492"/>
      <c r="AC42" s="495"/>
      <c r="AD42" s="492"/>
      <c r="AE42" s="492" t="s">
        <v>47</v>
      </c>
      <c r="AF42" s="492"/>
      <c r="AG42" s="492"/>
      <c r="AH42" s="492"/>
      <c r="AI42" s="492"/>
      <c r="AJ42" s="492" t="s">
        <v>124</v>
      </c>
      <c r="AK42" s="492"/>
      <c r="AL42" s="492"/>
      <c r="AM42" s="492"/>
      <c r="AN42" s="492"/>
      <c r="AO42" s="492" t="s">
        <v>125</v>
      </c>
      <c r="AP42" s="492"/>
      <c r="AQ42" s="492"/>
      <c r="AR42" s="492"/>
      <c r="AS42" s="492"/>
      <c r="AT42" s="167"/>
      <c r="AU42" s="168"/>
      <c r="AV42" s="492" t="s">
        <v>69</v>
      </c>
      <c r="AW42" s="492"/>
      <c r="AX42" s="492"/>
      <c r="AY42" s="495"/>
      <c r="AZ42" s="492"/>
      <c r="BA42" s="492" t="s">
        <v>47</v>
      </c>
      <c r="BB42" s="492"/>
      <c r="BC42" s="492"/>
      <c r="BD42" s="492"/>
      <c r="BE42" s="492"/>
      <c r="BF42" s="492" t="s">
        <v>124</v>
      </c>
      <c r="BG42" s="492"/>
      <c r="BH42" s="492"/>
      <c r="BI42" s="492"/>
      <c r="BJ42" s="492"/>
      <c r="BK42" s="492" t="s">
        <v>125</v>
      </c>
      <c r="BL42" s="492"/>
      <c r="BM42" s="492"/>
      <c r="BN42" s="492"/>
      <c r="BO42" s="492"/>
    </row>
    <row r="43" spans="1:67" ht="45" customHeight="1" x14ac:dyDescent="0.25">
      <c r="A43" s="494"/>
      <c r="B43" s="169"/>
      <c r="C43" s="170"/>
      <c r="D43" s="171">
        <v>2012</v>
      </c>
      <c r="E43" s="171">
        <v>2013</v>
      </c>
      <c r="F43" s="171">
        <v>2014</v>
      </c>
      <c r="G43" s="171">
        <v>2015</v>
      </c>
      <c r="H43" s="171">
        <v>2016</v>
      </c>
      <c r="I43" s="171">
        <v>2012</v>
      </c>
      <c r="J43" s="171">
        <v>2013</v>
      </c>
      <c r="K43" s="171">
        <v>2014</v>
      </c>
      <c r="L43" s="171">
        <v>2015</v>
      </c>
      <c r="M43" s="171">
        <v>2016</v>
      </c>
      <c r="N43" s="171">
        <v>2012</v>
      </c>
      <c r="O43" s="171">
        <v>2013</v>
      </c>
      <c r="P43" s="171">
        <v>2014</v>
      </c>
      <c r="Q43" s="171">
        <v>2015</v>
      </c>
      <c r="R43" s="171">
        <v>2016</v>
      </c>
      <c r="S43" s="171">
        <v>2012</v>
      </c>
      <c r="T43" s="171">
        <v>2013</v>
      </c>
      <c r="U43" s="171">
        <v>2014</v>
      </c>
      <c r="V43" s="171">
        <v>2015</v>
      </c>
      <c r="W43" s="171">
        <v>2016</v>
      </c>
      <c r="X43" s="169"/>
      <c r="Y43" s="170"/>
      <c r="Z43" s="171">
        <v>2012</v>
      </c>
      <c r="AA43" s="171">
        <v>2013</v>
      </c>
      <c r="AB43" s="171">
        <v>2014</v>
      </c>
      <c r="AC43" s="171">
        <v>2015</v>
      </c>
      <c r="AD43" s="171">
        <v>2016</v>
      </c>
      <c r="AE43" s="171">
        <v>2012</v>
      </c>
      <c r="AF43" s="171">
        <v>2013</v>
      </c>
      <c r="AG43" s="171">
        <v>2014</v>
      </c>
      <c r="AH43" s="171">
        <v>2015</v>
      </c>
      <c r="AI43" s="171">
        <v>2016</v>
      </c>
      <c r="AJ43" s="171">
        <v>2012</v>
      </c>
      <c r="AK43" s="171">
        <v>2013</v>
      </c>
      <c r="AL43" s="171">
        <v>2014</v>
      </c>
      <c r="AM43" s="171">
        <v>2015</v>
      </c>
      <c r="AN43" s="171">
        <v>2016</v>
      </c>
      <c r="AO43" s="171">
        <v>2012</v>
      </c>
      <c r="AP43" s="171">
        <v>2013</v>
      </c>
      <c r="AQ43" s="171">
        <v>2014</v>
      </c>
      <c r="AR43" s="171">
        <v>2015</v>
      </c>
      <c r="AS43" s="171">
        <v>2016</v>
      </c>
      <c r="AT43" s="169"/>
      <c r="AU43" s="170"/>
      <c r="AV43" s="171">
        <v>2012</v>
      </c>
      <c r="AW43" s="171">
        <v>2013</v>
      </c>
      <c r="AX43" s="171">
        <v>2014</v>
      </c>
      <c r="AY43" s="171">
        <v>2015</v>
      </c>
      <c r="AZ43" s="171">
        <v>2016</v>
      </c>
      <c r="BA43" s="171">
        <v>2012</v>
      </c>
      <c r="BB43" s="171">
        <v>2013</v>
      </c>
      <c r="BC43" s="171">
        <v>2014</v>
      </c>
      <c r="BD43" s="171">
        <v>2015</v>
      </c>
      <c r="BE43" s="171">
        <v>2016</v>
      </c>
      <c r="BF43" s="171">
        <v>2012</v>
      </c>
      <c r="BG43" s="171">
        <v>2013</v>
      </c>
      <c r="BH43" s="171">
        <v>2014</v>
      </c>
      <c r="BI43" s="171">
        <v>2015</v>
      </c>
      <c r="BJ43" s="171">
        <v>2016</v>
      </c>
      <c r="BK43" s="172">
        <v>2012</v>
      </c>
      <c r="BL43" s="171">
        <v>2013</v>
      </c>
      <c r="BM43" s="171">
        <v>2014</v>
      </c>
      <c r="BN43" s="173">
        <v>2015</v>
      </c>
      <c r="BO43" s="173">
        <v>2016</v>
      </c>
    </row>
    <row r="44" spans="1:67" x14ac:dyDescent="0.25">
      <c r="A44" s="494"/>
      <c r="B44" s="181"/>
      <c r="C44" s="175"/>
      <c r="D44" s="197"/>
      <c r="E44" s="198"/>
      <c r="F44" s="198"/>
      <c r="G44" s="198"/>
      <c r="H44" s="199"/>
      <c r="I44" s="197"/>
      <c r="J44" s="198"/>
      <c r="K44" s="198"/>
      <c r="L44" s="198"/>
      <c r="M44" s="199"/>
      <c r="N44" s="197"/>
      <c r="O44" s="198"/>
      <c r="P44" s="198"/>
      <c r="Q44" s="198"/>
      <c r="R44" s="199"/>
      <c r="S44" s="200"/>
      <c r="T44" s="201"/>
      <c r="U44" s="201"/>
      <c r="V44" s="201"/>
      <c r="W44" s="202"/>
      <c r="X44" s="181"/>
      <c r="Y44" s="175"/>
      <c r="Z44" s="197"/>
      <c r="AA44" s="198"/>
      <c r="AB44" s="198"/>
      <c r="AC44" s="198"/>
      <c r="AD44" s="199"/>
      <c r="AE44" s="197"/>
      <c r="AF44" s="198"/>
      <c r="AG44" s="198"/>
      <c r="AH44" s="198"/>
      <c r="AI44" s="199"/>
      <c r="AJ44" s="197"/>
      <c r="AK44" s="198"/>
      <c r="AL44" s="198"/>
      <c r="AM44" s="198"/>
      <c r="AN44" s="199"/>
      <c r="AO44" s="200"/>
      <c r="AP44" s="201"/>
      <c r="AQ44" s="201"/>
      <c r="AR44" s="201"/>
      <c r="AS44" s="202"/>
      <c r="AT44" s="181"/>
      <c r="AU44" s="175"/>
      <c r="AV44" s="197"/>
      <c r="AW44" s="198"/>
      <c r="AX44" s="198"/>
      <c r="AY44" s="198"/>
      <c r="AZ44" s="199"/>
      <c r="BA44" s="197"/>
      <c r="BB44" s="198"/>
      <c r="BC44" s="198"/>
      <c r="BD44" s="198"/>
      <c r="BE44" s="199"/>
      <c r="BF44" s="197"/>
      <c r="BG44" s="198"/>
      <c r="BH44" s="198"/>
      <c r="BI44" s="198"/>
      <c r="BJ44" s="199"/>
      <c r="BK44" s="200"/>
      <c r="BL44" s="201"/>
      <c r="BM44" s="201"/>
      <c r="BN44" s="201"/>
      <c r="BO44" s="202"/>
    </row>
    <row r="45" spans="1:67" x14ac:dyDescent="0.25">
      <c r="A45" s="494"/>
      <c r="B45" s="39" t="s">
        <v>43</v>
      </c>
      <c r="C45" s="175"/>
      <c r="D45" s="176"/>
      <c r="E45" s="175"/>
      <c r="F45" s="175"/>
      <c r="G45" s="175"/>
      <c r="H45" s="177"/>
      <c r="I45" s="176"/>
      <c r="J45" s="175"/>
      <c r="K45" s="175"/>
      <c r="L45" s="175"/>
      <c r="M45" s="177"/>
      <c r="N45" s="176"/>
      <c r="O45" s="175"/>
      <c r="P45" s="175"/>
      <c r="Q45" s="175"/>
      <c r="R45" s="177"/>
      <c r="S45" s="178"/>
      <c r="T45" s="179"/>
      <c r="U45" s="179"/>
      <c r="V45" s="179"/>
      <c r="W45" s="180"/>
      <c r="X45" s="181" t="s">
        <v>126</v>
      </c>
      <c r="Y45" s="175"/>
      <c r="Z45" s="176"/>
      <c r="AA45" s="175"/>
      <c r="AB45" s="175"/>
      <c r="AC45" s="175"/>
      <c r="AD45" s="177"/>
      <c r="AE45" s="176"/>
      <c r="AF45" s="175"/>
      <c r="AG45" s="175"/>
      <c r="AH45" s="175"/>
      <c r="AI45" s="177"/>
      <c r="AJ45" s="176"/>
      <c r="AK45" s="175"/>
      <c r="AL45" s="175"/>
      <c r="AM45" s="175"/>
      <c r="AN45" s="177"/>
      <c r="AO45" s="178"/>
      <c r="AP45" s="179"/>
      <c r="AQ45" s="179"/>
      <c r="AR45" s="179"/>
      <c r="AS45" s="180"/>
      <c r="AT45" s="181" t="s">
        <v>126</v>
      </c>
      <c r="AU45" s="175"/>
      <c r="AV45" s="176"/>
      <c r="AW45" s="175"/>
      <c r="AX45" s="175"/>
      <c r="AY45" s="175"/>
      <c r="AZ45" s="177"/>
      <c r="BA45" s="176"/>
      <c r="BB45" s="175"/>
      <c r="BC45" s="175"/>
      <c r="BD45" s="175"/>
      <c r="BE45" s="177"/>
      <c r="BF45" s="176"/>
      <c r="BG45" s="175"/>
      <c r="BH45" s="175"/>
      <c r="BI45" s="175"/>
      <c r="BJ45" s="177"/>
      <c r="BK45" s="178"/>
      <c r="BL45" s="179"/>
      <c r="BM45" s="179"/>
      <c r="BN45" s="179"/>
      <c r="BO45" s="180"/>
    </row>
    <row r="46" spans="1:67" x14ac:dyDescent="0.25">
      <c r="A46" s="494"/>
      <c r="B46" s="73" t="s">
        <v>275</v>
      </c>
      <c r="C46" s="175"/>
      <c r="D46" s="176">
        <v>2730</v>
      </c>
      <c r="E46" s="175">
        <v>2730</v>
      </c>
      <c r="F46" s="175">
        <v>2620</v>
      </c>
      <c r="G46" s="175">
        <v>2680</v>
      </c>
      <c r="H46" s="175">
        <v>2660</v>
      </c>
      <c r="I46" s="176">
        <v>321510</v>
      </c>
      <c r="J46" s="175">
        <v>326470</v>
      </c>
      <c r="K46" s="175">
        <v>319650</v>
      </c>
      <c r="L46" s="175">
        <v>316550</v>
      </c>
      <c r="M46" s="175">
        <v>309750</v>
      </c>
      <c r="N46" s="176"/>
      <c r="O46" s="175"/>
      <c r="P46" s="175"/>
      <c r="Q46" s="175"/>
      <c r="R46" s="177"/>
      <c r="S46" s="178" t="s">
        <v>89</v>
      </c>
      <c r="T46" s="179" t="s">
        <v>89</v>
      </c>
      <c r="U46" s="179" t="s">
        <v>89</v>
      </c>
      <c r="V46" s="179" t="s">
        <v>89</v>
      </c>
      <c r="W46" s="180" t="s">
        <v>89</v>
      </c>
      <c r="X46" s="182" t="s">
        <v>127</v>
      </c>
      <c r="Y46" s="175"/>
      <c r="Z46" s="176">
        <v>2140</v>
      </c>
      <c r="AA46" s="175">
        <v>2150</v>
      </c>
      <c r="AB46" s="175">
        <v>2200</v>
      </c>
      <c r="AC46" s="175">
        <v>2280</v>
      </c>
      <c r="AD46" s="175">
        <v>2220</v>
      </c>
      <c r="AE46" s="176">
        <v>304840</v>
      </c>
      <c r="AF46" s="175">
        <v>311360</v>
      </c>
      <c r="AG46" s="175">
        <v>303830</v>
      </c>
      <c r="AH46" s="175">
        <v>300640</v>
      </c>
      <c r="AI46" s="175">
        <v>294730</v>
      </c>
      <c r="AJ46" s="176"/>
      <c r="AK46" s="175"/>
      <c r="AL46" s="175"/>
      <c r="AM46" s="175"/>
      <c r="AN46" s="177"/>
      <c r="AO46" s="178" t="s">
        <v>89</v>
      </c>
      <c r="AP46" s="179" t="s">
        <v>89</v>
      </c>
      <c r="AQ46" s="179" t="s">
        <v>89</v>
      </c>
      <c r="AR46" s="179" t="s">
        <v>89</v>
      </c>
      <c r="AS46" s="180" t="s">
        <v>89</v>
      </c>
      <c r="AT46" s="182" t="s">
        <v>127</v>
      </c>
      <c r="AU46" s="175"/>
      <c r="AV46" s="176">
        <v>4870</v>
      </c>
      <c r="AW46" s="175">
        <v>4880</v>
      </c>
      <c r="AX46" s="175">
        <v>4820</v>
      </c>
      <c r="AY46" s="175">
        <v>4960</v>
      </c>
      <c r="AZ46" s="175">
        <v>4890</v>
      </c>
      <c r="BA46" s="176">
        <v>626350</v>
      </c>
      <c r="BB46" s="175">
        <v>637830</v>
      </c>
      <c r="BC46" s="175">
        <v>623480</v>
      </c>
      <c r="BD46" s="175">
        <v>617180</v>
      </c>
      <c r="BE46" s="175">
        <v>604480</v>
      </c>
      <c r="BF46" s="176"/>
      <c r="BG46" s="175"/>
      <c r="BH46" s="175"/>
      <c r="BI46" s="175"/>
      <c r="BJ46" s="177"/>
      <c r="BK46" s="178" t="s">
        <v>89</v>
      </c>
      <c r="BL46" s="179" t="s">
        <v>89</v>
      </c>
      <c r="BM46" s="179" t="s">
        <v>89</v>
      </c>
      <c r="BN46" s="179" t="s">
        <v>89</v>
      </c>
      <c r="BO46" s="347">
        <v>14040</v>
      </c>
    </row>
    <row r="47" spans="1:67" x14ac:dyDescent="0.25">
      <c r="A47" s="494"/>
      <c r="B47" s="73"/>
      <c r="C47" s="175"/>
      <c r="D47" s="176"/>
      <c r="E47" s="175"/>
      <c r="F47" s="175"/>
      <c r="G47" s="183"/>
      <c r="H47" s="184"/>
      <c r="I47" s="176"/>
      <c r="J47" s="175"/>
      <c r="K47" s="175"/>
      <c r="L47" s="183"/>
      <c r="M47" s="184"/>
      <c r="N47" s="176"/>
      <c r="O47" s="175"/>
      <c r="P47" s="175"/>
      <c r="Q47" s="183"/>
      <c r="R47" s="184"/>
      <c r="S47" s="178"/>
      <c r="T47" s="179"/>
      <c r="U47" s="179"/>
      <c r="V47" s="179"/>
      <c r="W47" s="180"/>
      <c r="X47" s="182"/>
      <c r="Y47" s="175"/>
      <c r="Z47" s="176"/>
      <c r="AA47" s="175"/>
      <c r="AB47" s="175"/>
      <c r="AC47" s="183"/>
      <c r="AD47" s="184"/>
      <c r="AE47" s="176"/>
      <c r="AF47" s="175"/>
      <c r="AG47" s="175"/>
      <c r="AH47" s="183"/>
      <c r="AI47" s="184"/>
      <c r="AJ47" s="176"/>
      <c r="AK47" s="175"/>
      <c r="AL47" s="175"/>
      <c r="AM47" s="183"/>
      <c r="AN47" s="184"/>
      <c r="AO47" s="178"/>
      <c r="AP47" s="179"/>
      <c r="AQ47" s="179"/>
      <c r="AR47" s="179"/>
      <c r="AS47" s="180"/>
      <c r="AT47" s="182"/>
      <c r="AU47" s="175"/>
      <c r="AV47" s="176"/>
      <c r="AW47" s="175"/>
      <c r="AX47" s="175"/>
      <c r="AY47" s="183"/>
      <c r="AZ47" s="184"/>
      <c r="BA47" s="176"/>
      <c r="BB47" s="175"/>
      <c r="BC47" s="175"/>
      <c r="BD47" s="183"/>
      <c r="BE47" s="184"/>
      <c r="BF47" s="176"/>
      <c r="BG47" s="175"/>
      <c r="BH47" s="175"/>
      <c r="BI47" s="183"/>
      <c r="BJ47" s="184"/>
      <c r="BK47" s="178"/>
      <c r="BL47" s="179"/>
      <c r="BM47" s="179"/>
      <c r="BN47" s="179"/>
      <c r="BO47" s="180"/>
    </row>
    <row r="48" spans="1:67" x14ac:dyDescent="0.25">
      <c r="A48" s="494"/>
      <c r="B48" s="74" t="s">
        <v>74</v>
      </c>
      <c r="C48" s="175"/>
      <c r="D48" s="176">
        <v>540</v>
      </c>
      <c r="E48" s="175">
        <v>510</v>
      </c>
      <c r="F48" s="175">
        <v>570</v>
      </c>
      <c r="G48" s="175">
        <v>690</v>
      </c>
      <c r="H48" s="175">
        <v>800</v>
      </c>
      <c r="I48" s="176">
        <v>209830</v>
      </c>
      <c r="J48" s="175">
        <v>217120</v>
      </c>
      <c r="K48" s="175">
        <v>217820</v>
      </c>
      <c r="L48" s="175">
        <v>226740</v>
      </c>
      <c r="M48" s="175">
        <v>226350</v>
      </c>
      <c r="N48" s="176"/>
      <c r="O48" s="175"/>
      <c r="P48" s="175"/>
      <c r="Q48" s="175"/>
      <c r="R48" s="177"/>
      <c r="S48" s="178" t="s">
        <v>89</v>
      </c>
      <c r="T48" s="179" t="s">
        <v>89</v>
      </c>
      <c r="U48" s="179" t="s">
        <v>89</v>
      </c>
      <c r="V48" s="179" t="s">
        <v>89</v>
      </c>
      <c r="W48" s="180" t="s">
        <v>89</v>
      </c>
      <c r="X48" s="185" t="s">
        <v>74</v>
      </c>
      <c r="Y48" s="175"/>
      <c r="Z48" s="176">
        <v>660</v>
      </c>
      <c r="AA48" s="175">
        <v>670</v>
      </c>
      <c r="AB48" s="175">
        <v>770</v>
      </c>
      <c r="AC48" s="175">
        <v>880</v>
      </c>
      <c r="AD48" s="175">
        <v>970</v>
      </c>
      <c r="AE48" s="176">
        <v>226760</v>
      </c>
      <c r="AF48" s="175">
        <v>235940</v>
      </c>
      <c r="AG48" s="175">
        <v>232910</v>
      </c>
      <c r="AH48" s="175">
        <v>237800</v>
      </c>
      <c r="AI48" s="175">
        <v>236440</v>
      </c>
      <c r="AJ48" s="176"/>
      <c r="AK48" s="175"/>
      <c r="AL48" s="175"/>
      <c r="AM48" s="175"/>
      <c r="AN48" s="177"/>
      <c r="AO48" s="178" t="s">
        <v>89</v>
      </c>
      <c r="AP48" s="179" t="s">
        <v>89</v>
      </c>
      <c r="AQ48" s="179" t="s">
        <v>89</v>
      </c>
      <c r="AR48" s="179" t="s">
        <v>89</v>
      </c>
      <c r="AS48" s="180" t="s">
        <v>89</v>
      </c>
      <c r="AT48" s="185" t="s">
        <v>74</v>
      </c>
      <c r="AU48" s="175"/>
      <c r="AV48" s="176">
        <v>1190</v>
      </c>
      <c r="AW48" s="175">
        <v>1180</v>
      </c>
      <c r="AX48" s="175">
        <v>1340</v>
      </c>
      <c r="AY48" s="175">
        <v>1570</v>
      </c>
      <c r="AZ48" s="175">
        <v>1760</v>
      </c>
      <c r="BA48" s="176">
        <v>436590</v>
      </c>
      <c r="BB48" s="175">
        <v>453060</v>
      </c>
      <c r="BC48" s="175">
        <v>450730</v>
      </c>
      <c r="BD48" s="175">
        <v>464540</v>
      </c>
      <c r="BE48" s="175">
        <v>462790</v>
      </c>
      <c r="BF48" s="176"/>
      <c r="BG48" s="175"/>
      <c r="BH48" s="175"/>
      <c r="BI48" s="175"/>
      <c r="BJ48" s="177"/>
      <c r="BK48" s="178" t="s">
        <v>89</v>
      </c>
      <c r="BL48" s="179" t="s">
        <v>89</v>
      </c>
      <c r="BM48" s="179" t="s">
        <v>89</v>
      </c>
      <c r="BN48" s="179" t="s">
        <v>89</v>
      </c>
      <c r="BO48" s="180" t="s">
        <v>89</v>
      </c>
    </row>
    <row r="49" spans="1:67" x14ac:dyDescent="0.25">
      <c r="A49" s="494"/>
      <c r="B49" s="74"/>
      <c r="C49" s="175"/>
      <c r="D49" s="186"/>
      <c r="E49" s="187"/>
      <c r="F49" s="187"/>
      <c r="G49" s="187"/>
      <c r="H49" s="188"/>
      <c r="I49" s="186"/>
      <c r="J49" s="187"/>
      <c r="K49" s="187"/>
      <c r="L49" s="187"/>
      <c r="M49" s="188"/>
      <c r="N49" s="186"/>
      <c r="O49" s="187"/>
      <c r="P49" s="187"/>
      <c r="Q49" s="187"/>
      <c r="R49" s="188"/>
      <c r="S49" s="178"/>
      <c r="T49" s="179"/>
      <c r="U49" s="179"/>
      <c r="V49" s="179"/>
      <c r="W49" s="180"/>
      <c r="X49" s="185"/>
      <c r="Y49" s="175"/>
      <c r="Z49" s="186"/>
      <c r="AA49" s="187"/>
      <c r="AB49" s="187"/>
      <c r="AC49" s="187"/>
      <c r="AD49" s="188"/>
      <c r="AE49" s="186"/>
      <c r="AF49" s="187"/>
      <c r="AG49" s="187"/>
      <c r="AH49" s="187"/>
      <c r="AI49" s="188"/>
      <c r="AJ49" s="186"/>
      <c r="AK49" s="187"/>
      <c r="AL49" s="187"/>
      <c r="AM49" s="187"/>
      <c r="AN49" s="188"/>
      <c r="AO49" s="178"/>
      <c r="AP49" s="179"/>
      <c r="AQ49" s="179"/>
      <c r="AR49" s="179"/>
      <c r="AS49" s="180"/>
      <c r="AT49" s="185"/>
      <c r="AU49" s="175"/>
      <c r="AV49" s="186"/>
      <c r="AW49" s="187"/>
      <c r="AX49" s="187"/>
      <c r="AY49" s="187"/>
      <c r="AZ49" s="188"/>
      <c r="BA49" s="186"/>
      <c r="BB49" s="187"/>
      <c r="BC49" s="187"/>
      <c r="BD49" s="187"/>
      <c r="BE49" s="188"/>
      <c r="BF49" s="186"/>
      <c r="BG49" s="187"/>
      <c r="BH49" s="187"/>
      <c r="BI49" s="187"/>
      <c r="BJ49" s="188"/>
      <c r="BK49" s="178"/>
      <c r="BL49" s="179"/>
      <c r="BM49" s="179"/>
      <c r="BN49" s="179"/>
      <c r="BO49" s="180"/>
    </row>
    <row r="50" spans="1:67" x14ac:dyDescent="0.25">
      <c r="A50" s="494"/>
      <c r="B50" s="74" t="s">
        <v>128</v>
      </c>
      <c r="C50" s="175"/>
      <c r="D50" s="176">
        <v>1820</v>
      </c>
      <c r="E50" s="175">
        <v>1880</v>
      </c>
      <c r="F50" s="175">
        <v>1870</v>
      </c>
      <c r="G50" s="175">
        <v>1800</v>
      </c>
      <c r="H50" s="175">
        <v>1670</v>
      </c>
      <c r="I50" s="176">
        <v>77880</v>
      </c>
      <c r="J50" s="175">
        <v>75190</v>
      </c>
      <c r="K50" s="175">
        <v>72140</v>
      </c>
      <c r="L50" s="175">
        <v>60710</v>
      </c>
      <c r="M50" s="175">
        <v>54400</v>
      </c>
      <c r="N50" s="176"/>
      <c r="O50" s="175"/>
      <c r="P50" s="175"/>
      <c r="Q50" s="175"/>
      <c r="R50" s="177"/>
      <c r="S50" s="178" t="s">
        <v>89</v>
      </c>
      <c r="T50" s="179" t="s">
        <v>89</v>
      </c>
      <c r="U50" s="179" t="s">
        <v>89</v>
      </c>
      <c r="V50" s="179" t="s">
        <v>89</v>
      </c>
      <c r="W50" s="180" t="s">
        <v>89</v>
      </c>
      <c r="X50" s="185" t="s">
        <v>128</v>
      </c>
      <c r="Y50" s="175"/>
      <c r="Z50" s="176">
        <v>1190</v>
      </c>
      <c r="AA50" s="175">
        <v>1190</v>
      </c>
      <c r="AB50" s="175">
        <v>1280</v>
      </c>
      <c r="AC50" s="175">
        <v>1230</v>
      </c>
      <c r="AD50" s="175">
        <v>1060</v>
      </c>
      <c r="AE50" s="176">
        <v>47610</v>
      </c>
      <c r="AF50" s="175">
        <v>44280</v>
      </c>
      <c r="AG50" s="175">
        <v>42460</v>
      </c>
      <c r="AH50" s="175">
        <v>34710</v>
      </c>
      <c r="AI50" s="175">
        <v>30170</v>
      </c>
      <c r="AJ50" s="176"/>
      <c r="AK50" s="175"/>
      <c r="AL50" s="175"/>
      <c r="AM50" s="175"/>
      <c r="AN50" s="177"/>
      <c r="AO50" s="178" t="s">
        <v>89</v>
      </c>
      <c r="AP50" s="179" t="s">
        <v>89</v>
      </c>
      <c r="AQ50" s="179" t="s">
        <v>89</v>
      </c>
      <c r="AR50" s="179" t="s">
        <v>89</v>
      </c>
      <c r="AS50" s="180" t="s">
        <v>89</v>
      </c>
      <c r="AT50" s="185" t="s">
        <v>128</v>
      </c>
      <c r="AU50" s="175"/>
      <c r="AV50" s="176">
        <v>3010</v>
      </c>
      <c r="AW50" s="175">
        <v>3080</v>
      </c>
      <c r="AX50" s="175">
        <v>3150</v>
      </c>
      <c r="AY50" s="175">
        <v>3030</v>
      </c>
      <c r="AZ50" s="175">
        <v>2730</v>
      </c>
      <c r="BA50" s="176">
        <v>125490</v>
      </c>
      <c r="BB50" s="175">
        <v>119470</v>
      </c>
      <c r="BC50" s="175">
        <v>114600</v>
      </c>
      <c r="BD50" s="175">
        <v>95420</v>
      </c>
      <c r="BE50" s="175">
        <v>84570</v>
      </c>
      <c r="BF50" s="176"/>
      <c r="BG50" s="175"/>
      <c r="BH50" s="175"/>
      <c r="BI50" s="175"/>
      <c r="BJ50" s="177"/>
      <c r="BK50" s="178" t="s">
        <v>89</v>
      </c>
      <c r="BL50" s="179" t="s">
        <v>89</v>
      </c>
      <c r="BM50" s="179" t="s">
        <v>89</v>
      </c>
      <c r="BN50" s="179" t="s">
        <v>89</v>
      </c>
      <c r="BO50" s="180" t="s">
        <v>89</v>
      </c>
    </row>
    <row r="51" spans="1:67" x14ac:dyDescent="0.25">
      <c r="A51" s="494"/>
      <c r="B51" s="74" t="s">
        <v>279</v>
      </c>
      <c r="C51" s="175"/>
      <c r="D51" s="176">
        <v>1030</v>
      </c>
      <c r="E51" s="175">
        <v>1120</v>
      </c>
      <c r="F51" s="175">
        <v>1100</v>
      </c>
      <c r="G51" s="175">
        <v>1140</v>
      </c>
      <c r="H51" s="175">
        <v>1040</v>
      </c>
      <c r="I51" s="176">
        <v>16200</v>
      </c>
      <c r="J51" s="175">
        <v>17110</v>
      </c>
      <c r="K51" s="175">
        <v>17000</v>
      </c>
      <c r="L51" s="175">
        <v>16880</v>
      </c>
      <c r="M51" s="175">
        <v>16430</v>
      </c>
      <c r="N51" s="176"/>
      <c r="O51" s="175"/>
      <c r="P51" s="175"/>
      <c r="Q51" s="175"/>
      <c r="R51" s="177"/>
      <c r="S51" s="178" t="s">
        <v>89</v>
      </c>
      <c r="T51" s="179" t="s">
        <v>89</v>
      </c>
      <c r="U51" s="179" t="s">
        <v>89</v>
      </c>
      <c r="V51" s="179" t="s">
        <v>89</v>
      </c>
      <c r="W51" s="180" t="s">
        <v>89</v>
      </c>
      <c r="X51" s="185" t="s">
        <v>129</v>
      </c>
      <c r="Y51" s="175"/>
      <c r="Z51" s="176">
        <v>420</v>
      </c>
      <c r="AA51" s="175">
        <v>390</v>
      </c>
      <c r="AB51" s="175">
        <v>440</v>
      </c>
      <c r="AC51" s="175">
        <v>450</v>
      </c>
      <c r="AD51" s="175">
        <v>420</v>
      </c>
      <c r="AE51" s="176">
        <v>5650</v>
      </c>
      <c r="AF51" s="175">
        <v>5830</v>
      </c>
      <c r="AG51" s="175">
        <v>5850</v>
      </c>
      <c r="AH51" s="175">
        <v>5720</v>
      </c>
      <c r="AI51" s="175">
        <v>5750</v>
      </c>
      <c r="AJ51" s="176"/>
      <c r="AK51" s="175"/>
      <c r="AL51" s="175"/>
      <c r="AM51" s="175"/>
      <c r="AN51" s="177"/>
      <c r="AO51" s="178" t="s">
        <v>89</v>
      </c>
      <c r="AP51" s="179" t="s">
        <v>89</v>
      </c>
      <c r="AQ51" s="179" t="s">
        <v>89</v>
      </c>
      <c r="AR51" s="179" t="s">
        <v>89</v>
      </c>
      <c r="AS51" s="180" t="s">
        <v>89</v>
      </c>
      <c r="AT51" s="185" t="s">
        <v>129</v>
      </c>
      <c r="AU51" s="175"/>
      <c r="AV51" s="176">
        <v>1450</v>
      </c>
      <c r="AW51" s="175">
        <v>1510</v>
      </c>
      <c r="AX51" s="175">
        <v>1550</v>
      </c>
      <c r="AY51" s="175">
        <v>1590</v>
      </c>
      <c r="AZ51" s="175">
        <v>1460</v>
      </c>
      <c r="BA51" s="176">
        <v>21850</v>
      </c>
      <c r="BB51" s="175">
        <v>22940</v>
      </c>
      <c r="BC51" s="175">
        <v>22850</v>
      </c>
      <c r="BD51" s="175">
        <v>22600</v>
      </c>
      <c r="BE51" s="175">
        <v>22190</v>
      </c>
      <c r="BF51" s="176"/>
      <c r="BG51" s="175"/>
      <c r="BH51" s="175"/>
      <c r="BI51" s="175"/>
      <c r="BJ51" s="177"/>
      <c r="BK51" s="178" t="s">
        <v>89</v>
      </c>
      <c r="BL51" s="179" t="s">
        <v>89</v>
      </c>
      <c r="BM51" s="179" t="s">
        <v>89</v>
      </c>
      <c r="BN51" s="179" t="s">
        <v>89</v>
      </c>
      <c r="BO51" s="180" t="s">
        <v>89</v>
      </c>
    </row>
    <row r="52" spans="1:67" x14ac:dyDescent="0.25">
      <c r="A52" s="494"/>
      <c r="B52" s="74" t="s">
        <v>280</v>
      </c>
      <c r="C52" s="189"/>
      <c r="D52" s="176">
        <v>780</v>
      </c>
      <c r="E52" s="175">
        <v>760</v>
      </c>
      <c r="F52" s="175">
        <v>770</v>
      </c>
      <c r="G52" s="175">
        <v>660</v>
      </c>
      <c r="H52" s="175">
        <v>630</v>
      </c>
      <c r="I52" s="176">
        <v>61680</v>
      </c>
      <c r="J52" s="175">
        <v>58080</v>
      </c>
      <c r="K52" s="175">
        <v>55140</v>
      </c>
      <c r="L52" s="175">
        <v>43840</v>
      </c>
      <c r="M52" s="175">
        <v>37970</v>
      </c>
      <c r="N52" s="176"/>
      <c r="O52" s="175"/>
      <c r="P52" s="175"/>
      <c r="Q52" s="175"/>
      <c r="R52" s="177"/>
      <c r="S52" s="178" t="s">
        <v>89</v>
      </c>
      <c r="T52" s="179" t="s">
        <v>89</v>
      </c>
      <c r="U52" s="179" t="s">
        <v>89</v>
      </c>
      <c r="V52" s="179" t="s">
        <v>89</v>
      </c>
      <c r="W52" s="180" t="s">
        <v>89</v>
      </c>
      <c r="X52" s="185" t="s">
        <v>130</v>
      </c>
      <c r="Y52" s="189"/>
      <c r="Z52" s="176">
        <v>770</v>
      </c>
      <c r="AA52" s="175">
        <v>810</v>
      </c>
      <c r="AB52" s="175">
        <v>840</v>
      </c>
      <c r="AC52" s="175">
        <v>780</v>
      </c>
      <c r="AD52" s="175">
        <v>640</v>
      </c>
      <c r="AE52" s="176">
        <v>41960</v>
      </c>
      <c r="AF52" s="175">
        <v>38450</v>
      </c>
      <c r="AG52" s="175">
        <v>36610</v>
      </c>
      <c r="AH52" s="175">
        <v>28980</v>
      </c>
      <c r="AI52" s="175">
        <v>24410</v>
      </c>
      <c r="AJ52" s="176"/>
      <c r="AK52" s="175"/>
      <c r="AL52" s="175"/>
      <c r="AM52" s="175"/>
      <c r="AN52" s="177"/>
      <c r="AO52" s="178" t="s">
        <v>89</v>
      </c>
      <c r="AP52" s="179" t="s">
        <v>89</v>
      </c>
      <c r="AQ52" s="179" t="s">
        <v>89</v>
      </c>
      <c r="AR52" s="179" t="s">
        <v>89</v>
      </c>
      <c r="AS52" s="180" t="s">
        <v>89</v>
      </c>
      <c r="AT52" s="185" t="s">
        <v>130</v>
      </c>
      <c r="AU52" s="189"/>
      <c r="AV52" s="176">
        <v>1560</v>
      </c>
      <c r="AW52" s="175">
        <v>1570</v>
      </c>
      <c r="AX52" s="175">
        <v>1610</v>
      </c>
      <c r="AY52" s="175">
        <v>1440</v>
      </c>
      <c r="AZ52" s="175">
        <v>1270</v>
      </c>
      <c r="BA52" s="176">
        <v>103640</v>
      </c>
      <c r="BB52" s="175">
        <v>96530</v>
      </c>
      <c r="BC52" s="175">
        <v>91750</v>
      </c>
      <c r="BD52" s="175">
        <v>72820</v>
      </c>
      <c r="BE52" s="175">
        <v>62380</v>
      </c>
      <c r="BF52" s="176"/>
      <c r="BG52" s="175"/>
      <c r="BH52" s="175"/>
      <c r="BI52" s="175"/>
      <c r="BJ52" s="177"/>
      <c r="BK52" s="178" t="s">
        <v>89</v>
      </c>
      <c r="BL52" s="179" t="s">
        <v>89</v>
      </c>
      <c r="BM52" s="179" t="s">
        <v>89</v>
      </c>
      <c r="BN52" s="179" t="s">
        <v>89</v>
      </c>
      <c r="BO52" s="180" t="s">
        <v>89</v>
      </c>
    </row>
    <row r="53" spans="1:67" x14ac:dyDescent="0.25">
      <c r="A53" s="494"/>
      <c r="B53" s="39"/>
      <c r="C53" s="175"/>
      <c r="D53" s="176"/>
      <c r="E53" s="175"/>
      <c r="F53" s="175"/>
      <c r="G53" s="175"/>
      <c r="H53" s="177"/>
      <c r="I53" s="176"/>
      <c r="J53" s="175"/>
      <c r="K53" s="175"/>
      <c r="L53" s="175"/>
      <c r="M53" s="177"/>
      <c r="N53" s="176"/>
      <c r="O53" s="175"/>
      <c r="P53" s="175"/>
      <c r="Q53" s="175"/>
      <c r="R53" s="177"/>
      <c r="S53" s="178"/>
      <c r="T53" s="179"/>
      <c r="U53" s="179"/>
      <c r="V53" s="179"/>
      <c r="W53" s="180"/>
      <c r="X53" s="181"/>
      <c r="Y53" s="175"/>
      <c r="Z53" s="176"/>
      <c r="AA53" s="175"/>
      <c r="AB53" s="175"/>
      <c r="AC53" s="175"/>
      <c r="AD53" s="177"/>
      <c r="AE53" s="176"/>
      <c r="AF53" s="175"/>
      <c r="AG53" s="175"/>
      <c r="AH53" s="175"/>
      <c r="AI53" s="177"/>
      <c r="AJ53" s="176"/>
      <c r="AK53" s="175"/>
      <c r="AL53" s="175"/>
      <c r="AM53" s="175"/>
      <c r="AN53" s="177"/>
      <c r="AO53" s="178"/>
      <c r="AP53" s="179"/>
      <c r="AQ53" s="179"/>
      <c r="AR53" s="179"/>
      <c r="AS53" s="180"/>
      <c r="AT53" s="181"/>
      <c r="AU53" s="175"/>
      <c r="AV53" s="176"/>
      <c r="AW53" s="175"/>
      <c r="AX53" s="175"/>
      <c r="AY53" s="175"/>
      <c r="AZ53" s="177"/>
      <c r="BA53" s="176"/>
      <c r="BB53" s="175"/>
      <c r="BC53" s="175"/>
      <c r="BD53" s="175"/>
      <c r="BE53" s="177"/>
      <c r="BF53" s="176"/>
      <c r="BG53" s="175"/>
      <c r="BH53" s="175"/>
      <c r="BI53" s="175"/>
      <c r="BJ53" s="177"/>
      <c r="BK53" s="178"/>
      <c r="BL53" s="179"/>
      <c r="BM53" s="179"/>
      <c r="BN53" s="179"/>
      <c r="BO53" s="180"/>
    </row>
    <row r="54" spans="1:67" x14ac:dyDescent="0.25">
      <c r="A54" s="494"/>
      <c r="B54" s="39" t="s">
        <v>131</v>
      </c>
      <c r="C54" s="175"/>
      <c r="D54" s="176"/>
      <c r="E54" s="175"/>
      <c r="F54" s="175"/>
      <c r="G54" s="175"/>
      <c r="H54" s="177"/>
      <c r="I54" s="176"/>
      <c r="J54" s="175"/>
      <c r="K54" s="175"/>
      <c r="L54" s="175"/>
      <c r="M54" s="177"/>
      <c r="N54" s="176"/>
      <c r="O54" s="175"/>
      <c r="P54" s="175"/>
      <c r="Q54" s="175"/>
      <c r="R54" s="177"/>
      <c r="S54" s="178"/>
      <c r="T54" s="179"/>
      <c r="U54" s="179"/>
      <c r="V54" s="179"/>
      <c r="W54" s="180"/>
      <c r="X54" s="181" t="s">
        <v>132</v>
      </c>
      <c r="Y54" s="175"/>
      <c r="Z54" s="176"/>
      <c r="AA54" s="175"/>
      <c r="AB54" s="175"/>
      <c r="AC54" s="175"/>
      <c r="AD54" s="177"/>
      <c r="AE54" s="176"/>
      <c r="AF54" s="175"/>
      <c r="AG54" s="175"/>
      <c r="AH54" s="175"/>
      <c r="AI54" s="177"/>
      <c r="AJ54" s="176"/>
      <c r="AK54" s="175"/>
      <c r="AL54" s="175"/>
      <c r="AM54" s="175"/>
      <c r="AN54" s="177"/>
      <c r="AO54" s="178"/>
      <c r="AP54" s="179"/>
      <c r="AQ54" s="179"/>
      <c r="AR54" s="179"/>
      <c r="AS54" s="180"/>
      <c r="AT54" s="181" t="s">
        <v>132</v>
      </c>
      <c r="AU54" s="175"/>
      <c r="AV54" s="176"/>
      <c r="AW54" s="175"/>
      <c r="AX54" s="175"/>
      <c r="AY54" s="175"/>
      <c r="AZ54" s="177"/>
      <c r="BA54" s="176"/>
      <c r="BB54" s="175"/>
      <c r="BC54" s="175"/>
      <c r="BD54" s="175"/>
      <c r="BE54" s="177"/>
      <c r="BF54" s="176"/>
      <c r="BG54" s="175"/>
      <c r="BH54" s="175"/>
      <c r="BI54" s="175"/>
      <c r="BJ54" s="177"/>
      <c r="BK54" s="178"/>
      <c r="BL54" s="179"/>
      <c r="BM54" s="179"/>
      <c r="BN54" s="179"/>
      <c r="BO54" s="180"/>
    </row>
    <row r="55" spans="1:67" x14ac:dyDescent="0.25">
      <c r="A55" s="494"/>
      <c r="B55" s="73" t="s">
        <v>275</v>
      </c>
      <c r="C55" s="175"/>
      <c r="D55" s="323">
        <v>0.6</v>
      </c>
      <c r="E55" s="91">
        <v>1.5</v>
      </c>
      <c r="F55" s="91">
        <v>1.5</v>
      </c>
      <c r="G55" s="91">
        <v>1.6</v>
      </c>
      <c r="H55" s="91">
        <v>1.9</v>
      </c>
      <c r="I55" s="323">
        <v>15.3</v>
      </c>
      <c r="J55" s="91">
        <v>18.2</v>
      </c>
      <c r="K55" s="91">
        <v>18</v>
      </c>
      <c r="L55" s="91">
        <v>18</v>
      </c>
      <c r="M55" s="91">
        <v>18</v>
      </c>
      <c r="N55" s="176"/>
      <c r="O55" s="175"/>
      <c r="P55" s="175"/>
      <c r="Q55" s="175"/>
      <c r="R55" s="177"/>
      <c r="S55" s="178" t="s">
        <v>89</v>
      </c>
      <c r="T55" s="179" t="s">
        <v>89</v>
      </c>
      <c r="U55" s="179" t="s">
        <v>89</v>
      </c>
      <c r="V55" s="179" t="s">
        <v>89</v>
      </c>
      <c r="W55" s="180" t="s">
        <v>89</v>
      </c>
      <c r="X55" s="182" t="s">
        <v>127</v>
      </c>
      <c r="Y55" s="175"/>
      <c r="Z55" s="323">
        <v>2.2000000000000002</v>
      </c>
      <c r="AA55" s="91">
        <v>3.8</v>
      </c>
      <c r="AB55" s="91">
        <v>4.0999999999999996</v>
      </c>
      <c r="AC55" s="91">
        <v>4.3</v>
      </c>
      <c r="AD55" s="91">
        <v>4</v>
      </c>
      <c r="AE55" s="323">
        <v>21.2</v>
      </c>
      <c r="AF55" s="91">
        <v>27.6</v>
      </c>
      <c r="AG55" s="91">
        <v>27.6</v>
      </c>
      <c r="AH55" s="91">
        <v>27.5</v>
      </c>
      <c r="AI55" s="91">
        <v>28.1</v>
      </c>
      <c r="AJ55" s="176"/>
      <c r="AK55" s="175"/>
      <c r="AL55" s="175"/>
      <c r="AM55" s="175"/>
      <c r="AN55" s="177"/>
      <c r="AO55" s="178" t="s">
        <v>89</v>
      </c>
      <c r="AP55" s="179" t="s">
        <v>89</v>
      </c>
      <c r="AQ55" s="179" t="s">
        <v>89</v>
      </c>
      <c r="AR55" s="179" t="s">
        <v>89</v>
      </c>
      <c r="AS55" s="180" t="s">
        <v>89</v>
      </c>
      <c r="AT55" s="182" t="s">
        <v>127</v>
      </c>
      <c r="AU55" s="175"/>
      <c r="AV55" s="323">
        <v>1.3</v>
      </c>
      <c r="AW55" s="91">
        <v>2.5</v>
      </c>
      <c r="AX55" s="91">
        <v>2.7</v>
      </c>
      <c r="AY55" s="91">
        <v>2.8</v>
      </c>
      <c r="AZ55" s="91">
        <v>2.8</v>
      </c>
      <c r="BA55" s="323">
        <v>18.2</v>
      </c>
      <c r="BB55" s="91">
        <v>22.8</v>
      </c>
      <c r="BC55" s="91">
        <v>22.7</v>
      </c>
      <c r="BD55" s="91">
        <v>22.6</v>
      </c>
      <c r="BE55" s="91">
        <v>22.9</v>
      </c>
      <c r="BF55" s="176"/>
      <c r="BG55" s="175"/>
      <c r="BH55" s="175"/>
      <c r="BI55" s="175"/>
      <c r="BJ55" s="177"/>
      <c r="BK55" s="178" t="s">
        <v>89</v>
      </c>
      <c r="BL55" s="179" t="s">
        <v>89</v>
      </c>
      <c r="BM55" s="179" t="s">
        <v>89</v>
      </c>
      <c r="BN55" s="179" t="s">
        <v>89</v>
      </c>
      <c r="BO55" s="348">
        <v>4</v>
      </c>
    </row>
    <row r="56" spans="1:67" x14ac:dyDescent="0.25">
      <c r="A56" s="494"/>
      <c r="B56" s="73"/>
      <c r="C56" s="175"/>
      <c r="D56" s="323"/>
      <c r="E56" s="91"/>
      <c r="F56" s="91"/>
      <c r="G56" s="91"/>
      <c r="H56" s="91"/>
      <c r="I56" s="323"/>
      <c r="J56" s="91"/>
      <c r="K56" s="91"/>
      <c r="L56" s="91"/>
      <c r="M56" s="91"/>
      <c r="N56" s="176"/>
      <c r="O56" s="175"/>
      <c r="P56" s="175"/>
      <c r="Q56" s="183"/>
      <c r="R56" s="184"/>
      <c r="S56" s="178"/>
      <c r="T56" s="179"/>
      <c r="U56" s="179"/>
      <c r="V56" s="179"/>
      <c r="W56" s="180"/>
      <c r="X56" s="182"/>
      <c r="Y56" s="175"/>
      <c r="Z56" s="323"/>
      <c r="AA56" s="91"/>
      <c r="AB56" s="91"/>
      <c r="AC56" s="91"/>
      <c r="AD56" s="91"/>
      <c r="AE56" s="323"/>
      <c r="AF56" s="91"/>
      <c r="AG56" s="91"/>
      <c r="AH56" s="91"/>
      <c r="AI56" s="91"/>
      <c r="AJ56" s="176"/>
      <c r="AK56" s="175"/>
      <c r="AL56" s="175"/>
      <c r="AM56" s="183"/>
      <c r="AN56" s="184"/>
      <c r="AO56" s="178"/>
      <c r="AP56" s="179"/>
      <c r="AQ56" s="179"/>
      <c r="AR56" s="179"/>
      <c r="AS56" s="180"/>
      <c r="AT56" s="182"/>
      <c r="AU56" s="175"/>
      <c r="AV56" s="323"/>
      <c r="AW56" s="91"/>
      <c r="AX56" s="91"/>
      <c r="AY56" s="91"/>
      <c r="AZ56" s="91"/>
      <c r="BA56" s="323"/>
      <c r="BB56" s="91"/>
      <c r="BC56" s="91"/>
      <c r="BD56" s="91"/>
      <c r="BE56" s="91"/>
      <c r="BF56" s="176"/>
      <c r="BG56" s="175"/>
      <c r="BH56" s="175"/>
      <c r="BI56" s="183"/>
      <c r="BJ56" s="184"/>
      <c r="BK56" s="178"/>
      <c r="BL56" s="179"/>
      <c r="BM56" s="179"/>
      <c r="BN56" s="179"/>
      <c r="BO56" s="180"/>
    </row>
    <row r="57" spans="1:67" x14ac:dyDescent="0.25">
      <c r="A57" s="494"/>
      <c r="B57" s="74" t="s">
        <v>74</v>
      </c>
      <c r="C57" s="175"/>
      <c r="D57" s="323">
        <v>2.1</v>
      </c>
      <c r="E57" s="91">
        <v>6.1</v>
      </c>
      <c r="F57" s="91">
        <v>4.4000000000000004</v>
      </c>
      <c r="G57" s="91">
        <v>4.3</v>
      </c>
      <c r="H57" s="91">
        <v>5</v>
      </c>
      <c r="I57" s="323">
        <v>17.3</v>
      </c>
      <c r="J57" s="91">
        <v>23.3</v>
      </c>
      <c r="K57" s="91">
        <v>24.2</v>
      </c>
      <c r="L57" s="91">
        <v>23.3</v>
      </c>
      <c r="M57" s="91">
        <v>23</v>
      </c>
      <c r="N57" s="176"/>
      <c r="O57" s="175"/>
      <c r="P57" s="175"/>
      <c r="Q57" s="175"/>
      <c r="R57" s="177"/>
      <c r="S57" s="178" t="s">
        <v>89</v>
      </c>
      <c r="T57" s="179" t="s">
        <v>89</v>
      </c>
      <c r="U57" s="179" t="s">
        <v>89</v>
      </c>
      <c r="V57" s="179" t="s">
        <v>89</v>
      </c>
      <c r="W57" s="180" t="s">
        <v>89</v>
      </c>
      <c r="X57" s="185" t="s">
        <v>74</v>
      </c>
      <c r="Y57" s="175"/>
      <c r="Z57" s="323">
        <v>4.7</v>
      </c>
      <c r="AA57" s="91">
        <v>8.5</v>
      </c>
      <c r="AB57" s="91">
        <v>8.4</v>
      </c>
      <c r="AC57" s="91">
        <v>9.4</v>
      </c>
      <c r="AD57" s="91">
        <v>8.3000000000000007</v>
      </c>
      <c r="AE57" s="323">
        <v>22.4</v>
      </c>
      <c r="AF57" s="91">
        <v>31.5</v>
      </c>
      <c r="AG57" s="91">
        <v>33</v>
      </c>
      <c r="AH57" s="91">
        <v>32.4</v>
      </c>
      <c r="AI57" s="91">
        <v>32.700000000000003</v>
      </c>
      <c r="AJ57" s="176"/>
      <c r="AK57" s="175"/>
      <c r="AL57" s="175"/>
      <c r="AM57" s="175"/>
      <c r="AN57" s="177"/>
      <c r="AO57" s="178" t="s">
        <v>89</v>
      </c>
      <c r="AP57" s="179" t="s">
        <v>89</v>
      </c>
      <c r="AQ57" s="179" t="s">
        <v>89</v>
      </c>
      <c r="AR57" s="179" t="s">
        <v>89</v>
      </c>
      <c r="AS57" s="180" t="s">
        <v>89</v>
      </c>
      <c r="AT57" s="185" t="s">
        <v>74</v>
      </c>
      <c r="AU57" s="175"/>
      <c r="AV57" s="323">
        <v>3.5</v>
      </c>
      <c r="AW57" s="91">
        <v>7.5</v>
      </c>
      <c r="AX57" s="91">
        <v>6.7</v>
      </c>
      <c r="AY57" s="91">
        <v>7.2</v>
      </c>
      <c r="AZ57" s="91">
        <v>6.8</v>
      </c>
      <c r="BA57" s="323">
        <v>19.899999999999999</v>
      </c>
      <c r="BB57" s="91">
        <v>27.6</v>
      </c>
      <c r="BC57" s="91">
        <v>28.7</v>
      </c>
      <c r="BD57" s="91">
        <v>28</v>
      </c>
      <c r="BE57" s="91">
        <v>28</v>
      </c>
      <c r="BF57" s="176"/>
      <c r="BG57" s="175"/>
      <c r="BH57" s="175"/>
      <c r="BI57" s="175"/>
      <c r="BJ57" s="177"/>
      <c r="BK57" s="178" t="s">
        <v>89</v>
      </c>
      <c r="BL57" s="179" t="s">
        <v>89</v>
      </c>
      <c r="BM57" s="179" t="s">
        <v>89</v>
      </c>
      <c r="BN57" s="179" t="s">
        <v>89</v>
      </c>
      <c r="BO57" s="180" t="s">
        <v>89</v>
      </c>
    </row>
    <row r="58" spans="1:67" x14ac:dyDescent="0.25">
      <c r="A58" s="494"/>
      <c r="B58" s="74"/>
      <c r="C58" s="175"/>
      <c r="D58" s="323"/>
      <c r="E58" s="91"/>
      <c r="F58" s="91"/>
      <c r="G58" s="91"/>
      <c r="H58" s="91"/>
      <c r="I58" s="323"/>
      <c r="J58" s="91"/>
      <c r="K58" s="91"/>
      <c r="L58" s="91"/>
      <c r="M58" s="91"/>
      <c r="N58" s="186"/>
      <c r="O58" s="187"/>
      <c r="P58" s="187"/>
      <c r="Q58" s="187"/>
      <c r="R58" s="188"/>
      <c r="S58" s="178"/>
      <c r="T58" s="179"/>
      <c r="U58" s="179"/>
      <c r="V58" s="179"/>
      <c r="W58" s="180"/>
      <c r="X58" s="185"/>
      <c r="Y58" s="175"/>
      <c r="Z58" s="323"/>
      <c r="AA58" s="91"/>
      <c r="AB58" s="91"/>
      <c r="AC58" s="91"/>
      <c r="AD58" s="91"/>
      <c r="AE58" s="323"/>
      <c r="AF58" s="91"/>
      <c r="AG58" s="91"/>
      <c r="AH58" s="91"/>
      <c r="AI58" s="91"/>
      <c r="AJ58" s="186"/>
      <c r="AK58" s="187"/>
      <c r="AL58" s="187"/>
      <c r="AM58" s="187"/>
      <c r="AN58" s="188"/>
      <c r="AO58" s="178"/>
      <c r="AP58" s="179"/>
      <c r="AQ58" s="179"/>
      <c r="AR58" s="179"/>
      <c r="AS58" s="180"/>
      <c r="AT58" s="185"/>
      <c r="AU58" s="175"/>
      <c r="AV58" s="323"/>
      <c r="AW58" s="91"/>
      <c r="AX58" s="91"/>
      <c r="AY58" s="91"/>
      <c r="AZ58" s="91"/>
      <c r="BA58" s="323"/>
      <c r="BB58" s="91"/>
      <c r="BC58" s="91"/>
      <c r="BD58" s="91"/>
      <c r="BE58" s="91"/>
      <c r="BF58" s="186"/>
      <c r="BG58" s="187"/>
      <c r="BH58" s="187"/>
      <c r="BI58" s="187"/>
      <c r="BJ58" s="188"/>
      <c r="BK58" s="178"/>
      <c r="BL58" s="179"/>
      <c r="BM58" s="179"/>
      <c r="BN58" s="179"/>
      <c r="BO58" s="180"/>
    </row>
    <row r="59" spans="1:67" x14ac:dyDescent="0.25">
      <c r="A59" s="494"/>
      <c r="B59" s="74" t="s">
        <v>128</v>
      </c>
      <c r="C59" s="175"/>
      <c r="D59" s="323">
        <v>0.3</v>
      </c>
      <c r="E59" s="91">
        <v>0.5</v>
      </c>
      <c r="F59" s="91">
        <v>0.7</v>
      </c>
      <c r="G59" s="91">
        <v>0.7</v>
      </c>
      <c r="H59" s="91">
        <v>0.7</v>
      </c>
      <c r="I59" s="323">
        <v>2.5</v>
      </c>
      <c r="J59" s="91">
        <v>3.4</v>
      </c>
      <c r="K59" s="91">
        <v>3.7</v>
      </c>
      <c r="L59" s="91">
        <v>3.5</v>
      </c>
      <c r="M59" s="91">
        <v>3.4</v>
      </c>
      <c r="N59" s="176"/>
      <c r="O59" s="175"/>
      <c r="P59" s="175"/>
      <c r="Q59" s="175"/>
      <c r="R59" s="177"/>
      <c r="S59" s="178" t="s">
        <v>89</v>
      </c>
      <c r="T59" s="179" t="s">
        <v>89</v>
      </c>
      <c r="U59" s="179" t="s">
        <v>89</v>
      </c>
      <c r="V59" s="179" t="s">
        <v>89</v>
      </c>
      <c r="W59" s="180" t="s">
        <v>89</v>
      </c>
      <c r="X59" s="185" t="s">
        <v>128</v>
      </c>
      <c r="Y59" s="175"/>
      <c r="Z59" s="323">
        <v>1.3</v>
      </c>
      <c r="AA59" s="91">
        <v>1.7</v>
      </c>
      <c r="AB59" s="91">
        <v>2</v>
      </c>
      <c r="AC59" s="91">
        <v>1.2</v>
      </c>
      <c r="AD59" s="91">
        <v>0.7</v>
      </c>
      <c r="AE59" s="323">
        <v>3.7</v>
      </c>
      <c r="AF59" s="91">
        <v>5.9</v>
      </c>
      <c r="AG59" s="91">
        <v>6.3</v>
      </c>
      <c r="AH59" s="91">
        <v>6.1</v>
      </c>
      <c r="AI59" s="91">
        <v>6.4</v>
      </c>
      <c r="AJ59" s="176"/>
      <c r="AK59" s="175"/>
      <c r="AL59" s="175"/>
      <c r="AM59" s="175"/>
      <c r="AN59" s="177"/>
      <c r="AO59" s="178" t="s">
        <v>89</v>
      </c>
      <c r="AP59" s="179" t="s">
        <v>89</v>
      </c>
      <c r="AQ59" s="179" t="s">
        <v>89</v>
      </c>
      <c r="AR59" s="179" t="s">
        <v>89</v>
      </c>
      <c r="AS59" s="180" t="s">
        <v>89</v>
      </c>
      <c r="AT59" s="185" t="s">
        <v>128</v>
      </c>
      <c r="AU59" s="175"/>
      <c r="AV59" s="323">
        <v>0.7</v>
      </c>
      <c r="AW59" s="91">
        <v>0.9</v>
      </c>
      <c r="AX59" s="91">
        <v>1.2</v>
      </c>
      <c r="AY59" s="91">
        <v>0.9</v>
      </c>
      <c r="AZ59" s="91">
        <v>0.7</v>
      </c>
      <c r="BA59" s="323">
        <v>3</v>
      </c>
      <c r="BB59" s="91">
        <v>4.3</v>
      </c>
      <c r="BC59" s="91">
        <v>4.5999999999999996</v>
      </c>
      <c r="BD59" s="91">
        <v>4.5</v>
      </c>
      <c r="BE59" s="91">
        <v>4.5</v>
      </c>
      <c r="BF59" s="176"/>
      <c r="BG59" s="175"/>
      <c r="BH59" s="175"/>
      <c r="BI59" s="175"/>
      <c r="BJ59" s="177"/>
      <c r="BK59" s="178" t="s">
        <v>89</v>
      </c>
      <c r="BL59" s="179" t="s">
        <v>89</v>
      </c>
      <c r="BM59" s="179" t="s">
        <v>89</v>
      </c>
      <c r="BN59" s="179" t="s">
        <v>89</v>
      </c>
      <c r="BO59" s="180" t="s">
        <v>89</v>
      </c>
    </row>
    <row r="60" spans="1:67" x14ac:dyDescent="0.25">
      <c r="A60" s="494"/>
      <c r="B60" s="74" t="s">
        <v>279</v>
      </c>
      <c r="C60" s="175"/>
      <c r="D60" s="323" t="s">
        <v>82</v>
      </c>
      <c r="E60" s="91" t="s">
        <v>82</v>
      </c>
      <c r="F60" s="91" t="s">
        <v>82</v>
      </c>
      <c r="G60" s="91" t="s">
        <v>82</v>
      </c>
      <c r="H60" s="91" t="s">
        <v>82</v>
      </c>
      <c r="I60" s="323">
        <v>1.1000000000000001</v>
      </c>
      <c r="J60" s="91">
        <v>1.6</v>
      </c>
      <c r="K60" s="91">
        <v>1.8</v>
      </c>
      <c r="L60" s="91">
        <v>1.7</v>
      </c>
      <c r="M60" s="91">
        <v>1.6</v>
      </c>
      <c r="N60" s="176"/>
      <c r="O60" s="175"/>
      <c r="P60" s="175"/>
      <c r="Q60" s="175"/>
      <c r="R60" s="177"/>
      <c r="S60" s="178" t="s">
        <v>89</v>
      </c>
      <c r="T60" s="179" t="s">
        <v>89</v>
      </c>
      <c r="U60" s="179" t="s">
        <v>89</v>
      </c>
      <c r="V60" s="179" t="s">
        <v>89</v>
      </c>
      <c r="W60" s="180" t="s">
        <v>89</v>
      </c>
      <c r="X60" s="185" t="s">
        <v>129</v>
      </c>
      <c r="Y60" s="175"/>
      <c r="Z60" s="323" t="s">
        <v>82</v>
      </c>
      <c r="AA60" s="91" t="s">
        <v>82</v>
      </c>
      <c r="AB60" s="91" t="s">
        <v>82</v>
      </c>
      <c r="AC60" s="91" t="s">
        <v>82</v>
      </c>
      <c r="AD60" s="91" t="s">
        <v>82</v>
      </c>
      <c r="AE60" s="323">
        <v>1.3</v>
      </c>
      <c r="AF60" s="91">
        <v>2</v>
      </c>
      <c r="AG60" s="91">
        <v>2</v>
      </c>
      <c r="AH60" s="91">
        <v>1.7</v>
      </c>
      <c r="AI60" s="91">
        <v>2.1</v>
      </c>
      <c r="AJ60" s="176"/>
      <c r="AK60" s="175"/>
      <c r="AL60" s="175"/>
      <c r="AM60" s="175"/>
      <c r="AN60" s="177"/>
      <c r="AO60" s="178" t="s">
        <v>89</v>
      </c>
      <c r="AP60" s="179" t="s">
        <v>89</v>
      </c>
      <c r="AQ60" s="179" t="s">
        <v>89</v>
      </c>
      <c r="AR60" s="179" t="s">
        <v>89</v>
      </c>
      <c r="AS60" s="180" t="s">
        <v>89</v>
      </c>
      <c r="AT60" s="185" t="s">
        <v>129</v>
      </c>
      <c r="AU60" s="175"/>
      <c r="AV60" s="323" t="s">
        <v>82</v>
      </c>
      <c r="AW60" s="91" t="s">
        <v>82</v>
      </c>
      <c r="AX60" s="91" t="s">
        <v>82</v>
      </c>
      <c r="AY60" s="91" t="s">
        <v>82</v>
      </c>
      <c r="AZ60" s="91" t="s">
        <v>82</v>
      </c>
      <c r="BA60" s="323">
        <v>1.2</v>
      </c>
      <c r="BB60" s="91">
        <v>1.7</v>
      </c>
      <c r="BC60" s="91">
        <v>1.9</v>
      </c>
      <c r="BD60" s="91">
        <v>1.7</v>
      </c>
      <c r="BE60" s="91">
        <v>1.7</v>
      </c>
      <c r="BF60" s="176"/>
      <c r="BG60" s="175"/>
      <c r="BH60" s="175"/>
      <c r="BI60" s="175"/>
      <c r="BJ60" s="177"/>
      <c r="BK60" s="178" t="s">
        <v>89</v>
      </c>
      <c r="BL60" s="179" t="s">
        <v>89</v>
      </c>
      <c r="BM60" s="179" t="s">
        <v>89</v>
      </c>
      <c r="BN60" s="179" t="s">
        <v>89</v>
      </c>
      <c r="BO60" s="180" t="s">
        <v>89</v>
      </c>
    </row>
    <row r="61" spans="1:67" x14ac:dyDescent="0.25">
      <c r="A61" s="494"/>
      <c r="B61" s="79" t="s">
        <v>280</v>
      </c>
      <c r="C61" s="190"/>
      <c r="D61" s="325">
        <v>0.8</v>
      </c>
      <c r="E61" s="324">
        <v>1</v>
      </c>
      <c r="F61" s="324">
        <v>1.3</v>
      </c>
      <c r="G61" s="324">
        <v>1.7</v>
      </c>
      <c r="H61" s="324">
        <v>1.4</v>
      </c>
      <c r="I61" s="325">
        <v>2.8</v>
      </c>
      <c r="J61" s="324">
        <v>3.9</v>
      </c>
      <c r="K61" s="324">
        <v>4.3</v>
      </c>
      <c r="L61" s="324">
        <v>4.3</v>
      </c>
      <c r="M61" s="324">
        <v>4.2</v>
      </c>
      <c r="N61" s="191"/>
      <c r="O61" s="170"/>
      <c r="P61" s="170"/>
      <c r="Q61" s="170"/>
      <c r="R61" s="192"/>
      <c r="S61" s="193" t="s">
        <v>89</v>
      </c>
      <c r="T61" s="194" t="s">
        <v>89</v>
      </c>
      <c r="U61" s="194" t="s">
        <v>89</v>
      </c>
      <c r="V61" s="194" t="s">
        <v>89</v>
      </c>
      <c r="W61" s="195" t="s">
        <v>89</v>
      </c>
      <c r="X61" s="196" t="s">
        <v>130</v>
      </c>
      <c r="Y61" s="190"/>
      <c r="Z61" s="325">
        <v>1.9</v>
      </c>
      <c r="AA61" s="324">
        <v>2.2000000000000002</v>
      </c>
      <c r="AB61" s="324">
        <v>3</v>
      </c>
      <c r="AC61" s="324">
        <v>1.8</v>
      </c>
      <c r="AD61" s="324">
        <v>1.1000000000000001</v>
      </c>
      <c r="AE61" s="325">
        <v>4.0999999999999996</v>
      </c>
      <c r="AF61" s="324">
        <v>6.5</v>
      </c>
      <c r="AG61" s="324">
        <v>6.9</v>
      </c>
      <c r="AH61" s="324">
        <v>7</v>
      </c>
      <c r="AI61" s="324">
        <v>7.4</v>
      </c>
      <c r="AJ61" s="191"/>
      <c r="AK61" s="170"/>
      <c r="AL61" s="170"/>
      <c r="AM61" s="170"/>
      <c r="AN61" s="192"/>
      <c r="AO61" s="193" t="s">
        <v>89</v>
      </c>
      <c r="AP61" s="194" t="s">
        <v>89</v>
      </c>
      <c r="AQ61" s="194" t="s">
        <v>89</v>
      </c>
      <c r="AR61" s="194" t="s">
        <v>89</v>
      </c>
      <c r="AS61" s="195" t="s">
        <v>89</v>
      </c>
      <c r="AT61" s="196" t="s">
        <v>130</v>
      </c>
      <c r="AU61" s="190"/>
      <c r="AV61" s="325">
        <v>1.4</v>
      </c>
      <c r="AW61" s="324">
        <v>1.7</v>
      </c>
      <c r="AX61" s="324">
        <v>2.2000000000000002</v>
      </c>
      <c r="AY61" s="324">
        <v>1.7</v>
      </c>
      <c r="AZ61" s="324">
        <v>1.3</v>
      </c>
      <c r="BA61" s="325">
        <v>3.3</v>
      </c>
      <c r="BB61" s="324">
        <v>5</v>
      </c>
      <c r="BC61" s="324">
        <v>5.3</v>
      </c>
      <c r="BD61" s="324">
        <v>5.3</v>
      </c>
      <c r="BE61" s="324">
        <v>5.4</v>
      </c>
      <c r="BF61" s="191"/>
      <c r="BG61" s="170"/>
      <c r="BH61" s="170"/>
      <c r="BI61" s="170"/>
      <c r="BJ61" s="192"/>
      <c r="BK61" s="193" t="s">
        <v>89</v>
      </c>
      <c r="BL61" s="194" t="s">
        <v>89</v>
      </c>
      <c r="BM61" s="194" t="s">
        <v>89</v>
      </c>
      <c r="BN61" s="194" t="s">
        <v>89</v>
      </c>
      <c r="BO61" s="195" t="s">
        <v>89</v>
      </c>
    </row>
  </sheetData>
  <mergeCells count="42">
    <mergeCell ref="AV42:AZ42"/>
    <mergeCell ref="BA42:BE42"/>
    <mergeCell ref="BF42:BJ42"/>
    <mergeCell ref="BK42:BO42"/>
    <mergeCell ref="BK22:BO22"/>
    <mergeCell ref="AV22:AZ22"/>
    <mergeCell ref="BA22:BE22"/>
    <mergeCell ref="BF22:BJ22"/>
    <mergeCell ref="A42:A61"/>
    <mergeCell ref="D42:H42"/>
    <mergeCell ref="I42:M42"/>
    <mergeCell ref="N42:R42"/>
    <mergeCell ref="S42:W42"/>
    <mergeCell ref="Z42:AD42"/>
    <mergeCell ref="AE42:AI42"/>
    <mergeCell ref="AJ42:AN42"/>
    <mergeCell ref="AO42:AS42"/>
    <mergeCell ref="AE22:AI22"/>
    <mergeCell ref="AJ22:AN22"/>
    <mergeCell ref="AO22:AS22"/>
    <mergeCell ref="Z22:AD22"/>
    <mergeCell ref="A22:A41"/>
    <mergeCell ref="D22:H22"/>
    <mergeCell ref="I22:M22"/>
    <mergeCell ref="N22:R22"/>
    <mergeCell ref="S22:W22"/>
    <mergeCell ref="BK2:BO2"/>
    <mergeCell ref="B1:W1"/>
    <mergeCell ref="X1:AS1"/>
    <mergeCell ref="AT1:BO1"/>
    <mergeCell ref="A2:A21"/>
    <mergeCell ref="D2:H2"/>
    <mergeCell ref="I2:M2"/>
    <mergeCell ref="N2:R2"/>
    <mergeCell ref="S2:W2"/>
    <mergeCell ref="Z2:AD2"/>
    <mergeCell ref="AE2:AI2"/>
    <mergeCell ref="AJ2:AN2"/>
    <mergeCell ref="AO2:AS2"/>
    <mergeCell ref="AV2:AZ2"/>
    <mergeCell ref="BA2:BE2"/>
    <mergeCell ref="BF2:BJ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D82"/>
  <sheetViews>
    <sheetView showGridLines="0" workbookViewId="0"/>
  </sheetViews>
  <sheetFormatPr defaultRowHeight="11.25" x14ac:dyDescent="0.2"/>
  <cols>
    <col min="1" max="1" width="2.42578125" style="204" customWidth="1"/>
    <col min="2" max="2" width="43.7109375" style="204" customWidth="1"/>
    <col min="3" max="7" width="9.85546875" style="204" customWidth="1"/>
    <col min="8" max="8" width="2.28515625" style="204" customWidth="1"/>
    <col min="9" max="10" width="8.5703125" style="204" customWidth="1"/>
    <col min="11" max="11" width="9.42578125" style="204" bestFit="1" customWidth="1"/>
    <col min="12" max="13" width="10.7109375" style="204" customWidth="1"/>
    <col min="14" max="14" width="2.28515625" style="204" customWidth="1"/>
    <col min="15" max="16" width="8.5703125" style="204" customWidth="1"/>
    <col min="17" max="17" width="9.42578125" style="204" bestFit="1" customWidth="1"/>
    <col min="18" max="19" width="10.7109375" style="204" customWidth="1"/>
    <col min="20" max="24" width="9" style="204"/>
    <col min="25" max="26" width="9.140625" style="204"/>
    <col min="27" max="28" width="0" style="204" hidden="1" customWidth="1"/>
    <col min="29" max="29" width="40.140625" style="204" hidden="1" customWidth="1"/>
    <col min="30" max="30" width="17.28515625" style="204" hidden="1" customWidth="1"/>
    <col min="31" max="237" width="9" style="204"/>
    <col min="238" max="238" width="2" style="204" customWidth="1"/>
    <col min="239" max="239" width="9" style="204"/>
    <col min="240" max="240" width="21.28515625" style="204" customWidth="1"/>
    <col min="241" max="241" width="2.85546875" style="204" customWidth="1"/>
    <col min="242" max="246" width="7.5703125" style="204" bestFit="1" customWidth="1"/>
    <col min="247" max="247" width="2.42578125" style="204" customWidth="1"/>
    <col min="248" max="252" width="7.5703125" style="204" bestFit="1" customWidth="1"/>
    <col min="253" max="253" width="2.42578125" style="204" customWidth="1"/>
    <col min="254" max="258" width="7.5703125" style="204" bestFit="1" customWidth="1"/>
    <col min="259" max="493" width="9" style="204"/>
    <col min="494" max="494" width="2" style="204" customWidth="1"/>
    <col min="495" max="495" width="9" style="204"/>
    <col min="496" max="496" width="21.28515625" style="204" customWidth="1"/>
    <col min="497" max="497" width="2.85546875" style="204" customWidth="1"/>
    <col min="498" max="502" width="7.5703125" style="204" bestFit="1" customWidth="1"/>
    <col min="503" max="503" width="2.42578125" style="204" customWidth="1"/>
    <col min="504" max="508" width="7.5703125" style="204" bestFit="1" customWidth="1"/>
    <col min="509" max="509" width="2.42578125" style="204" customWidth="1"/>
    <col min="510" max="514" width="7.5703125" style="204" bestFit="1" customWidth="1"/>
    <col min="515" max="749" width="9" style="204"/>
    <col min="750" max="750" width="2" style="204" customWidth="1"/>
    <col min="751" max="751" width="9" style="204"/>
    <col min="752" max="752" width="21.28515625" style="204" customWidth="1"/>
    <col min="753" max="753" width="2.85546875" style="204" customWidth="1"/>
    <col min="754" max="758" width="7.5703125" style="204" bestFit="1" customWidth="1"/>
    <col min="759" max="759" width="2.42578125" style="204" customWidth="1"/>
    <col min="760" max="764" width="7.5703125" style="204" bestFit="1" customWidth="1"/>
    <col min="765" max="765" width="2.42578125" style="204" customWidth="1"/>
    <col min="766" max="770" width="7.5703125" style="204" bestFit="1" customWidth="1"/>
    <col min="771" max="1005" width="9" style="204"/>
    <col min="1006" max="1006" width="2" style="204" customWidth="1"/>
    <col min="1007" max="1007" width="9" style="204"/>
    <col min="1008" max="1008" width="21.28515625" style="204" customWidth="1"/>
    <col min="1009" max="1009" width="2.85546875" style="204" customWidth="1"/>
    <col min="1010" max="1014" width="7.5703125" style="204" bestFit="1" customWidth="1"/>
    <col min="1015" max="1015" width="2.42578125" style="204" customWidth="1"/>
    <col min="1016" max="1020" width="7.5703125" style="204" bestFit="1" customWidth="1"/>
    <col min="1021" max="1021" width="2.42578125" style="204" customWidth="1"/>
    <col min="1022" max="1026" width="7.5703125" style="204" bestFit="1" customWidth="1"/>
    <col min="1027" max="1261" width="9" style="204"/>
    <col min="1262" max="1262" width="2" style="204" customWidth="1"/>
    <col min="1263" max="1263" width="9" style="204"/>
    <col min="1264" max="1264" width="21.28515625" style="204" customWidth="1"/>
    <col min="1265" max="1265" width="2.85546875" style="204" customWidth="1"/>
    <col min="1266" max="1270" width="7.5703125" style="204" bestFit="1" customWidth="1"/>
    <col min="1271" max="1271" width="2.42578125" style="204" customWidth="1"/>
    <col min="1272" max="1276" width="7.5703125" style="204" bestFit="1" customWidth="1"/>
    <col min="1277" max="1277" width="2.42578125" style="204" customWidth="1"/>
    <col min="1278" max="1282" width="7.5703125" style="204" bestFit="1" customWidth="1"/>
    <col min="1283" max="1517" width="9" style="204"/>
    <col min="1518" max="1518" width="2" style="204" customWidth="1"/>
    <col min="1519" max="1519" width="9" style="204"/>
    <col min="1520" max="1520" width="21.28515625" style="204" customWidth="1"/>
    <col min="1521" max="1521" width="2.85546875" style="204" customWidth="1"/>
    <col min="1522" max="1526" width="7.5703125" style="204" bestFit="1" customWidth="1"/>
    <col min="1527" max="1527" width="2.42578125" style="204" customWidth="1"/>
    <col min="1528" max="1532" width="7.5703125" style="204" bestFit="1" customWidth="1"/>
    <col min="1533" max="1533" width="2.42578125" style="204" customWidth="1"/>
    <col min="1534" max="1538" width="7.5703125" style="204" bestFit="1" customWidth="1"/>
    <col min="1539" max="1773" width="9" style="204"/>
    <col min="1774" max="1774" width="2" style="204" customWidth="1"/>
    <col min="1775" max="1775" width="9" style="204"/>
    <col min="1776" max="1776" width="21.28515625" style="204" customWidth="1"/>
    <col min="1777" max="1777" width="2.85546875" style="204" customWidth="1"/>
    <col min="1778" max="1782" width="7.5703125" style="204" bestFit="1" customWidth="1"/>
    <col min="1783" max="1783" width="2.42578125" style="204" customWidth="1"/>
    <col min="1784" max="1788" width="7.5703125" style="204" bestFit="1" customWidth="1"/>
    <col min="1789" max="1789" width="2.42578125" style="204" customWidth="1"/>
    <col min="1790" max="1794" width="7.5703125" style="204" bestFit="1" customWidth="1"/>
    <col min="1795" max="2029" width="9" style="204"/>
    <col min="2030" max="2030" width="2" style="204" customWidth="1"/>
    <col min="2031" max="2031" width="9" style="204"/>
    <col min="2032" max="2032" width="21.28515625" style="204" customWidth="1"/>
    <col min="2033" max="2033" width="2.85546875" style="204" customWidth="1"/>
    <col min="2034" max="2038" width="7.5703125" style="204" bestFit="1" customWidth="1"/>
    <col min="2039" max="2039" width="2.42578125" style="204" customWidth="1"/>
    <col min="2040" max="2044" width="7.5703125" style="204" bestFit="1" customWidth="1"/>
    <col min="2045" max="2045" width="2.42578125" style="204" customWidth="1"/>
    <col min="2046" max="2050" width="7.5703125" style="204" bestFit="1" customWidth="1"/>
    <col min="2051" max="2285" width="9" style="204"/>
    <col min="2286" max="2286" width="2" style="204" customWidth="1"/>
    <col min="2287" max="2287" width="9" style="204"/>
    <col min="2288" max="2288" width="21.28515625" style="204" customWidth="1"/>
    <col min="2289" max="2289" width="2.85546875" style="204" customWidth="1"/>
    <col min="2290" max="2294" width="7.5703125" style="204" bestFit="1" customWidth="1"/>
    <col min="2295" max="2295" width="2.42578125" style="204" customWidth="1"/>
    <col min="2296" max="2300" width="7.5703125" style="204" bestFit="1" customWidth="1"/>
    <col min="2301" max="2301" width="2.42578125" style="204" customWidth="1"/>
    <col min="2302" max="2306" width="7.5703125" style="204" bestFit="1" customWidth="1"/>
    <col min="2307" max="2541" width="9" style="204"/>
    <col min="2542" max="2542" width="2" style="204" customWidth="1"/>
    <col min="2543" max="2543" width="9" style="204"/>
    <col min="2544" max="2544" width="21.28515625" style="204" customWidth="1"/>
    <col min="2545" max="2545" width="2.85546875" style="204" customWidth="1"/>
    <col min="2546" max="2550" width="7.5703125" style="204" bestFit="1" customWidth="1"/>
    <col min="2551" max="2551" width="2.42578125" style="204" customWidth="1"/>
    <col min="2552" max="2556" width="7.5703125" style="204" bestFit="1" customWidth="1"/>
    <col min="2557" max="2557" width="2.42578125" style="204" customWidth="1"/>
    <col min="2558" max="2562" width="7.5703125" style="204" bestFit="1" customWidth="1"/>
    <col min="2563" max="2797" width="9" style="204"/>
    <col min="2798" max="2798" width="2" style="204" customWidth="1"/>
    <col min="2799" max="2799" width="9" style="204"/>
    <col min="2800" max="2800" width="21.28515625" style="204" customWidth="1"/>
    <col min="2801" max="2801" width="2.85546875" style="204" customWidth="1"/>
    <col min="2802" max="2806" width="7.5703125" style="204" bestFit="1" customWidth="1"/>
    <col min="2807" max="2807" width="2.42578125" style="204" customWidth="1"/>
    <col min="2808" max="2812" width="7.5703125" style="204" bestFit="1" customWidth="1"/>
    <col min="2813" max="2813" width="2.42578125" style="204" customWidth="1"/>
    <col min="2814" max="2818" width="7.5703125" style="204" bestFit="1" customWidth="1"/>
    <col min="2819" max="3053" width="9" style="204"/>
    <col min="3054" max="3054" width="2" style="204" customWidth="1"/>
    <col min="3055" max="3055" width="9" style="204"/>
    <col min="3056" max="3056" width="21.28515625" style="204" customWidth="1"/>
    <col min="3057" max="3057" width="2.85546875" style="204" customWidth="1"/>
    <col min="3058" max="3062" width="7.5703125" style="204" bestFit="1" customWidth="1"/>
    <col min="3063" max="3063" width="2.42578125" style="204" customWidth="1"/>
    <col min="3064" max="3068" width="7.5703125" style="204" bestFit="1" customWidth="1"/>
    <col min="3069" max="3069" width="2.42578125" style="204" customWidth="1"/>
    <col min="3070" max="3074" width="7.5703125" style="204" bestFit="1" customWidth="1"/>
    <col min="3075" max="3309" width="9" style="204"/>
    <col min="3310" max="3310" width="2" style="204" customWidth="1"/>
    <col min="3311" max="3311" width="9" style="204"/>
    <col min="3312" max="3312" width="21.28515625" style="204" customWidth="1"/>
    <col min="3313" max="3313" width="2.85546875" style="204" customWidth="1"/>
    <col min="3314" max="3318" width="7.5703125" style="204" bestFit="1" customWidth="1"/>
    <col min="3319" max="3319" width="2.42578125" style="204" customWidth="1"/>
    <col min="3320" max="3324" width="7.5703125" style="204" bestFit="1" customWidth="1"/>
    <col min="3325" max="3325" width="2.42578125" style="204" customWidth="1"/>
    <col min="3326" max="3330" width="7.5703125" style="204" bestFit="1" customWidth="1"/>
    <col min="3331" max="3565" width="9" style="204"/>
    <col min="3566" max="3566" width="2" style="204" customWidth="1"/>
    <col min="3567" max="3567" width="9" style="204"/>
    <col min="3568" max="3568" width="21.28515625" style="204" customWidth="1"/>
    <col min="3569" max="3569" width="2.85546875" style="204" customWidth="1"/>
    <col min="3570" max="3574" width="7.5703125" style="204" bestFit="1" customWidth="1"/>
    <col min="3575" max="3575" width="2.42578125" style="204" customWidth="1"/>
    <col min="3576" max="3580" width="7.5703125" style="204" bestFit="1" customWidth="1"/>
    <col min="3581" max="3581" width="2.42578125" style="204" customWidth="1"/>
    <col min="3582" max="3586" width="7.5703125" style="204" bestFit="1" customWidth="1"/>
    <col min="3587" max="3821" width="9" style="204"/>
    <col min="3822" max="3822" width="2" style="204" customWidth="1"/>
    <col min="3823" max="3823" width="9" style="204"/>
    <col min="3824" max="3824" width="21.28515625" style="204" customWidth="1"/>
    <col min="3825" max="3825" width="2.85546875" style="204" customWidth="1"/>
    <col min="3826" max="3830" width="7.5703125" style="204" bestFit="1" customWidth="1"/>
    <col min="3831" max="3831" width="2.42578125" style="204" customWidth="1"/>
    <col min="3832" max="3836" width="7.5703125" style="204" bestFit="1" customWidth="1"/>
    <col min="3837" max="3837" width="2.42578125" style="204" customWidth="1"/>
    <col min="3838" max="3842" width="7.5703125" style="204" bestFit="1" customWidth="1"/>
    <col min="3843" max="4077" width="9" style="204"/>
    <col min="4078" max="4078" width="2" style="204" customWidth="1"/>
    <col min="4079" max="4079" width="9" style="204"/>
    <col min="4080" max="4080" width="21.28515625" style="204" customWidth="1"/>
    <col min="4081" max="4081" width="2.85546875" style="204" customWidth="1"/>
    <col min="4082" max="4086" width="7.5703125" style="204" bestFit="1" customWidth="1"/>
    <col min="4087" max="4087" width="2.42578125" style="204" customWidth="1"/>
    <col min="4088" max="4092" width="7.5703125" style="204" bestFit="1" customWidth="1"/>
    <col min="4093" max="4093" width="2.42578125" style="204" customWidth="1"/>
    <col min="4094" max="4098" width="7.5703125" style="204" bestFit="1" customWidth="1"/>
    <col min="4099" max="4333" width="9" style="204"/>
    <col min="4334" max="4334" width="2" style="204" customWidth="1"/>
    <col min="4335" max="4335" width="9" style="204"/>
    <col min="4336" max="4336" width="21.28515625" style="204" customWidth="1"/>
    <col min="4337" max="4337" width="2.85546875" style="204" customWidth="1"/>
    <col min="4338" max="4342" width="7.5703125" style="204" bestFit="1" customWidth="1"/>
    <col min="4343" max="4343" width="2.42578125" style="204" customWidth="1"/>
    <col min="4344" max="4348" width="7.5703125" style="204" bestFit="1" customWidth="1"/>
    <col min="4349" max="4349" width="2.42578125" style="204" customWidth="1"/>
    <col min="4350" max="4354" width="7.5703125" style="204" bestFit="1" customWidth="1"/>
    <col min="4355" max="4589" width="9" style="204"/>
    <col min="4590" max="4590" width="2" style="204" customWidth="1"/>
    <col min="4591" max="4591" width="9" style="204"/>
    <col min="4592" max="4592" width="21.28515625" style="204" customWidth="1"/>
    <col min="4593" max="4593" width="2.85546875" style="204" customWidth="1"/>
    <col min="4594" max="4598" width="7.5703125" style="204" bestFit="1" customWidth="1"/>
    <col min="4599" max="4599" width="2.42578125" style="204" customWidth="1"/>
    <col min="4600" max="4604" width="7.5703125" style="204" bestFit="1" customWidth="1"/>
    <col min="4605" max="4605" width="2.42578125" style="204" customWidth="1"/>
    <col min="4606" max="4610" width="7.5703125" style="204" bestFit="1" customWidth="1"/>
    <col min="4611" max="4845" width="9" style="204"/>
    <col min="4846" max="4846" width="2" style="204" customWidth="1"/>
    <col min="4847" max="4847" width="9" style="204"/>
    <col min="4848" max="4848" width="21.28515625" style="204" customWidth="1"/>
    <col min="4849" max="4849" width="2.85546875" style="204" customWidth="1"/>
    <col min="4850" max="4854" width="7.5703125" style="204" bestFit="1" customWidth="1"/>
    <col min="4855" max="4855" width="2.42578125" style="204" customWidth="1"/>
    <col min="4856" max="4860" width="7.5703125" style="204" bestFit="1" customWidth="1"/>
    <col min="4861" max="4861" width="2.42578125" style="204" customWidth="1"/>
    <col min="4862" max="4866" width="7.5703125" style="204" bestFit="1" customWidth="1"/>
    <col min="4867" max="5101" width="9" style="204"/>
    <col min="5102" max="5102" width="2" style="204" customWidth="1"/>
    <col min="5103" max="5103" width="9" style="204"/>
    <col min="5104" max="5104" width="21.28515625" style="204" customWidth="1"/>
    <col min="5105" max="5105" width="2.85546875" style="204" customWidth="1"/>
    <col min="5106" max="5110" width="7.5703125" style="204" bestFit="1" customWidth="1"/>
    <col min="5111" max="5111" width="2.42578125" style="204" customWidth="1"/>
    <col min="5112" max="5116" width="7.5703125" style="204" bestFit="1" customWidth="1"/>
    <col min="5117" max="5117" width="2.42578125" style="204" customWidth="1"/>
    <col min="5118" max="5122" width="7.5703125" style="204" bestFit="1" customWidth="1"/>
    <col min="5123" max="5357" width="9" style="204"/>
    <col min="5358" max="5358" width="2" style="204" customWidth="1"/>
    <col min="5359" max="5359" width="9" style="204"/>
    <col min="5360" max="5360" width="21.28515625" style="204" customWidth="1"/>
    <col min="5361" max="5361" width="2.85546875" style="204" customWidth="1"/>
    <col min="5362" max="5366" width="7.5703125" style="204" bestFit="1" customWidth="1"/>
    <col min="5367" max="5367" width="2.42578125" style="204" customWidth="1"/>
    <col min="5368" max="5372" width="7.5703125" style="204" bestFit="1" customWidth="1"/>
    <col min="5373" max="5373" width="2.42578125" style="204" customWidth="1"/>
    <col min="5374" max="5378" width="7.5703125" style="204" bestFit="1" customWidth="1"/>
    <col min="5379" max="5613" width="9" style="204"/>
    <col min="5614" max="5614" width="2" style="204" customWidth="1"/>
    <col min="5615" max="5615" width="9" style="204"/>
    <col min="5616" max="5616" width="21.28515625" style="204" customWidth="1"/>
    <col min="5617" max="5617" width="2.85546875" style="204" customWidth="1"/>
    <col min="5618" max="5622" width="7.5703125" style="204" bestFit="1" customWidth="1"/>
    <col min="5623" max="5623" width="2.42578125" style="204" customWidth="1"/>
    <col min="5624" max="5628" width="7.5703125" style="204" bestFit="1" customWidth="1"/>
    <col min="5629" max="5629" width="2.42578125" style="204" customWidth="1"/>
    <col min="5630" max="5634" width="7.5703125" style="204" bestFit="1" customWidth="1"/>
    <col min="5635" max="5869" width="9" style="204"/>
    <col min="5870" max="5870" width="2" style="204" customWidth="1"/>
    <col min="5871" max="5871" width="9" style="204"/>
    <col min="5872" max="5872" width="21.28515625" style="204" customWidth="1"/>
    <col min="5873" max="5873" width="2.85546875" style="204" customWidth="1"/>
    <col min="5874" max="5878" width="7.5703125" style="204" bestFit="1" customWidth="1"/>
    <col min="5879" max="5879" width="2.42578125" style="204" customWidth="1"/>
    <col min="5880" max="5884" width="7.5703125" style="204" bestFit="1" customWidth="1"/>
    <col min="5885" max="5885" width="2.42578125" style="204" customWidth="1"/>
    <col min="5886" max="5890" width="7.5703125" style="204" bestFit="1" customWidth="1"/>
    <col min="5891" max="6125" width="9" style="204"/>
    <col min="6126" max="6126" width="2" style="204" customWidth="1"/>
    <col min="6127" max="6127" width="9" style="204"/>
    <col min="6128" max="6128" width="21.28515625" style="204" customWidth="1"/>
    <col min="6129" max="6129" width="2.85546875" style="204" customWidth="1"/>
    <col min="6130" max="6134" width="7.5703125" style="204" bestFit="1" customWidth="1"/>
    <col min="6135" max="6135" width="2.42578125" style="204" customWidth="1"/>
    <col min="6136" max="6140" width="7.5703125" style="204" bestFit="1" customWidth="1"/>
    <col min="6141" max="6141" width="2.42578125" style="204" customWidth="1"/>
    <col min="6142" max="6146" width="7.5703125" style="204" bestFit="1" customWidth="1"/>
    <col min="6147" max="6381" width="9" style="204"/>
    <col min="6382" max="6382" width="2" style="204" customWidth="1"/>
    <col min="6383" max="6383" width="9" style="204"/>
    <col min="6384" max="6384" width="21.28515625" style="204" customWidth="1"/>
    <col min="6385" max="6385" width="2.85546875" style="204" customWidth="1"/>
    <col min="6386" max="6390" width="7.5703125" style="204" bestFit="1" customWidth="1"/>
    <col min="6391" max="6391" width="2.42578125" style="204" customWidth="1"/>
    <col min="6392" max="6396" width="7.5703125" style="204" bestFit="1" customWidth="1"/>
    <col min="6397" max="6397" width="2.42578125" style="204" customWidth="1"/>
    <col min="6398" max="6402" width="7.5703125" style="204" bestFit="1" customWidth="1"/>
    <col min="6403" max="6637" width="9" style="204"/>
    <col min="6638" max="6638" width="2" style="204" customWidth="1"/>
    <col min="6639" max="6639" width="9" style="204"/>
    <col min="6640" max="6640" width="21.28515625" style="204" customWidth="1"/>
    <col min="6641" max="6641" width="2.85546875" style="204" customWidth="1"/>
    <col min="6642" max="6646" width="7.5703125" style="204" bestFit="1" customWidth="1"/>
    <col min="6647" max="6647" width="2.42578125" style="204" customWidth="1"/>
    <col min="6648" max="6652" width="7.5703125" style="204" bestFit="1" customWidth="1"/>
    <col min="6653" max="6653" width="2.42578125" style="204" customWidth="1"/>
    <col min="6654" max="6658" width="7.5703125" style="204" bestFit="1" customWidth="1"/>
    <col min="6659" max="6893" width="9" style="204"/>
    <col min="6894" max="6894" width="2" style="204" customWidth="1"/>
    <col min="6895" max="6895" width="9" style="204"/>
    <col min="6896" max="6896" width="21.28515625" style="204" customWidth="1"/>
    <col min="6897" max="6897" width="2.85546875" style="204" customWidth="1"/>
    <col min="6898" max="6902" width="7.5703125" style="204" bestFit="1" customWidth="1"/>
    <col min="6903" max="6903" width="2.42578125" style="204" customWidth="1"/>
    <col min="6904" max="6908" width="7.5703125" style="204" bestFit="1" customWidth="1"/>
    <col min="6909" max="6909" width="2.42578125" style="204" customWidth="1"/>
    <col min="6910" max="6914" width="7.5703125" style="204" bestFit="1" customWidth="1"/>
    <col min="6915" max="7149" width="9" style="204"/>
    <col min="7150" max="7150" width="2" style="204" customWidth="1"/>
    <col min="7151" max="7151" width="9" style="204"/>
    <col min="7152" max="7152" width="21.28515625" style="204" customWidth="1"/>
    <col min="7153" max="7153" width="2.85546875" style="204" customWidth="1"/>
    <col min="7154" max="7158" width="7.5703125" style="204" bestFit="1" customWidth="1"/>
    <col min="7159" max="7159" width="2.42578125" style="204" customWidth="1"/>
    <col min="7160" max="7164" width="7.5703125" style="204" bestFit="1" customWidth="1"/>
    <col min="7165" max="7165" width="2.42578125" style="204" customWidth="1"/>
    <col min="7166" max="7170" width="7.5703125" style="204" bestFit="1" customWidth="1"/>
    <col min="7171" max="7405" width="9" style="204"/>
    <col min="7406" max="7406" width="2" style="204" customWidth="1"/>
    <col min="7407" max="7407" width="9" style="204"/>
    <col min="7408" max="7408" width="21.28515625" style="204" customWidth="1"/>
    <col min="7409" max="7409" width="2.85546875" style="204" customWidth="1"/>
    <col min="7410" max="7414" width="7.5703125" style="204" bestFit="1" customWidth="1"/>
    <col min="7415" max="7415" width="2.42578125" style="204" customWidth="1"/>
    <col min="7416" max="7420" width="7.5703125" style="204" bestFit="1" customWidth="1"/>
    <col min="7421" max="7421" width="2.42578125" style="204" customWidth="1"/>
    <col min="7422" max="7426" width="7.5703125" style="204" bestFit="1" customWidth="1"/>
    <col min="7427" max="7661" width="9" style="204"/>
    <col min="7662" max="7662" width="2" style="204" customWidth="1"/>
    <col min="7663" max="7663" width="9" style="204"/>
    <col min="7664" max="7664" width="21.28515625" style="204" customWidth="1"/>
    <col min="7665" max="7665" width="2.85546875" style="204" customWidth="1"/>
    <col min="7666" max="7670" width="7.5703125" style="204" bestFit="1" customWidth="1"/>
    <col min="7671" max="7671" width="2.42578125" style="204" customWidth="1"/>
    <col min="7672" max="7676" width="7.5703125" style="204" bestFit="1" customWidth="1"/>
    <col min="7677" max="7677" width="2.42578125" style="204" customWidth="1"/>
    <col min="7678" max="7682" width="7.5703125" style="204" bestFit="1" customWidth="1"/>
    <col min="7683" max="7917" width="9" style="204"/>
    <col min="7918" max="7918" width="2" style="204" customWidth="1"/>
    <col min="7919" max="7919" width="9" style="204"/>
    <col min="7920" max="7920" width="21.28515625" style="204" customWidth="1"/>
    <col min="7921" max="7921" width="2.85546875" style="204" customWidth="1"/>
    <col min="7922" max="7926" width="7.5703125" style="204" bestFit="1" customWidth="1"/>
    <col min="7927" max="7927" width="2.42578125" style="204" customWidth="1"/>
    <col min="7928" max="7932" width="7.5703125" style="204" bestFit="1" customWidth="1"/>
    <col min="7933" max="7933" width="2.42578125" style="204" customWidth="1"/>
    <col min="7934" max="7938" width="7.5703125" style="204" bestFit="1" customWidth="1"/>
    <col min="7939" max="8173" width="9" style="204"/>
    <col min="8174" max="8174" width="2" style="204" customWidth="1"/>
    <col min="8175" max="8175" width="9" style="204"/>
    <col min="8176" max="8176" width="21.28515625" style="204" customWidth="1"/>
    <col min="8177" max="8177" width="2.85546875" style="204" customWidth="1"/>
    <col min="8178" max="8182" width="7.5703125" style="204" bestFit="1" customWidth="1"/>
    <col min="8183" max="8183" width="2.42578125" style="204" customWidth="1"/>
    <col min="8184" max="8188" width="7.5703125" style="204" bestFit="1" customWidth="1"/>
    <col min="8189" max="8189" width="2.42578125" style="204" customWidth="1"/>
    <col min="8190" max="8194" width="7.5703125" style="204" bestFit="1" customWidth="1"/>
    <col min="8195" max="8429" width="9" style="204"/>
    <col min="8430" max="8430" width="2" style="204" customWidth="1"/>
    <col min="8431" max="8431" width="9" style="204"/>
    <col min="8432" max="8432" width="21.28515625" style="204" customWidth="1"/>
    <col min="8433" max="8433" width="2.85546875" style="204" customWidth="1"/>
    <col min="8434" max="8438" width="7.5703125" style="204" bestFit="1" customWidth="1"/>
    <col min="8439" max="8439" width="2.42578125" style="204" customWidth="1"/>
    <col min="8440" max="8444" width="7.5703125" style="204" bestFit="1" customWidth="1"/>
    <col min="8445" max="8445" width="2.42578125" style="204" customWidth="1"/>
    <col min="8446" max="8450" width="7.5703125" style="204" bestFit="1" customWidth="1"/>
    <col min="8451" max="8685" width="9" style="204"/>
    <col min="8686" max="8686" width="2" style="204" customWidth="1"/>
    <col min="8687" max="8687" width="9" style="204"/>
    <col min="8688" max="8688" width="21.28515625" style="204" customWidth="1"/>
    <col min="8689" max="8689" width="2.85546875" style="204" customWidth="1"/>
    <col min="8690" max="8694" width="7.5703125" style="204" bestFit="1" customWidth="1"/>
    <col min="8695" max="8695" width="2.42578125" style="204" customWidth="1"/>
    <col min="8696" max="8700" width="7.5703125" style="204" bestFit="1" customWidth="1"/>
    <col min="8701" max="8701" width="2.42578125" style="204" customWidth="1"/>
    <col min="8702" max="8706" width="7.5703125" style="204" bestFit="1" customWidth="1"/>
    <col min="8707" max="8941" width="9" style="204"/>
    <col min="8942" max="8942" width="2" style="204" customWidth="1"/>
    <col min="8943" max="8943" width="9" style="204"/>
    <col min="8944" max="8944" width="21.28515625" style="204" customWidth="1"/>
    <col min="8945" max="8945" width="2.85546875" style="204" customWidth="1"/>
    <col min="8946" max="8950" width="7.5703125" style="204" bestFit="1" customWidth="1"/>
    <col min="8951" max="8951" width="2.42578125" style="204" customWidth="1"/>
    <col min="8952" max="8956" width="7.5703125" style="204" bestFit="1" customWidth="1"/>
    <col min="8957" max="8957" width="2.42578125" style="204" customWidth="1"/>
    <col min="8958" max="8962" width="7.5703125" style="204" bestFit="1" customWidth="1"/>
    <col min="8963" max="9197" width="9" style="204"/>
    <col min="9198" max="9198" width="2" style="204" customWidth="1"/>
    <col min="9199" max="9199" width="9" style="204"/>
    <col min="9200" max="9200" width="21.28515625" style="204" customWidth="1"/>
    <col min="9201" max="9201" width="2.85546875" style="204" customWidth="1"/>
    <col min="9202" max="9206" width="7.5703125" style="204" bestFit="1" customWidth="1"/>
    <col min="9207" max="9207" width="2.42578125" style="204" customWidth="1"/>
    <col min="9208" max="9212" width="7.5703125" style="204" bestFit="1" customWidth="1"/>
    <col min="9213" max="9213" width="2.42578125" style="204" customWidth="1"/>
    <col min="9214" max="9218" width="7.5703125" style="204" bestFit="1" customWidth="1"/>
    <col min="9219" max="9453" width="9" style="204"/>
    <col min="9454" max="9454" width="2" style="204" customWidth="1"/>
    <col min="9455" max="9455" width="9" style="204"/>
    <col min="9456" max="9456" width="21.28515625" style="204" customWidth="1"/>
    <col min="9457" max="9457" width="2.85546875" style="204" customWidth="1"/>
    <col min="9458" max="9462" width="7.5703125" style="204" bestFit="1" customWidth="1"/>
    <col min="9463" max="9463" width="2.42578125" style="204" customWidth="1"/>
    <col min="9464" max="9468" width="7.5703125" style="204" bestFit="1" customWidth="1"/>
    <col min="9469" max="9469" width="2.42578125" style="204" customWidth="1"/>
    <col min="9470" max="9474" width="7.5703125" style="204" bestFit="1" customWidth="1"/>
    <col min="9475" max="9709" width="9" style="204"/>
    <col min="9710" max="9710" width="2" style="204" customWidth="1"/>
    <col min="9711" max="9711" width="9" style="204"/>
    <col min="9712" max="9712" width="21.28515625" style="204" customWidth="1"/>
    <col min="9713" max="9713" width="2.85546875" style="204" customWidth="1"/>
    <col min="9714" max="9718" width="7.5703125" style="204" bestFit="1" customWidth="1"/>
    <col min="9719" max="9719" width="2.42578125" style="204" customWidth="1"/>
    <col min="9720" max="9724" width="7.5703125" style="204" bestFit="1" customWidth="1"/>
    <col min="9725" max="9725" width="2.42578125" style="204" customWidth="1"/>
    <col min="9726" max="9730" width="7.5703125" style="204" bestFit="1" customWidth="1"/>
    <col min="9731" max="9965" width="9" style="204"/>
    <col min="9966" max="9966" width="2" style="204" customWidth="1"/>
    <col min="9967" max="9967" width="9" style="204"/>
    <col min="9968" max="9968" width="21.28515625" style="204" customWidth="1"/>
    <col min="9969" max="9969" width="2.85546875" style="204" customWidth="1"/>
    <col min="9970" max="9974" width="7.5703125" style="204" bestFit="1" customWidth="1"/>
    <col min="9975" max="9975" width="2.42578125" style="204" customWidth="1"/>
    <col min="9976" max="9980" width="7.5703125" style="204" bestFit="1" customWidth="1"/>
    <col min="9981" max="9981" width="2.42578125" style="204" customWidth="1"/>
    <col min="9982" max="9986" width="7.5703125" style="204" bestFit="1" customWidth="1"/>
    <col min="9987" max="10221" width="9" style="204"/>
    <col min="10222" max="10222" width="2" style="204" customWidth="1"/>
    <col min="10223" max="10223" width="9" style="204"/>
    <col min="10224" max="10224" width="21.28515625" style="204" customWidth="1"/>
    <col min="10225" max="10225" width="2.85546875" style="204" customWidth="1"/>
    <col min="10226" max="10230" width="7.5703125" style="204" bestFit="1" customWidth="1"/>
    <col min="10231" max="10231" width="2.42578125" style="204" customWidth="1"/>
    <col min="10232" max="10236" width="7.5703125" style="204" bestFit="1" customWidth="1"/>
    <col min="10237" max="10237" width="2.42578125" style="204" customWidth="1"/>
    <col min="10238" max="10242" width="7.5703125" style="204" bestFit="1" customWidth="1"/>
    <col min="10243" max="10477" width="9" style="204"/>
    <col min="10478" max="10478" width="2" style="204" customWidth="1"/>
    <col min="10479" max="10479" width="9" style="204"/>
    <col min="10480" max="10480" width="21.28515625" style="204" customWidth="1"/>
    <col min="10481" max="10481" width="2.85546875" style="204" customWidth="1"/>
    <col min="10482" max="10486" width="7.5703125" style="204" bestFit="1" customWidth="1"/>
    <col min="10487" max="10487" width="2.42578125" style="204" customWidth="1"/>
    <col min="10488" max="10492" width="7.5703125" style="204" bestFit="1" customWidth="1"/>
    <col min="10493" max="10493" width="2.42578125" style="204" customWidth="1"/>
    <col min="10494" max="10498" width="7.5703125" style="204" bestFit="1" customWidth="1"/>
    <col min="10499" max="10733" width="9" style="204"/>
    <col min="10734" max="10734" width="2" style="204" customWidth="1"/>
    <col min="10735" max="10735" width="9" style="204"/>
    <col min="10736" max="10736" width="21.28515625" style="204" customWidth="1"/>
    <col min="10737" max="10737" width="2.85546875" style="204" customWidth="1"/>
    <col min="10738" max="10742" width="7.5703125" style="204" bestFit="1" customWidth="1"/>
    <col min="10743" max="10743" width="2.42578125" style="204" customWidth="1"/>
    <col min="10744" max="10748" width="7.5703125" style="204" bestFit="1" customWidth="1"/>
    <col min="10749" max="10749" width="2.42578125" style="204" customWidth="1"/>
    <col min="10750" max="10754" width="7.5703125" style="204" bestFit="1" customWidth="1"/>
    <col min="10755" max="10989" width="9" style="204"/>
    <col min="10990" max="10990" width="2" style="204" customWidth="1"/>
    <col min="10991" max="10991" width="9" style="204"/>
    <col min="10992" max="10992" width="21.28515625" style="204" customWidth="1"/>
    <col min="10993" max="10993" width="2.85546875" style="204" customWidth="1"/>
    <col min="10994" max="10998" width="7.5703125" style="204" bestFit="1" customWidth="1"/>
    <col min="10999" max="10999" width="2.42578125" style="204" customWidth="1"/>
    <col min="11000" max="11004" width="7.5703125" style="204" bestFit="1" customWidth="1"/>
    <col min="11005" max="11005" width="2.42578125" style="204" customWidth="1"/>
    <col min="11006" max="11010" width="7.5703125" style="204" bestFit="1" customWidth="1"/>
    <col min="11011" max="11245" width="9" style="204"/>
    <col min="11246" max="11246" width="2" style="204" customWidth="1"/>
    <col min="11247" max="11247" width="9" style="204"/>
    <col min="11248" max="11248" width="21.28515625" style="204" customWidth="1"/>
    <col min="11249" max="11249" width="2.85546875" style="204" customWidth="1"/>
    <col min="11250" max="11254" width="7.5703125" style="204" bestFit="1" customWidth="1"/>
    <col min="11255" max="11255" width="2.42578125" style="204" customWidth="1"/>
    <col min="11256" max="11260" width="7.5703125" style="204" bestFit="1" customWidth="1"/>
    <col min="11261" max="11261" width="2.42578125" style="204" customWidth="1"/>
    <col min="11262" max="11266" width="7.5703125" style="204" bestFit="1" customWidth="1"/>
    <col min="11267" max="11501" width="9" style="204"/>
    <col min="11502" max="11502" width="2" style="204" customWidth="1"/>
    <col min="11503" max="11503" width="9" style="204"/>
    <col min="11504" max="11504" width="21.28515625" style="204" customWidth="1"/>
    <col min="11505" max="11505" width="2.85546875" style="204" customWidth="1"/>
    <col min="11506" max="11510" width="7.5703125" style="204" bestFit="1" customWidth="1"/>
    <col min="11511" max="11511" width="2.42578125" style="204" customWidth="1"/>
    <col min="11512" max="11516" width="7.5703125" style="204" bestFit="1" customWidth="1"/>
    <col min="11517" max="11517" width="2.42578125" style="204" customWidth="1"/>
    <col min="11518" max="11522" width="7.5703125" style="204" bestFit="1" customWidth="1"/>
    <col min="11523" max="11757" width="9" style="204"/>
    <col min="11758" max="11758" width="2" style="204" customWidth="1"/>
    <col min="11759" max="11759" width="9" style="204"/>
    <col min="11760" max="11760" width="21.28515625" style="204" customWidth="1"/>
    <col min="11761" max="11761" width="2.85546875" style="204" customWidth="1"/>
    <col min="11762" max="11766" width="7.5703125" style="204" bestFit="1" customWidth="1"/>
    <col min="11767" max="11767" width="2.42578125" style="204" customWidth="1"/>
    <col min="11768" max="11772" width="7.5703125" style="204" bestFit="1" customWidth="1"/>
    <col min="11773" max="11773" width="2.42578125" style="204" customWidth="1"/>
    <col min="11774" max="11778" width="7.5703125" style="204" bestFit="1" customWidth="1"/>
    <col min="11779" max="12013" width="9" style="204"/>
    <col min="12014" max="12014" width="2" style="204" customWidth="1"/>
    <col min="12015" max="12015" width="9" style="204"/>
    <col min="12016" max="12016" width="21.28515625" style="204" customWidth="1"/>
    <col min="12017" max="12017" width="2.85546875" style="204" customWidth="1"/>
    <col min="12018" max="12022" width="7.5703125" style="204" bestFit="1" customWidth="1"/>
    <col min="12023" max="12023" width="2.42578125" style="204" customWidth="1"/>
    <col min="12024" max="12028" width="7.5703125" style="204" bestFit="1" customWidth="1"/>
    <col min="12029" max="12029" width="2.42578125" style="204" customWidth="1"/>
    <col min="12030" max="12034" width="7.5703125" style="204" bestFit="1" customWidth="1"/>
    <col min="12035" max="12269" width="9" style="204"/>
    <col min="12270" max="12270" width="2" style="204" customWidth="1"/>
    <col min="12271" max="12271" width="9" style="204"/>
    <col min="12272" max="12272" width="21.28515625" style="204" customWidth="1"/>
    <col min="12273" max="12273" width="2.85546875" style="204" customWidth="1"/>
    <col min="12274" max="12278" width="7.5703125" style="204" bestFit="1" customWidth="1"/>
    <col min="12279" max="12279" width="2.42578125" style="204" customWidth="1"/>
    <col min="12280" max="12284" width="7.5703125" style="204" bestFit="1" customWidth="1"/>
    <col min="12285" max="12285" width="2.42578125" style="204" customWidth="1"/>
    <col min="12286" max="12290" width="7.5703125" style="204" bestFit="1" customWidth="1"/>
    <col min="12291" max="12525" width="9" style="204"/>
    <col min="12526" max="12526" width="2" style="204" customWidth="1"/>
    <col min="12527" max="12527" width="9" style="204"/>
    <col min="12528" max="12528" width="21.28515625" style="204" customWidth="1"/>
    <col min="12529" max="12529" width="2.85546875" style="204" customWidth="1"/>
    <col min="12530" max="12534" width="7.5703125" style="204" bestFit="1" customWidth="1"/>
    <col min="12535" max="12535" width="2.42578125" style="204" customWidth="1"/>
    <col min="12536" max="12540" width="7.5703125" style="204" bestFit="1" customWidth="1"/>
    <col min="12541" max="12541" width="2.42578125" style="204" customWidth="1"/>
    <col min="12542" max="12546" width="7.5703125" style="204" bestFit="1" customWidth="1"/>
    <col min="12547" max="12781" width="9" style="204"/>
    <col min="12782" max="12782" width="2" style="204" customWidth="1"/>
    <col min="12783" max="12783" width="9" style="204"/>
    <col min="12784" max="12784" width="21.28515625" style="204" customWidth="1"/>
    <col min="12785" max="12785" width="2.85546875" style="204" customWidth="1"/>
    <col min="12786" max="12790" width="7.5703125" style="204" bestFit="1" customWidth="1"/>
    <col min="12791" max="12791" width="2.42578125" style="204" customWidth="1"/>
    <col min="12792" max="12796" width="7.5703125" style="204" bestFit="1" customWidth="1"/>
    <col min="12797" max="12797" width="2.42578125" style="204" customWidth="1"/>
    <col min="12798" max="12802" width="7.5703125" style="204" bestFit="1" customWidth="1"/>
    <col min="12803" max="13037" width="9" style="204"/>
    <col min="13038" max="13038" width="2" style="204" customWidth="1"/>
    <col min="13039" max="13039" width="9" style="204"/>
    <col min="13040" max="13040" width="21.28515625" style="204" customWidth="1"/>
    <col min="13041" max="13041" width="2.85546875" style="204" customWidth="1"/>
    <col min="13042" max="13046" width="7.5703125" style="204" bestFit="1" customWidth="1"/>
    <col min="13047" max="13047" width="2.42578125" style="204" customWidth="1"/>
    <col min="13048" max="13052" width="7.5703125" style="204" bestFit="1" customWidth="1"/>
    <col min="13053" max="13053" width="2.42578125" style="204" customWidth="1"/>
    <col min="13054" max="13058" width="7.5703125" style="204" bestFit="1" customWidth="1"/>
    <col min="13059" max="13293" width="9" style="204"/>
    <col min="13294" max="13294" width="2" style="204" customWidth="1"/>
    <col min="13295" max="13295" width="9" style="204"/>
    <col min="13296" max="13296" width="21.28515625" style="204" customWidth="1"/>
    <col min="13297" max="13297" width="2.85546875" style="204" customWidth="1"/>
    <col min="13298" max="13302" width="7.5703125" style="204" bestFit="1" customWidth="1"/>
    <col min="13303" max="13303" width="2.42578125" style="204" customWidth="1"/>
    <col min="13304" max="13308" width="7.5703125" style="204" bestFit="1" customWidth="1"/>
    <col min="13309" max="13309" width="2.42578125" style="204" customWidth="1"/>
    <col min="13310" max="13314" width="7.5703125" style="204" bestFit="1" customWidth="1"/>
    <col min="13315" max="13549" width="9" style="204"/>
    <col min="13550" max="13550" width="2" style="204" customWidth="1"/>
    <col min="13551" max="13551" width="9" style="204"/>
    <col min="13552" max="13552" width="21.28515625" style="204" customWidth="1"/>
    <col min="13553" max="13553" width="2.85546875" style="204" customWidth="1"/>
    <col min="13554" max="13558" width="7.5703125" style="204" bestFit="1" customWidth="1"/>
    <col min="13559" max="13559" width="2.42578125" style="204" customWidth="1"/>
    <col min="13560" max="13564" width="7.5703125" style="204" bestFit="1" customWidth="1"/>
    <col min="13565" max="13565" width="2.42578125" style="204" customWidth="1"/>
    <col min="13566" max="13570" width="7.5703125" style="204" bestFit="1" customWidth="1"/>
    <col min="13571" max="13805" width="9" style="204"/>
    <col min="13806" max="13806" width="2" style="204" customWidth="1"/>
    <col min="13807" max="13807" width="9" style="204"/>
    <col min="13808" max="13808" width="21.28515625" style="204" customWidth="1"/>
    <col min="13809" max="13809" width="2.85546875" style="204" customWidth="1"/>
    <col min="13810" max="13814" width="7.5703125" style="204" bestFit="1" customWidth="1"/>
    <col min="13815" max="13815" width="2.42578125" style="204" customWidth="1"/>
    <col min="13816" max="13820" width="7.5703125" style="204" bestFit="1" customWidth="1"/>
    <col min="13821" max="13821" width="2.42578125" style="204" customWidth="1"/>
    <col min="13822" max="13826" width="7.5703125" style="204" bestFit="1" customWidth="1"/>
    <col min="13827" max="14061" width="9" style="204"/>
    <col min="14062" max="14062" width="2" style="204" customWidth="1"/>
    <col min="14063" max="14063" width="9" style="204"/>
    <col min="14064" max="14064" width="21.28515625" style="204" customWidth="1"/>
    <col min="14065" max="14065" width="2.85546875" style="204" customWidth="1"/>
    <col min="14066" max="14070" width="7.5703125" style="204" bestFit="1" customWidth="1"/>
    <col min="14071" max="14071" width="2.42578125" style="204" customWidth="1"/>
    <col min="14072" max="14076" width="7.5703125" style="204" bestFit="1" customWidth="1"/>
    <col min="14077" max="14077" width="2.42578125" style="204" customWidth="1"/>
    <col min="14078" max="14082" width="7.5703125" style="204" bestFit="1" customWidth="1"/>
    <col min="14083" max="14317" width="9" style="204"/>
    <col min="14318" max="14318" width="2" style="204" customWidth="1"/>
    <col min="14319" max="14319" width="9" style="204"/>
    <col min="14320" max="14320" width="21.28515625" style="204" customWidth="1"/>
    <col min="14321" max="14321" width="2.85546875" style="204" customWidth="1"/>
    <col min="14322" max="14326" width="7.5703125" style="204" bestFit="1" customWidth="1"/>
    <col min="14327" max="14327" width="2.42578125" style="204" customWidth="1"/>
    <col min="14328" max="14332" width="7.5703125" style="204" bestFit="1" customWidth="1"/>
    <col min="14333" max="14333" width="2.42578125" style="204" customWidth="1"/>
    <col min="14334" max="14338" width="7.5703125" style="204" bestFit="1" customWidth="1"/>
    <col min="14339" max="14573" width="9" style="204"/>
    <col min="14574" max="14574" width="2" style="204" customWidth="1"/>
    <col min="14575" max="14575" width="9" style="204"/>
    <col min="14576" max="14576" width="21.28515625" style="204" customWidth="1"/>
    <col min="14577" max="14577" width="2.85546875" style="204" customWidth="1"/>
    <col min="14578" max="14582" width="7.5703125" style="204" bestFit="1" customWidth="1"/>
    <col min="14583" max="14583" width="2.42578125" style="204" customWidth="1"/>
    <col min="14584" max="14588" width="7.5703125" style="204" bestFit="1" customWidth="1"/>
    <col min="14589" max="14589" width="2.42578125" style="204" customWidth="1"/>
    <col min="14590" max="14594" width="7.5703125" style="204" bestFit="1" customWidth="1"/>
    <col min="14595" max="14829" width="9" style="204"/>
    <col min="14830" max="14830" width="2" style="204" customWidth="1"/>
    <col min="14831" max="14831" width="9" style="204"/>
    <col min="14832" max="14832" width="21.28515625" style="204" customWidth="1"/>
    <col min="14833" max="14833" width="2.85546875" style="204" customWidth="1"/>
    <col min="14834" max="14838" width="7.5703125" style="204" bestFit="1" customWidth="1"/>
    <col min="14839" max="14839" width="2.42578125" style="204" customWidth="1"/>
    <col min="14840" max="14844" width="7.5703125" style="204" bestFit="1" customWidth="1"/>
    <col min="14845" max="14845" width="2.42578125" style="204" customWidth="1"/>
    <col min="14846" max="14850" width="7.5703125" style="204" bestFit="1" customWidth="1"/>
    <col min="14851" max="15085" width="9" style="204"/>
    <col min="15086" max="15086" width="2" style="204" customWidth="1"/>
    <col min="15087" max="15087" width="9" style="204"/>
    <col min="15088" max="15088" width="21.28515625" style="204" customWidth="1"/>
    <col min="15089" max="15089" width="2.85546875" style="204" customWidth="1"/>
    <col min="15090" max="15094" width="7.5703125" style="204" bestFit="1" customWidth="1"/>
    <col min="15095" max="15095" width="2.42578125" style="204" customWidth="1"/>
    <col min="15096" max="15100" width="7.5703125" style="204" bestFit="1" customWidth="1"/>
    <col min="15101" max="15101" width="2.42578125" style="204" customWidth="1"/>
    <col min="15102" max="15106" width="7.5703125" style="204" bestFit="1" customWidth="1"/>
    <col min="15107" max="15341" width="9" style="204"/>
    <col min="15342" max="15342" width="2" style="204" customWidth="1"/>
    <col min="15343" max="15343" width="9" style="204"/>
    <col min="15344" max="15344" width="21.28515625" style="204" customWidth="1"/>
    <col min="15345" max="15345" width="2.85546875" style="204" customWidth="1"/>
    <col min="15346" max="15350" width="7.5703125" style="204" bestFit="1" customWidth="1"/>
    <col min="15351" max="15351" width="2.42578125" style="204" customWidth="1"/>
    <col min="15352" max="15356" width="7.5703125" style="204" bestFit="1" customWidth="1"/>
    <col min="15357" max="15357" width="2.42578125" style="204" customWidth="1"/>
    <col min="15358" max="15362" width="7.5703125" style="204" bestFit="1" customWidth="1"/>
    <col min="15363" max="15597" width="9" style="204"/>
    <col min="15598" max="15598" width="2" style="204" customWidth="1"/>
    <col min="15599" max="15599" width="9" style="204"/>
    <col min="15600" max="15600" width="21.28515625" style="204" customWidth="1"/>
    <col min="15601" max="15601" width="2.85546875" style="204" customWidth="1"/>
    <col min="15602" max="15606" width="7.5703125" style="204" bestFit="1" customWidth="1"/>
    <col min="15607" max="15607" width="2.42578125" style="204" customWidth="1"/>
    <col min="15608" max="15612" width="7.5703125" style="204" bestFit="1" customWidth="1"/>
    <col min="15613" max="15613" width="2.42578125" style="204" customWidth="1"/>
    <col min="15614" max="15618" width="7.5703125" style="204" bestFit="1" customWidth="1"/>
    <col min="15619" max="15853" width="9" style="204"/>
    <col min="15854" max="15854" width="2" style="204" customWidth="1"/>
    <col min="15855" max="15855" width="9" style="204"/>
    <col min="15856" max="15856" width="21.28515625" style="204" customWidth="1"/>
    <col min="15857" max="15857" width="2.85546875" style="204" customWidth="1"/>
    <col min="15858" max="15862" width="7.5703125" style="204" bestFit="1" customWidth="1"/>
    <col min="15863" max="15863" width="2.42578125" style="204" customWidth="1"/>
    <col min="15864" max="15868" width="7.5703125" style="204" bestFit="1" customWidth="1"/>
    <col min="15869" max="15869" width="2.42578125" style="204" customWidth="1"/>
    <col min="15870" max="15874" width="7.5703125" style="204" bestFit="1" customWidth="1"/>
    <col min="15875" max="16109" width="9" style="204"/>
    <col min="16110" max="16110" width="2" style="204" customWidth="1"/>
    <col min="16111" max="16111" width="9" style="204"/>
    <col min="16112" max="16112" width="21.28515625" style="204" customWidth="1"/>
    <col min="16113" max="16113" width="2.85546875" style="204" customWidth="1"/>
    <col min="16114" max="16118" width="7.5703125" style="204" bestFit="1" customWidth="1"/>
    <col min="16119" max="16119" width="2.42578125" style="204" customWidth="1"/>
    <col min="16120" max="16124" width="7.5703125" style="204" bestFit="1" customWidth="1"/>
    <col min="16125" max="16125" width="2.42578125" style="204" customWidth="1"/>
    <col min="16126" max="16130" width="7.5703125" style="204" bestFit="1" customWidth="1"/>
    <col min="16131" max="16384" width="9" style="204"/>
  </cols>
  <sheetData>
    <row r="1" spans="1:30" ht="15" x14ac:dyDescent="0.25">
      <c r="A1" s="19" t="s">
        <v>34</v>
      </c>
      <c r="B1" s="107"/>
      <c r="C1" s="107"/>
      <c r="D1" s="58"/>
      <c r="G1" s="45"/>
      <c r="H1" s="45"/>
      <c r="I1" s="211"/>
      <c r="J1" s="211"/>
    </row>
    <row r="2" spans="1:30" ht="14.25" x14ac:dyDescent="0.2">
      <c r="A2" s="20" t="s">
        <v>227</v>
      </c>
      <c r="B2" s="59"/>
      <c r="C2" s="59"/>
      <c r="D2" s="59"/>
      <c r="E2" s="59"/>
      <c r="F2" s="59"/>
      <c r="G2" s="59"/>
      <c r="H2" s="59"/>
      <c r="I2" s="59"/>
      <c r="J2" s="59"/>
      <c r="K2" s="59"/>
      <c r="L2" s="59"/>
      <c r="M2" s="59"/>
      <c r="N2" s="59"/>
      <c r="O2" s="59"/>
      <c r="P2" s="203"/>
      <c r="Q2" s="203"/>
      <c r="R2" s="203"/>
      <c r="S2" s="203"/>
    </row>
    <row r="3" spans="1:30" s="33" customFormat="1" ht="14.25" x14ac:dyDescent="0.2">
      <c r="A3" s="34" t="s">
        <v>228</v>
      </c>
      <c r="B3" s="60"/>
      <c r="C3" s="60"/>
      <c r="D3" s="60"/>
      <c r="E3" s="60"/>
      <c r="F3" s="60"/>
      <c r="G3" s="60"/>
      <c r="H3" s="60"/>
      <c r="I3" s="60"/>
      <c r="L3" s="498" t="s">
        <v>39</v>
      </c>
      <c r="M3" s="499"/>
      <c r="N3" s="499"/>
      <c r="O3" s="499"/>
      <c r="P3" s="500" t="s">
        <v>42</v>
      </c>
      <c r="Q3" s="500"/>
      <c r="R3" s="500"/>
      <c r="S3" s="501"/>
    </row>
    <row r="4" spans="1:30" s="33" customFormat="1" ht="14.25" x14ac:dyDescent="0.2">
      <c r="A4" s="100" t="s">
        <v>245</v>
      </c>
      <c r="B4" s="60"/>
      <c r="C4" s="60"/>
      <c r="D4" s="60"/>
      <c r="E4" s="60"/>
      <c r="F4" s="60"/>
      <c r="G4" s="60"/>
      <c r="H4" s="60"/>
      <c r="I4" s="60"/>
      <c r="L4" s="498" t="s">
        <v>136</v>
      </c>
      <c r="M4" s="499"/>
      <c r="N4" s="499"/>
      <c r="O4" s="499"/>
      <c r="P4" s="500" t="s">
        <v>123</v>
      </c>
      <c r="Q4" s="500"/>
      <c r="R4" s="500"/>
      <c r="S4" s="501"/>
    </row>
    <row r="5" spans="1:30" s="33" customFormat="1" x14ac:dyDescent="0.2">
      <c r="A5" s="61"/>
      <c r="B5" s="62"/>
      <c r="C5" s="62"/>
      <c r="D5" s="62"/>
      <c r="E5" s="326"/>
      <c r="F5" s="62"/>
      <c r="G5" s="62"/>
      <c r="H5" s="62"/>
      <c r="I5" s="62"/>
      <c r="J5" s="61"/>
      <c r="K5" s="61"/>
      <c r="L5" s="61"/>
      <c r="M5" s="61"/>
      <c r="N5" s="62"/>
      <c r="O5" s="62"/>
      <c r="P5" s="62"/>
      <c r="Q5" s="62"/>
      <c r="R5" s="62"/>
      <c r="S5" s="62"/>
    </row>
    <row r="6" spans="1:30" s="93" customFormat="1" x14ac:dyDescent="0.2">
      <c r="B6" s="94"/>
      <c r="C6" s="97"/>
      <c r="D6" s="97"/>
      <c r="E6" s="97"/>
      <c r="F6" s="97"/>
      <c r="G6" s="97"/>
      <c r="H6" s="97"/>
      <c r="I6" s="97"/>
      <c r="J6" s="162"/>
      <c r="K6" s="97"/>
      <c r="L6" s="97"/>
      <c r="M6" s="97"/>
      <c r="N6" s="97"/>
      <c r="O6" s="97"/>
      <c r="P6" s="97"/>
      <c r="Q6" s="97"/>
      <c r="R6" s="97"/>
      <c r="S6" s="97"/>
    </row>
    <row r="7" spans="1:30" s="205" customFormat="1" ht="14.45" customHeight="1" x14ac:dyDescent="0.2">
      <c r="A7" s="160"/>
      <c r="B7" s="161"/>
      <c r="C7" s="482" t="s">
        <v>69</v>
      </c>
      <c r="D7" s="483"/>
      <c r="E7" s="483"/>
      <c r="F7" s="502"/>
      <c r="G7" s="484"/>
      <c r="H7" s="161"/>
      <c r="I7" s="482" t="s">
        <v>47</v>
      </c>
      <c r="J7" s="483"/>
      <c r="K7" s="483"/>
      <c r="L7" s="483"/>
      <c r="M7" s="484"/>
      <c r="N7" s="161"/>
      <c r="O7" s="482" t="s">
        <v>278</v>
      </c>
      <c r="P7" s="483"/>
      <c r="Q7" s="483"/>
      <c r="R7" s="483"/>
      <c r="S7" s="484"/>
    </row>
    <row r="8" spans="1:30" s="205" customFormat="1" ht="43.5" customHeight="1" x14ac:dyDescent="0.2">
      <c r="A8" s="28"/>
      <c r="B8" s="65"/>
      <c r="C8" s="31">
        <v>2012</v>
      </c>
      <c r="D8" s="31">
        <v>2013</v>
      </c>
      <c r="E8" s="327" t="s">
        <v>269</v>
      </c>
      <c r="F8" s="328" t="s">
        <v>271</v>
      </c>
      <c r="G8" s="327" t="s">
        <v>273</v>
      </c>
      <c r="H8" s="163"/>
      <c r="I8" s="31">
        <v>2012</v>
      </c>
      <c r="J8" s="31">
        <v>2013</v>
      </c>
      <c r="K8" s="327" t="s">
        <v>269</v>
      </c>
      <c r="L8" s="328" t="s">
        <v>271</v>
      </c>
      <c r="M8" s="327" t="s">
        <v>273</v>
      </c>
      <c r="N8" s="163"/>
      <c r="O8" s="31">
        <v>2012</v>
      </c>
      <c r="P8" s="31">
        <v>2013</v>
      </c>
      <c r="Q8" s="327" t="s">
        <v>269</v>
      </c>
      <c r="R8" s="328" t="s">
        <v>271</v>
      </c>
      <c r="S8" s="327" t="s">
        <v>273</v>
      </c>
    </row>
    <row r="9" spans="1:30" s="33" customFormat="1" x14ac:dyDescent="0.2">
      <c r="A9" s="39"/>
      <c r="B9" s="62"/>
      <c r="C9" s="62"/>
      <c r="D9" s="62"/>
      <c r="E9" s="206"/>
      <c r="F9" s="207"/>
      <c r="G9" s="206"/>
      <c r="H9" s="62"/>
      <c r="I9" s="62"/>
      <c r="J9" s="62"/>
      <c r="K9" s="206"/>
      <c r="L9" s="207"/>
      <c r="M9" s="206"/>
      <c r="N9" s="62"/>
      <c r="O9" s="62"/>
      <c r="P9" s="62"/>
      <c r="Q9" s="206"/>
      <c r="R9" s="207"/>
      <c r="S9" s="206"/>
      <c r="AA9" s="362"/>
      <c r="AB9" s="362"/>
      <c r="AC9" s="362" t="s">
        <v>123</v>
      </c>
      <c r="AD9" s="362" t="s">
        <v>137</v>
      </c>
    </row>
    <row r="10" spans="1:30" s="33" customFormat="1" x14ac:dyDescent="0.2">
      <c r="A10" s="39" t="s">
        <v>43</v>
      </c>
      <c r="B10" s="62"/>
      <c r="C10" s="62"/>
      <c r="D10" s="62"/>
      <c r="E10" s="206"/>
      <c r="F10" s="207"/>
      <c r="G10" s="206"/>
      <c r="H10" s="62"/>
      <c r="I10" s="62"/>
      <c r="J10" s="62"/>
      <c r="K10" s="206"/>
      <c r="L10" s="207"/>
      <c r="M10" s="206"/>
      <c r="N10" s="62"/>
      <c r="O10" s="62"/>
      <c r="P10" s="62"/>
      <c r="Q10" s="206"/>
      <c r="R10" s="207"/>
      <c r="S10" s="206"/>
      <c r="AA10" s="362"/>
      <c r="AB10" s="362"/>
      <c r="AC10" s="362" t="s">
        <v>133</v>
      </c>
      <c r="AD10" s="362" t="s">
        <v>138</v>
      </c>
    </row>
    <row r="11" spans="1:30" s="33" customFormat="1" ht="11.25" customHeight="1" x14ac:dyDescent="0.2">
      <c r="A11" s="73" t="s">
        <v>275</v>
      </c>
      <c r="B11" s="62"/>
      <c r="C11" s="366">
        <f ca="1">VLOOKUP($A11,INDIRECT($AC$20),3+$AC$16,FALSE)</f>
        <v>4870</v>
      </c>
      <c r="D11" s="366">
        <f ca="1">VLOOKUP($A11,INDIRECT($AC$20),4+$AC$16,FALSE)</f>
        <v>4880</v>
      </c>
      <c r="E11" s="434">
        <f ca="1">VLOOKUP($A11,INDIRECT($AC$20),5+$AC$16,FALSE)</f>
        <v>4820</v>
      </c>
      <c r="F11" s="366">
        <f ca="1">VLOOKUP($A11,INDIRECT($AC$20),6+$AC$16,FALSE)</f>
        <v>4960</v>
      </c>
      <c r="G11" s="434">
        <f ca="1">VLOOKUP($A11,INDIRECT($AC$20),7+$AC$16,FALSE)</f>
        <v>4890</v>
      </c>
      <c r="H11" s="435"/>
      <c r="I11" s="366">
        <f ca="1">VLOOKUP($A11,INDIRECT($AC$20),8+$AC$16,FALSE)</f>
        <v>626350</v>
      </c>
      <c r="J11" s="366">
        <f ca="1">VLOOKUP($A11,INDIRECT($AC$20),9+$AC$16,FALSE)</f>
        <v>637830</v>
      </c>
      <c r="K11" s="434">
        <f ca="1">VLOOKUP($A11,INDIRECT($AC$20),10+$AC$16,FALSE)</f>
        <v>623480</v>
      </c>
      <c r="L11" s="366">
        <f ca="1">VLOOKUP($A11,INDIRECT($AC$20),11+$AC$16,FALSE)</f>
        <v>617180</v>
      </c>
      <c r="M11" s="434">
        <f ca="1">VLOOKUP($A11,INDIRECT($AC$20),12+$AC$16,FALSE)</f>
        <v>604480</v>
      </c>
      <c r="N11" s="365"/>
      <c r="O11" s="436" t="str">
        <f ca="1">VLOOKUP($A11,INDIRECT($AC$20),18+$AC$16,FALSE)</f>
        <v>..</v>
      </c>
      <c r="P11" s="436" t="str">
        <f ca="1">VLOOKUP($A11,INDIRECT($AC$20),19+$AC$16,FALSE)</f>
        <v>..</v>
      </c>
      <c r="Q11" s="437" t="str">
        <f ca="1">VLOOKUP($A11,INDIRECT($AC$20),20+$AC$16,FALSE)</f>
        <v>..</v>
      </c>
      <c r="R11" s="436" t="str">
        <f ca="1">VLOOKUP($A11,INDIRECT($AC$20),21+$AC$16,FALSE)</f>
        <v>..</v>
      </c>
      <c r="S11" s="437">
        <f ca="1">VLOOKUP($A11,INDIRECT($AC$20),22+$AC$16,FALSE)</f>
        <v>14040</v>
      </c>
      <c r="AA11" s="362"/>
      <c r="AB11" s="362"/>
      <c r="AC11" s="362" t="s">
        <v>134</v>
      </c>
      <c r="AD11" s="362" t="s">
        <v>139</v>
      </c>
    </row>
    <row r="12" spans="1:30" s="33" customFormat="1" ht="15" customHeight="1" x14ac:dyDescent="0.2">
      <c r="A12" s="73"/>
      <c r="B12" s="62"/>
      <c r="C12" s="366"/>
      <c r="D12" s="366"/>
      <c r="E12" s="434"/>
      <c r="F12" s="366"/>
      <c r="G12" s="434"/>
      <c r="H12" s="435"/>
      <c r="I12" s="366"/>
      <c r="J12" s="366"/>
      <c r="K12" s="434"/>
      <c r="L12" s="366"/>
      <c r="M12" s="434"/>
      <c r="N12" s="366"/>
      <c r="O12" s="436"/>
      <c r="P12" s="436"/>
      <c r="Q12" s="438"/>
      <c r="R12" s="439"/>
      <c r="S12" s="437"/>
      <c r="AA12" s="362"/>
      <c r="AB12" s="362"/>
      <c r="AC12" s="362"/>
      <c r="AD12" s="362"/>
    </row>
    <row r="13" spans="1:30" s="33" customFormat="1" x14ac:dyDescent="0.2">
      <c r="A13" s="74" t="s">
        <v>74</v>
      </c>
      <c r="B13" s="62"/>
      <c r="C13" s="366">
        <f ca="1">VLOOKUP($A13,INDIRECT($AC$20),3+$AC$16,FALSE)</f>
        <v>1190</v>
      </c>
      <c r="D13" s="366">
        <f ca="1">VLOOKUP($A13,INDIRECT($AC$20),4+$AC$16,FALSE)</f>
        <v>1180</v>
      </c>
      <c r="E13" s="434">
        <f ca="1">VLOOKUP($A13,INDIRECT($AC$20),5+$AC$16,FALSE)</f>
        <v>1340</v>
      </c>
      <c r="F13" s="366">
        <f ca="1">VLOOKUP($A13,INDIRECT($AC$20),6+$AC$16,FALSE)</f>
        <v>1570</v>
      </c>
      <c r="G13" s="434">
        <f ca="1">VLOOKUP($A13,INDIRECT($AC$20),7+$AC$16,FALSE)</f>
        <v>1760</v>
      </c>
      <c r="H13" s="435"/>
      <c r="I13" s="366">
        <f ca="1">VLOOKUP($A13,INDIRECT($AC$20),8+$AC$16,FALSE)</f>
        <v>436590</v>
      </c>
      <c r="J13" s="366">
        <f ca="1">VLOOKUP($A13,INDIRECT($AC$20),9+$AC$16,FALSE)</f>
        <v>453060</v>
      </c>
      <c r="K13" s="434">
        <f ca="1">VLOOKUP($A13,INDIRECT($AC$20),10+$AC$16,FALSE)</f>
        <v>450730</v>
      </c>
      <c r="L13" s="366">
        <f ca="1">VLOOKUP($A13,INDIRECT($AC$20),11+$AC$16,FALSE)</f>
        <v>464540</v>
      </c>
      <c r="M13" s="434">
        <f ca="1">VLOOKUP($A13,INDIRECT($AC$20),12+$AC$16,FALSE)</f>
        <v>462790</v>
      </c>
      <c r="N13" s="365"/>
      <c r="O13" s="436" t="str">
        <f ca="1">VLOOKUP($A13,INDIRECT($AC$20),18+$AC$16,FALSE)</f>
        <v>..</v>
      </c>
      <c r="P13" s="436" t="str">
        <f ca="1">VLOOKUP($A13,INDIRECT($AC$20),19+$AC$16,FALSE)</f>
        <v>..</v>
      </c>
      <c r="Q13" s="437" t="str">
        <f ca="1">VLOOKUP($A13,INDIRECT($AC$20),20+$AC$16,FALSE)</f>
        <v>..</v>
      </c>
      <c r="R13" s="436" t="str">
        <f ca="1">VLOOKUP($A13,INDIRECT($AC$20),21+$AC$16,FALSE)</f>
        <v>..</v>
      </c>
      <c r="S13" s="437" t="str">
        <f ca="1">VLOOKUP($A13,INDIRECT($AC$20),22+$AC$16,FALSE)</f>
        <v>..</v>
      </c>
      <c r="AA13" s="362"/>
      <c r="AB13" s="362"/>
      <c r="AC13" s="362"/>
      <c r="AD13" s="362"/>
    </row>
    <row r="14" spans="1:30" s="33" customFormat="1" x14ac:dyDescent="0.2">
      <c r="A14" s="74"/>
      <c r="B14" s="62"/>
      <c r="C14" s="366"/>
      <c r="D14" s="367"/>
      <c r="E14" s="440"/>
      <c r="F14" s="367"/>
      <c r="G14" s="440"/>
      <c r="H14" s="435"/>
      <c r="I14" s="367"/>
      <c r="J14" s="366"/>
      <c r="K14" s="440"/>
      <c r="L14" s="367"/>
      <c r="M14" s="440"/>
      <c r="N14" s="432"/>
      <c r="O14" s="436"/>
      <c r="P14" s="436"/>
      <c r="Q14" s="438"/>
      <c r="R14" s="439"/>
      <c r="S14" s="438"/>
      <c r="AA14" s="362"/>
      <c r="AB14" s="362"/>
      <c r="AC14" s="362"/>
      <c r="AD14" s="362"/>
    </row>
    <row r="15" spans="1:30" s="33" customFormat="1" ht="11.25" customHeight="1" x14ac:dyDescent="0.2">
      <c r="A15" s="74" t="s">
        <v>128</v>
      </c>
      <c r="B15" s="62"/>
      <c r="C15" s="366">
        <f t="shared" ref="C15:C17" ca="1" si="0">VLOOKUP($A15,INDIRECT($AC$20),3+$AC$16,FALSE)</f>
        <v>3010</v>
      </c>
      <c r="D15" s="366">
        <f t="shared" ref="D15:D17" ca="1" si="1">VLOOKUP($A15,INDIRECT($AC$20),4+$AC$16,FALSE)</f>
        <v>3080</v>
      </c>
      <c r="E15" s="434">
        <f t="shared" ref="E15:E17" ca="1" si="2">VLOOKUP($A15,INDIRECT($AC$20),5+$AC$16,FALSE)</f>
        <v>3150</v>
      </c>
      <c r="F15" s="366">
        <f t="shared" ref="F15:F17" ca="1" si="3">VLOOKUP($A15,INDIRECT($AC$20),6+$AC$16,FALSE)</f>
        <v>3030</v>
      </c>
      <c r="G15" s="434">
        <f t="shared" ref="G15:G17" ca="1" si="4">VLOOKUP($A15,INDIRECT($AC$20),7+$AC$16,FALSE)</f>
        <v>2730</v>
      </c>
      <c r="H15" s="435"/>
      <c r="I15" s="366">
        <f t="shared" ref="I15:I17" ca="1" si="5">VLOOKUP($A15,INDIRECT($AC$20),8+$AC$16,FALSE)</f>
        <v>125490</v>
      </c>
      <c r="J15" s="366">
        <f t="shared" ref="J15:J17" ca="1" si="6">VLOOKUP($A15,INDIRECT($AC$20),9+$AC$16,FALSE)</f>
        <v>119470</v>
      </c>
      <c r="K15" s="434">
        <f t="shared" ref="K15:K17" ca="1" si="7">VLOOKUP($A15,INDIRECT($AC$20),10+$AC$16,FALSE)</f>
        <v>114600</v>
      </c>
      <c r="L15" s="366">
        <f t="shared" ref="L15:L17" ca="1" si="8">VLOOKUP($A15,INDIRECT($AC$20),11+$AC$16,FALSE)</f>
        <v>95420</v>
      </c>
      <c r="M15" s="434">
        <f t="shared" ref="M15:M17" ca="1" si="9">VLOOKUP($A15,INDIRECT($AC$20),12+$AC$16,FALSE)</f>
        <v>84570</v>
      </c>
      <c r="N15" s="365"/>
      <c r="O15" s="436" t="str">
        <f ca="1">VLOOKUP($A15,INDIRECT($AC$20),18+$AC$16,FALSE)</f>
        <v>..</v>
      </c>
      <c r="P15" s="436" t="str">
        <f ca="1">VLOOKUP($A15,INDIRECT($AC$20),19+$AC$16,FALSE)</f>
        <v>..</v>
      </c>
      <c r="Q15" s="437" t="str">
        <f ca="1">VLOOKUP($A15,INDIRECT($AC$20),20+$AC$16,FALSE)</f>
        <v>..</v>
      </c>
      <c r="R15" s="436" t="str">
        <f ca="1">VLOOKUP($A15,INDIRECT($AC$20),21+$AC$16,FALSE)</f>
        <v>..</v>
      </c>
      <c r="S15" s="437" t="str">
        <f ca="1">VLOOKUP($A15,INDIRECT($AC$20),22+$AC$16,FALSE)</f>
        <v>..</v>
      </c>
      <c r="AA15" s="362"/>
      <c r="AB15" s="362"/>
      <c r="AC15" s="362"/>
      <c r="AD15" s="362"/>
    </row>
    <row r="16" spans="1:30" s="33" customFormat="1" x14ac:dyDescent="0.2">
      <c r="A16" s="74" t="s">
        <v>279</v>
      </c>
      <c r="C16" s="366">
        <f t="shared" ca="1" si="0"/>
        <v>1450</v>
      </c>
      <c r="D16" s="366">
        <f t="shared" ca="1" si="1"/>
        <v>1510</v>
      </c>
      <c r="E16" s="434">
        <f t="shared" ca="1" si="2"/>
        <v>1550</v>
      </c>
      <c r="F16" s="366">
        <f t="shared" ca="1" si="3"/>
        <v>1590</v>
      </c>
      <c r="G16" s="434">
        <f t="shared" ca="1" si="4"/>
        <v>1460</v>
      </c>
      <c r="H16" s="435"/>
      <c r="I16" s="366">
        <f t="shared" ca="1" si="5"/>
        <v>21850</v>
      </c>
      <c r="J16" s="366">
        <f t="shared" ca="1" si="6"/>
        <v>22940</v>
      </c>
      <c r="K16" s="434">
        <f t="shared" ca="1" si="7"/>
        <v>22850</v>
      </c>
      <c r="L16" s="366">
        <f t="shared" ca="1" si="8"/>
        <v>22600</v>
      </c>
      <c r="M16" s="434">
        <f t="shared" ca="1" si="9"/>
        <v>22190</v>
      </c>
      <c r="N16" s="365"/>
      <c r="O16" s="436" t="str">
        <f ca="1">VLOOKUP($A16,INDIRECT($AC$20),18+$AC$16,FALSE)</f>
        <v>..</v>
      </c>
      <c r="P16" s="436" t="str">
        <f ca="1">VLOOKUP($A16,INDIRECT($AC$20),19+$AC$16,FALSE)</f>
        <v>..</v>
      </c>
      <c r="Q16" s="437" t="str">
        <f ca="1">VLOOKUP($A16,INDIRECT($AC$20),20+$AC$16,FALSE)</f>
        <v>..</v>
      </c>
      <c r="R16" s="436" t="str">
        <f ca="1">VLOOKUP($A16,INDIRECT($AC$20),21+$AC$16,FALSE)</f>
        <v>..</v>
      </c>
      <c r="S16" s="437" t="str">
        <f ca="1">VLOOKUP($A16,INDIRECT($AC$20),22+$AC$16,FALSE)</f>
        <v>..</v>
      </c>
      <c r="AA16" s="362"/>
      <c r="AB16" s="362"/>
      <c r="AC16" s="362">
        <f>IF(P3="Male",0,IF(P3="Female",22,IF(P3="Total",44)))</f>
        <v>44</v>
      </c>
      <c r="AD16" s="362"/>
    </row>
    <row r="17" spans="1:30" s="33" customFormat="1" x14ac:dyDescent="0.2">
      <c r="A17" s="74" t="s">
        <v>280</v>
      </c>
      <c r="C17" s="366">
        <f t="shared" ca="1" si="0"/>
        <v>1560</v>
      </c>
      <c r="D17" s="366">
        <f t="shared" ca="1" si="1"/>
        <v>1570</v>
      </c>
      <c r="E17" s="434">
        <f t="shared" ca="1" si="2"/>
        <v>1610</v>
      </c>
      <c r="F17" s="366">
        <f t="shared" ca="1" si="3"/>
        <v>1440</v>
      </c>
      <c r="G17" s="434">
        <f t="shared" ca="1" si="4"/>
        <v>1270</v>
      </c>
      <c r="H17" s="435"/>
      <c r="I17" s="366">
        <f t="shared" ca="1" si="5"/>
        <v>103640</v>
      </c>
      <c r="J17" s="366">
        <f t="shared" ca="1" si="6"/>
        <v>96530</v>
      </c>
      <c r="K17" s="434">
        <f t="shared" ca="1" si="7"/>
        <v>91750</v>
      </c>
      <c r="L17" s="366">
        <f t="shared" ca="1" si="8"/>
        <v>72820</v>
      </c>
      <c r="M17" s="434">
        <f t="shared" ca="1" si="9"/>
        <v>62380</v>
      </c>
      <c r="N17" s="365"/>
      <c r="O17" s="436" t="str">
        <f ca="1">VLOOKUP($A17,INDIRECT($AC$20),18+$AC$16,FALSE)</f>
        <v>..</v>
      </c>
      <c r="P17" s="436" t="str">
        <f ca="1">VLOOKUP($A17,INDIRECT($AC$20),19+$AC$16,FALSE)</f>
        <v>..</v>
      </c>
      <c r="Q17" s="437" t="str">
        <f ca="1">VLOOKUP($A17,INDIRECT($AC$20),20+$AC$16,FALSE)</f>
        <v>..</v>
      </c>
      <c r="R17" s="436" t="str">
        <f ca="1">VLOOKUP($A17,INDIRECT($AC$20),21+$AC$16,FALSE)</f>
        <v>..</v>
      </c>
      <c r="S17" s="437" t="str">
        <f ca="1">VLOOKUP($A17,INDIRECT($AC$20),22+$AC$16,FALSE)</f>
        <v>..</v>
      </c>
      <c r="AA17" s="362"/>
      <c r="AB17" s="362"/>
      <c r="AC17" s="362"/>
      <c r="AD17" s="362"/>
    </row>
    <row r="18" spans="1:30" x14ac:dyDescent="0.2">
      <c r="A18" s="39"/>
      <c r="B18" s="62"/>
      <c r="C18" s="441"/>
      <c r="D18" s="441"/>
      <c r="E18" s="442"/>
      <c r="F18" s="441"/>
      <c r="G18" s="442"/>
      <c r="H18" s="443"/>
      <c r="I18" s="441"/>
      <c r="J18" s="441"/>
      <c r="K18" s="442"/>
      <c r="L18" s="441"/>
      <c r="M18" s="442"/>
      <c r="N18" s="369"/>
      <c r="O18" s="444"/>
      <c r="P18" s="444"/>
      <c r="Q18" s="445"/>
      <c r="R18" s="444"/>
      <c r="S18" s="445"/>
      <c r="AA18" s="362"/>
      <c r="AB18" s="362"/>
      <c r="AC18" s="362"/>
      <c r="AD18" s="362"/>
    </row>
    <row r="19" spans="1:30" s="33" customFormat="1" x14ac:dyDescent="0.2">
      <c r="A19" s="39" t="s">
        <v>131</v>
      </c>
      <c r="B19" s="62"/>
      <c r="C19" s="441"/>
      <c r="D19" s="441"/>
      <c r="E19" s="442"/>
      <c r="F19" s="441"/>
      <c r="G19" s="442"/>
      <c r="H19" s="435"/>
      <c r="I19" s="441"/>
      <c r="J19" s="441"/>
      <c r="K19" s="442"/>
      <c r="L19" s="441"/>
      <c r="M19" s="442"/>
      <c r="N19" s="369"/>
      <c r="O19" s="444"/>
      <c r="P19" s="444"/>
      <c r="Q19" s="445"/>
      <c r="R19" s="444"/>
      <c r="S19" s="445"/>
      <c r="AA19" s="362"/>
      <c r="AB19" s="362"/>
      <c r="AC19" s="362"/>
      <c r="AD19" s="362"/>
    </row>
    <row r="20" spans="1:30" s="33" customFormat="1" x14ac:dyDescent="0.2">
      <c r="A20" s="73" t="s">
        <v>275</v>
      </c>
      <c r="B20" s="62"/>
      <c r="C20" s="446">
        <f ca="1">VLOOKUP($A20,INDIRECT($AC$21),3+$AC$16,FALSE)</f>
        <v>15.4</v>
      </c>
      <c r="D20" s="446">
        <f ca="1">VLOOKUP($A20,INDIRECT($AC$21),4+$AC$16,FALSE)</f>
        <v>16.2</v>
      </c>
      <c r="E20" s="447">
        <f ca="1">VLOOKUP($A20,INDIRECT($AC$21),5+$AC$16,FALSE)</f>
        <v>14.3</v>
      </c>
      <c r="F20" s="446">
        <f ca="1">VLOOKUP($A20,INDIRECT($AC$21),6+$AC$16,FALSE)</f>
        <v>15.9</v>
      </c>
      <c r="G20" s="447">
        <f ca="1">VLOOKUP($A20,INDIRECT($AC$21),7+$AC$16,FALSE)</f>
        <v>17.5</v>
      </c>
      <c r="H20" s="448"/>
      <c r="I20" s="446">
        <f ca="1">VLOOKUP($A20,INDIRECT($AC$21),8+$AC$16,FALSE)</f>
        <v>59.3</v>
      </c>
      <c r="J20" s="446">
        <f ca="1">VLOOKUP($A20,INDIRECT($AC$21),9+$AC$16,FALSE)</f>
        <v>59.4</v>
      </c>
      <c r="K20" s="447">
        <f ca="1">VLOOKUP($A20,INDIRECT($AC$21),10+$AC$16,FALSE)</f>
        <v>55</v>
      </c>
      <c r="L20" s="446">
        <f ca="1">VLOOKUP($A20,INDIRECT($AC$21),11+$AC$16,FALSE)</f>
        <v>55.2</v>
      </c>
      <c r="M20" s="447">
        <f ca="1">VLOOKUP($A20,INDIRECT($AC$21),12+$AC$16,FALSE)</f>
        <v>58.8</v>
      </c>
      <c r="N20" s="370"/>
      <c r="O20" s="446" t="str">
        <f ca="1">VLOOKUP($A20,INDIRECT($AC$21),18+$AC$16,FALSE)</f>
        <v>..</v>
      </c>
      <c r="P20" s="446" t="str">
        <f ca="1">VLOOKUP($A20,INDIRECT($AC$21),19+$AC$16,FALSE)</f>
        <v>..</v>
      </c>
      <c r="Q20" s="447" t="str">
        <f ca="1">VLOOKUP($A20,INDIRECT($AC$21),20+$AC$16,FALSE)</f>
        <v>..</v>
      </c>
      <c r="R20" s="446" t="str">
        <f ca="1">VLOOKUP($A20,INDIRECT($AC$21),21+$AC$16,FALSE)</f>
        <v>..</v>
      </c>
      <c r="S20" s="447">
        <f ca="1">VLOOKUP($A20,INDIRECT($AC$21),22+$AC$16,FALSE)</f>
        <v>18.8</v>
      </c>
      <c r="AA20" s="362"/>
      <c r="AB20" s="362"/>
      <c r="AC20" s="362" t="str">
        <f>"Table3a"&amp;VLOOKUP(P4,$AC$9:$AD$11,2,FALSE)&amp;"Numbers"</f>
        <v>Table3aEnglishandMathematicsNumbers</v>
      </c>
      <c r="AD20" s="362"/>
    </row>
    <row r="21" spans="1:30" s="33" customFormat="1" ht="15" customHeight="1" x14ac:dyDescent="0.2">
      <c r="A21" s="73"/>
      <c r="B21" s="62"/>
      <c r="C21" s="371"/>
      <c r="D21" s="371"/>
      <c r="E21" s="449"/>
      <c r="F21" s="371"/>
      <c r="G21" s="449"/>
      <c r="H21" s="448"/>
      <c r="I21" s="371"/>
      <c r="J21" s="371"/>
      <c r="K21" s="449"/>
      <c r="L21" s="371"/>
      <c r="M21" s="449"/>
      <c r="N21" s="371"/>
      <c r="O21" s="371"/>
      <c r="P21" s="371"/>
      <c r="Q21" s="449"/>
      <c r="R21" s="371"/>
      <c r="S21" s="449"/>
      <c r="AA21" s="362"/>
      <c r="AB21" s="362"/>
      <c r="AC21" s="362" t="str">
        <f>"Table3a"&amp;VLOOKUP(P4,$AC$9:$AD$11,2,FALSE)&amp;"Percentages"</f>
        <v>Table3aEnglishandMathematicsPercentages</v>
      </c>
      <c r="AD21" s="362"/>
    </row>
    <row r="22" spans="1:30" s="33" customFormat="1" x14ac:dyDescent="0.2">
      <c r="A22" s="74" t="s">
        <v>74</v>
      </c>
      <c r="B22" s="62"/>
      <c r="C22" s="446">
        <f ca="1">VLOOKUP($A22,INDIRECT($AC$21),3+$AC$16,FALSE)</f>
        <v>36.200000000000003</v>
      </c>
      <c r="D22" s="446">
        <f ca="1">VLOOKUP($A22,INDIRECT($AC$21),4+$AC$16,FALSE)</f>
        <v>39</v>
      </c>
      <c r="E22" s="447">
        <f ca="1">VLOOKUP($A22,INDIRECT($AC$21),5+$AC$16,FALSE)</f>
        <v>30.4</v>
      </c>
      <c r="F22" s="446">
        <f ca="1">VLOOKUP($A22,INDIRECT($AC$21),6+$AC$16,FALSE)</f>
        <v>33.4</v>
      </c>
      <c r="G22" s="447">
        <f ca="1">VLOOKUP($A22,INDIRECT($AC$21),7+$AC$16,FALSE)</f>
        <v>34.1</v>
      </c>
      <c r="H22" s="448"/>
      <c r="I22" s="446">
        <f ca="1">VLOOKUP($A22,INDIRECT($AC$21),8+$AC$16,FALSE)</f>
        <v>69.599999999999994</v>
      </c>
      <c r="J22" s="446">
        <f ca="1">VLOOKUP($A22,INDIRECT($AC$21),9+$AC$16,FALSE)</f>
        <v>71</v>
      </c>
      <c r="K22" s="447">
        <f ca="1">VLOOKUP($A22,INDIRECT($AC$21),10+$AC$16,FALSE)</f>
        <v>67.400000000000006</v>
      </c>
      <c r="L22" s="446">
        <f ca="1">VLOOKUP($A22,INDIRECT($AC$21),11+$AC$16,FALSE)</f>
        <v>66.2</v>
      </c>
      <c r="M22" s="447">
        <f ca="1">VLOOKUP($A22,INDIRECT($AC$21),12+$AC$16,FALSE)</f>
        <v>69.3</v>
      </c>
      <c r="N22" s="370"/>
      <c r="O22" s="446" t="s">
        <v>89</v>
      </c>
      <c r="P22" s="446" t="s">
        <v>89</v>
      </c>
      <c r="Q22" s="447" t="s">
        <v>89</v>
      </c>
      <c r="R22" s="446" t="s">
        <v>89</v>
      </c>
      <c r="S22" s="447" t="s">
        <v>89</v>
      </c>
      <c r="AA22" s="362"/>
      <c r="AB22" s="362"/>
      <c r="AC22" s="362"/>
      <c r="AD22" s="362"/>
    </row>
    <row r="23" spans="1:30" s="33" customFormat="1" x14ac:dyDescent="0.2">
      <c r="A23" s="74"/>
      <c r="B23" s="62"/>
      <c r="C23" s="371"/>
      <c r="D23" s="372"/>
      <c r="E23" s="450"/>
      <c r="F23" s="372"/>
      <c r="G23" s="450"/>
      <c r="H23" s="448"/>
      <c r="I23" s="372"/>
      <c r="J23" s="371"/>
      <c r="K23" s="450"/>
      <c r="L23" s="372"/>
      <c r="M23" s="450"/>
      <c r="N23" s="431"/>
      <c r="O23" s="372"/>
      <c r="P23" s="371"/>
      <c r="Q23" s="450"/>
      <c r="R23" s="372"/>
      <c r="S23" s="450"/>
      <c r="AA23" s="362"/>
      <c r="AB23" s="362"/>
      <c r="AC23" s="362"/>
      <c r="AD23" s="362"/>
    </row>
    <row r="24" spans="1:30" s="33" customFormat="1" ht="11.25" customHeight="1" x14ac:dyDescent="0.2">
      <c r="A24" s="74" t="s">
        <v>128</v>
      </c>
      <c r="B24" s="62"/>
      <c r="C24" s="446">
        <f t="shared" ref="C24:C25" ca="1" si="10">VLOOKUP($A24,INDIRECT($AC$21),3+$AC$16,FALSE)</f>
        <v>10.199999999999999</v>
      </c>
      <c r="D24" s="446">
        <f t="shared" ref="D24:D25" ca="1" si="11">VLOOKUP($A24,INDIRECT($AC$21),4+$AC$16,FALSE)</f>
        <v>10.5</v>
      </c>
      <c r="E24" s="447">
        <f t="shared" ref="E24:E25" ca="1" si="12">VLOOKUP($A24,INDIRECT($AC$21),5+$AC$16,FALSE)</f>
        <v>8.8000000000000007</v>
      </c>
      <c r="F24" s="446">
        <f t="shared" ref="F24:F25" ca="1" si="13">VLOOKUP($A24,INDIRECT($AC$21),6+$AC$16,FALSE)</f>
        <v>8.5</v>
      </c>
      <c r="G24" s="447">
        <f t="shared" ref="G24:G25" ca="1" si="14">VLOOKUP($A24,INDIRECT($AC$21),7+$AC$16,FALSE)</f>
        <v>9.1</v>
      </c>
      <c r="H24" s="448"/>
      <c r="I24" s="446">
        <f t="shared" ref="I24:I25" ca="1" si="15">VLOOKUP($A24,INDIRECT($AC$21),8+$AC$16,FALSE)</f>
        <v>22.7</v>
      </c>
      <c r="J24" s="446">
        <f t="shared" ref="J24:J25" ca="1" si="16">VLOOKUP($A24,INDIRECT($AC$21),9+$AC$16,FALSE)</f>
        <v>23.6</v>
      </c>
      <c r="K24" s="447">
        <f t="shared" ref="K24:K25" ca="1" si="17">VLOOKUP($A24,INDIRECT($AC$21),10+$AC$16,FALSE)</f>
        <v>21.4</v>
      </c>
      <c r="L24" s="446">
        <f t="shared" ref="L24:L25" ca="1" si="18">VLOOKUP($A24,INDIRECT($AC$21),11+$AC$16,FALSE)</f>
        <v>20.7</v>
      </c>
      <c r="M24" s="447">
        <f t="shared" ref="M24:M25" ca="1" si="19">VLOOKUP($A24,INDIRECT($AC$21),12+$AC$16,FALSE)</f>
        <v>22.4</v>
      </c>
      <c r="N24" s="370"/>
      <c r="O24" s="446" t="s">
        <v>89</v>
      </c>
      <c r="P24" s="446" t="s">
        <v>89</v>
      </c>
      <c r="Q24" s="447" t="s">
        <v>89</v>
      </c>
      <c r="R24" s="446" t="s">
        <v>89</v>
      </c>
      <c r="S24" s="447" t="s">
        <v>89</v>
      </c>
      <c r="AA24" s="362"/>
      <c r="AB24" s="362"/>
      <c r="AC24" s="362"/>
      <c r="AD24" s="362"/>
    </row>
    <row r="25" spans="1:30" s="33" customFormat="1" x14ac:dyDescent="0.2">
      <c r="A25" s="74" t="s">
        <v>279</v>
      </c>
      <c r="B25" s="74"/>
      <c r="C25" s="446">
        <f t="shared" ca="1" si="10"/>
        <v>2.2999999999999998</v>
      </c>
      <c r="D25" s="446">
        <f t="shared" ca="1" si="11"/>
        <v>2.7</v>
      </c>
      <c r="E25" s="447">
        <f t="shared" ca="1" si="12"/>
        <v>2.5</v>
      </c>
      <c r="F25" s="446">
        <f t="shared" ca="1" si="13"/>
        <v>3</v>
      </c>
      <c r="G25" s="447">
        <f t="shared" ca="1" si="14"/>
        <v>3</v>
      </c>
      <c r="H25" s="448"/>
      <c r="I25" s="446">
        <f t="shared" ca="1" si="15"/>
        <v>8.8000000000000007</v>
      </c>
      <c r="J25" s="446">
        <f t="shared" ca="1" si="16"/>
        <v>9.5</v>
      </c>
      <c r="K25" s="447">
        <f t="shared" ca="1" si="17"/>
        <v>8.6</v>
      </c>
      <c r="L25" s="446">
        <f t="shared" ca="1" si="18"/>
        <v>9.5</v>
      </c>
      <c r="M25" s="447">
        <f t="shared" ca="1" si="19"/>
        <v>10.1</v>
      </c>
      <c r="N25" s="370"/>
      <c r="O25" s="446" t="s">
        <v>89</v>
      </c>
      <c r="P25" s="446" t="s">
        <v>89</v>
      </c>
      <c r="Q25" s="447" t="s">
        <v>89</v>
      </c>
      <c r="R25" s="446" t="s">
        <v>89</v>
      </c>
      <c r="S25" s="447" t="s">
        <v>89</v>
      </c>
      <c r="AA25" s="362" t="s">
        <v>39</v>
      </c>
      <c r="AB25" s="362" t="s">
        <v>42</v>
      </c>
      <c r="AC25" s="362"/>
      <c r="AD25" s="362"/>
    </row>
    <row r="26" spans="1:30" s="33" customFormat="1" x14ac:dyDescent="0.2">
      <c r="A26" s="79" t="s">
        <v>280</v>
      </c>
      <c r="B26" s="79"/>
      <c r="C26" s="451">
        <f ca="1">VLOOKUP($A26,INDIRECT($AC$21),3+$AC$16,FALSE)</f>
        <v>17.600000000000001</v>
      </c>
      <c r="D26" s="451">
        <f ca="1">VLOOKUP($A26,INDIRECT($AC$21),4+$AC$16,FALSE)</f>
        <v>17.899999999999999</v>
      </c>
      <c r="E26" s="452">
        <f ca="1">VLOOKUP($A26,INDIRECT($AC$21),5+$AC$16,FALSE)</f>
        <v>14.8</v>
      </c>
      <c r="F26" s="451">
        <f ca="1">VLOOKUP($A26,INDIRECT($AC$21),6+$AC$16,FALSE)</f>
        <v>14.6</v>
      </c>
      <c r="G26" s="452">
        <f ca="1">VLOOKUP($A26,INDIRECT($AC$21),7+$AC$16,FALSE)</f>
        <v>16.100000000000001</v>
      </c>
      <c r="H26" s="453"/>
      <c r="I26" s="451">
        <f ca="1">VLOOKUP($A26,INDIRECT($AC$21),8+$AC$16,FALSE)</f>
        <v>25.7</v>
      </c>
      <c r="J26" s="451">
        <f ca="1">VLOOKUP($A26,INDIRECT($AC$21),9+$AC$16,FALSE)</f>
        <v>27</v>
      </c>
      <c r="K26" s="452">
        <f ca="1">VLOOKUP($A26,INDIRECT($AC$21),10+$AC$16,FALSE)</f>
        <v>24.6</v>
      </c>
      <c r="L26" s="451">
        <f ca="1">VLOOKUP($A26,INDIRECT($AC$21),11+$AC$16,FALSE)</f>
        <v>24.2</v>
      </c>
      <c r="M26" s="452">
        <f ca="1">VLOOKUP($A26,INDIRECT($AC$21),12+$AC$16,FALSE)</f>
        <v>26.8</v>
      </c>
      <c r="N26" s="454"/>
      <c r="O26" s="451" t="s">
        <v>89</v>
      </c>
      <c r="P26" s="451" t="s">
        <v>89</v>
      </c>
      <c r="Q26" s="452" t="s">
        <v>89</v>
      </c>
      <c r="R26" s="451" t="s">
        <v>89</v>
      </c>
      <c r="S26" s="452" t="s">
        <v>89</v>
      </c>
      <c r="AA26" s="362"/>
      <c r="AB26" s="362" t="s">
        <v>41</v>
      </c>
      <c r="AC26" s="362"/>
      <c r="AD26" s="362"/>
    </row>
    <row r="27" spans="1:30" x14ac:dyDescent="0.2">
      <c r="A27" s="209"/>
      <c r="Q27" s="210"/>
      <c r="S27" s="157" t="s">
        <v>106</v>
      </c>
      <c r="AA27" s="362"/>
      <c r="AB27" s="362" t="s">
        <v>40</v>
      </c>
      <c r="AC27" s="362"/>
      <c r="AD27" s="362"/>
    </row>
    <row r="28" spans="1:30" x14ac:dyDescent="0.2">
      <c r="Q28" s="210"/>
      <c r="S28" s="157"/>
    </row>
    <row r="29" spans="1:30" ht="11.25" customHeight="1" x14ac:dyDescent="0.2">
      <c r="A29" s="485" t="s">
        <v>229</v>
      </c>
      <c r="B29" s="505"/>
      <c r="C29" s="505"/>
      <c r="D29" s="505"/>
      <c r="E29" s="505"/>
      <c r="F29" s="505"/>
      <c r="G29" s="505"/>
      <c r="H29" s="505"/>
      <c r="I29" s="505"/>
      <c r="J29" s="505"/>
      <c r="K29" s="505"/>
      <c r="L29" s="505"/>
      <c r="M29" s="505"/>
      <c r="N29" s="505"/>
      <c r="O29" s="505"/>
      <c r="P29" s="505"/>
      <c r="Q29" s="505"/>
      <c r="R29" s="505"/>
      <c r="S29" s="505"/>
    </row>
    <row r="30" spans="1:30" ht="11.25" customHeight="1" x14ac:dyDescent="0.2">
      <c r="A30" s="506" t="s">
        <v>281</v>
      </c>
      <c r="B30" s="506"/>
      <c r="C30" s="506"/>
      <c r="D30" s="506"/>
      <c r="E30" s="506"/>
      <c r="F30" s="506"/>
      <c r="G30" s="506"/>
      <c r="H30" s="506"/>
      <c r="I30" s="506"/>
      <c r="J30" s="506"/>
      <c r="K30" s="506"/>
      <c r="L30" s="506"/>
      <c r="M30" s="506"/>
      <c r="N30" s="506"/>
      <c r="O30" s="506"/>
      <c r="P30" s="506"/>
      <c r="Q30" s="506"/>
      <c r="R30" s="506"/>
      <c r="S30" s="506"/>
    </row>
    <row r="31" spans="1:30" ht="22.5" customHeight="1" x14ac:dyDescent="0.2">
      <c r="A31" s="504" t="s">
        <v>310</v>
      </c>
      <c r="B31" s="504"/>
      <c r="C31" s="504"/>
      <c r="D31" s="504"/>
      <c r="E31" s="504"/>
      <c r="F31" s="504"/>
      <c r="G31" s="504"/>
      <c r="H31" s="504"/>
      <c r="I31" s="504"/>
      <c r="J31" s="504"/>
      <c r="K31" s="504"/>
      <c r="L31" s="504"/>
      <c r="M31" s="504"/>
      <c r="N31" s="504"/>
      <c r="O31" s="504"/>
      <c r="P31" s="504"/>
      <c r="Q31" s="504"/>
      <c r="R31" s="504"/>
      <c r="S31" s="504"/>
    </row>
    <row r="32" spans="1:30" ht="22.5" customHeight="1" x14ac:dyDescent="0.2">
      <c r="A32" s="504" t="s">
        <v>268</v>
      </c>
      <c r="B32" s="504"/>
      <c r="C32" s="504"/>
      <c r="D32" s="504"/>
      <c r="E32" s="504"/>
      <c r="F32" s="504"/>
      <c r="G32" s="504"/>
      <c r="H32" s="504"/>
      <c r="I32" s="504"/>
      <c r="J32" s="504"/>
      <c r="K32" s="504"/>
      <c r="L32" s="504"/>
      <c r="M32" s="504"/>
      <c r="N32" s="504"/>
      <c r="O32" s="504"/>
      <c r="P32" s="504"/>
      <c r="Q32" s="504"/>
      <c r="R32" s="504"/>
      <c r="S32" s="504"/>
    </row>
    <row r="33" spans="1:19" ht="22.5" customHeight="1" x14ac:dyDescent="0.2">
      <c r="A33" s="504" t="s">
        <v>270</v>
      </c>
      <c r="B33" s="504"/>
      <c r="C33" s="504"/>
      <c r="D33" s="504"/>
      <c r="E33" s="504"/>
      <c r="F33" s="504"/>
      <c r="G33" s="504"/>
      <c r="H33" s="504"/>
      <c r="I33" s="504"/>
      <c r="J33" s="504"/>
      <c r="K33" s="504"/>
      <c r="L33" s="504"/>
      <c r="M33" s="504"/>
      <c r="N33" s="504"/>
      <c r="O33" s="504"/>
      <c r="P33" s="504"/>
      <c r="Q33" s="504"/>
      <c r="R33" s="504"/>
      <c r="S33" s="504"/>
    </row>
    <row r="34" spans="1:19" ht="33.75" customHeight="1" x14ac:dyDescent="0.2">
      <c r="A34" s="504" t="s">
        <v>272</v>
      </c>
      <c r="B34" s="504"/>
      <c r="C34" s="504"/>
      <c r="D34" s="504"/>
      <c r="E34" s="504"/>
      <c r="F34" s="504"/>
      <c r="G34" s="504"/>
      <c r="H34" s="504"/>
      <c r="I34" s="504"/>
      <c r="J34" s="504"/>
      <c r="K34" s="504"/>
      <c r="L34" s="504"/>
      <c r="M34" s="504"/>
      <c r="N34" s="504"/>
      <c r="O34" s="504"/>
      <c r="P34" s="504"/>
      <c r="Q34" s="504"/>
      <c r="R34" s="504"/>
      <c r="S34" s="504"/>
    </row>
    <row r="35" spans="1:19" ht="22.5" customHeight="1" x14ac:dyDescent="0.2">
      <c r="A35" s="485" t="s">
        <v>274</v>
      </c>
      <c r="B35" s="485"/>
      <c r="C35" s="485"/>
      <c r="D35" s="485"/>
      <c r="E35" s="485"/>
      <c r="F35" s="485"/>
      <c r="G35" s="485"/>
      <c r="H35" s="485"/>
      <c r="I35" s="485"/>
      <c r="J35" s="485"/>
      <c r="K35" s="485"/>
      <c r="L35" s="485"/>
      <c r="M35" s="485"/>
      <c r="N35" s="485"/>
      <c r="O35" s="485"/>
      <c r="P35" s="485"/>
      <c r="Q35" s="485"/>
      <c r="R35" s="485"/>
      <c r="S35" s="485"/>
    </row>
    <row r="36" spans="1:19" ht="33.75" customHeight="1" x14ac:dyDescent="0.2">
      <c r="A36" s="485" t="s">
        <v>276</v>
      </c>
      <c r="B36" s="485"/>
      <c r="C36" s="485"/>
      <c r="D36" s="485"/>
      <c r="E36" s="485"/>
      <c r="F36" s="485"/>
      <c r="G36" s="485"/>
      <c r="H36" s="485"/>
      <c r="I36" s="485"/>
      <c r="J36" s="485"/>
      <c r="K36" s="485"/>
      <c r="L36" s="485"/>
      <c r="M36" s="485"/>
      <c r="N36" s="485"/>
      <c r="O36" s="485"/>
      <c r="P36" s="485"/>
      <c r="Q36" s="485"/>
      <c r="R36" s="485"/>
      <c r="S36" s="485"/>
    </row>
    <row r="37" spans="1:19" ht="11.25" customHeight="1" x14ac:dyDescent="0.2">
      <c r="A37" s="485" t="s">
        <v>277</v>
      </c>
      <c r="B37" s="485"/>
      <c r="C37" s="485"/>
      <c r="D37" s="485"/>
      <c r="E37" s="485"/>
      <c r="F37" s="485"/>
      <c r="G37" s="485"/>
      <c r="H37" s="485"/>
      <c r="I37" s="485"/>
      <c r="J37" s="485"/>
      <c r="K37" s="485"/>
      <c r="L37" s="485"/>
      <c r="M37" s="485"/>
      <c r="N37" s="485"/>
      <c r="O37" s="485"/>
      <c r="P37" s="485"/>
      <c r="Q37" s="485"/>
      <c r="R37" s="485"/>
      <c r="S37" s="485"/>
    </row>
    <row r="38" spans="1:19" s="211" customFormat="1" ht="15" customHeight="1" x14ac:dyDescent="0.2"/>
    <row r="39" spans="1:19" s="211" customFormat="1" ht="11.25" customHeight="1" x14ac:dyDescent="0.2">
      <c r="A39" s="211" t="s">
        <v>231</v>
      </c>
      <c r="F39" s="503"/>
      <c r="G39" s="503"/>
      <c r="H39" s="503"/>
      <c r="I39" s="503"/>
      <c r="J39" s="503"/>
      <c r="K39" s="503"/>
    </row>
    <row r="40" spans="1:19" s="211" customFormat="1" ht="11.25" customHeight="1" x14ac:dyDescent="0.2">
      <c r="A40" s="211" t="s">
        <v>85</v>
      </c>
      <c r="F40" s="363"/>
      <c r="G40" s="363"/>
      <c r="H40" s="363"/>
      <c r="I40" s="363"/>
      <c r="J40" s="363"/>
      <c r="K40" s="363"/>
    </row>
    <row r="41" spans="1:19" s="211" customFormat="1" ht="11.25" customHeight="1" x14ac:dyDescent="0.2">
      <c r="A41" s="211" t="s">
        <v>55</v>
      </c>
      <c r="J41" s="212"/>
      <c r="K41" s="212"/>
      <c r="L41" s="212"/>
      <c r="M41" s="213"/>
      <c r="N41" s="212"/>
      <c r="O41" s="214"/>
      <c r="P41" s="212"/>
      <c r="Q41" s="212"/>
      <c r="R41" s="212"/>
      <c r="S41" s="212"/>
    </row>
    <row r="42" spans="1:19" s="211" customFormat="1" ht="11.25" customHeight="1" x14ac:dyDescent="0.2">
      <c r="A42" s="364" t="s">
        <v>56</v>
      </c>
      <c r="B42" s="364"/>
      <c r="C42" s="364"/>
      <c r="D42" s="364"/>
      <c r="G42" s="212"/>
      <c r="H42" s="212"/>
      <c r="I42" s="212"/>
      <c r="J42" s="212"/>
      <c r="K42" s="212"/>
      <c r="L42" s="212"/>
      <c r="M42" s="213"/>
      <c r="N42" s="212"/>
      <c r="O42" s="214"/>
    </row>
    <row r="43" spans="1:19" s="211" customFormat="1" x14ac:dyDescent="0.2">
      <c r="A43" s="126"/>
      <c r="B43" s="126"/>
      <c r="C43" s="126"/>
      <c r="D43" s="126"/>
      <c r="E43" s="58"/>
      <c r="F43" s="58"/>
      <c r="G43" s="212"/>
      <c r="H43" s="212"/>
      <c r="I43" s="212"/>
      <c r="J43" s="330"/>
      <c r="K43" s="330"/>
      <c r="L43" s="330"/>
      <c r="M43" s="330"/>
      <c r="N43" s="330"/>
      <c r="O43" s="330"/>
    </row>
    <row r="44" spans="1:19" s="211" customFormat="1" ht="10.15" customHeight="1" x14ac:dyDescent="0.2">
      <c r="A44" s="126"/>
      <c r="B44" s="213"/>
      <c r="C44" s="213"/>
      <c r="D44" s="213"/>
      <c r="E44" s="213"/>
      <c r="F44" s="213"/>
      <c r="G44" s="213"/>
      <c r="H44" s="106"/>
      <c r="I44" s="106"/>
      <c r="J44" s="106"/>
      <c r="K44" s="106"/>
      <c r="L44" s="106"/>
      <c r="M44" s="213"/>
      <c r="N44" s="106"/>
      <c r="O44" s="214"/>
      <c r="P44" s="214"/>
      <c r="Q44" s="214"/>
      <c r="R44" s="214"/>
      <c r="S44" s="214"/>
    </row>
    <row r="45" spans="1:19" s="211" customFormat="1" x14ac:dyDescent="0.2">
      <c r="A45" s="126"/>
      <c r="B45" s="213"/>
      <c r="C45" s="374"/>
      <c r="D45" s="374"/>
      <c r="E45" s="374"/>
      <c r="F45" s="374"/>
      <c r="G45" s="374"/>
      <c r="H45" s="374"/>
      <c r="I45" s="374"/>
      <c r="J45" s="374"/>
      <c r="K45" s="374"/>
      <c r="L45" s="374"/>
      <c r="M45" s="106"/>
      <c r="N45" s="214"/>
      <c r="O45" s="214"/>
      <c r="P45" s="214"/>
      <c r="Q45" s="214"/>
      <c r="R45" s="214"/>
    </row>
    <row r="46" spans="1:19" s="211" customFormat="1" x14ac:dyDescent="0.2">
      <c r="A46" s="126"/>
      <c r="B46" s="213"/>
      <c r="C46" s="62"/>
      <c r="D46" s="62"/>
      <c r="E46" s="62"/>
      <c r="F46" s="62"/>
      <c r="G46" s="62"/>
      <c r="H46" s="62"/>
      <c r="I46" s="375"/>
      <c r="J46" s="375"/>
      <c r="K46" s="62"/>
      <c r="L46" s="375"/>
      <c r="M46" s="215"/>
      <c r="N46" s="214"/>
      <c r="O46" s="214"/>
      <c r="P46" s="214"/>
      <c r="Q46" s="214"/>
      <c r="R46" s="214"/>
    </row>
    <row r="47" spans="1:19" s="211" customFormat="1" x14ac:dyDescent="0.2">
      <c r="A47" s="126"/>
      <c r="B47" s="213"/>
      <c r="C47" s="62"/>
      <c r="D47" s="62"/>
      <c r="E47" s="62"/>
      <c r="F47" s="62"/>
      <c r="G47" s="62"/>
      <c r="H47" s="62"/>
      <c r="I47" s="375"/>
      <c r="J47" s="375"/>
      <c r="K47" s="62"/>
      <c r="L47" s="375"/>
      <c r="M47" s="215"/>
      <c r="N47" s="214"/>
      <c r="O47" s="214"/>
      <c r="P47" s="214"/>
      <c r="Q47" s="214"/>
      <c r="R47" s="214"/>
    </row>
    <row r="48" spans="1:19" s="211" customFormat="1" x14ac:dyDescent="0.2">
      <c r="A48" s="126"/>
      <c r="B48" s="213"/>
      <c r="C48" s="365"/>
      <c r="D48" s="365"/>
      <c r="E48" s="366"/>
      <c r="F48" s="366"/>
      <c r="G48" s="366"/>
      <c r="H48" s="366"/>
      <c r="I48" s="367"/>
      <c r="J48" s="376"/>
      <c r="K48" s="366"/>
      <c r="L48" s="376"/>
      <c r="M48" s="106"/>
      <c r="N48" s="214"/>
      <c r="O48" s="214"/>
      <c r="P48" s="214"/>
      <c r="Q48" s="214"/>
      <c r="R48" s="214"/>
    </row>
    <row r="49" spans="1:13" s="211" customFormat="1" x14ac:dyDescent="0.2">
      <c r="A49" s="126"/>
      <c r="B49" s="213"/>
      <c r="C49" s="365"/>
      <c r="D49" s="365"/>
      <c r="E49" s="366"/>
      <c r="F49" s="366"/>
      <c r="G49" s="366"/>
      <c r="H49" s="366"/>
      <c r="I49" s="367"/>
      <c r="J49" s="376"/>
      <c r="K49" s="366"/>
      <c r="L49" s="376"/>
      <c r="M49" s="106"/>
    </row>
    <row r="50" spans="1:13" s="211" customFormat="1" x14ac:dyDescent="0.2">
      <c r="A50" s="126"/>
      <c r="B50" s="213"/>
      <c r="C50" s="376"/>
      <c r="D50" s="376"/>
      <c r="E50" s="376"/>
      <c r="F50" s="376"/>
      <c r="G50" s="376"/>
      <c r="H50" s="366"/>
      <c r="I50" s="367"/>
      <c r="J50" s="367"/>
      <c r="K50" s="376"/>
      <c r="L50" s="367"/>
      <c r="M50" s="216"/>
    </row>
    <row r="51" spans="1:13" s="211" customFormat="1" x14ac:dyDescent="0.2">
      <c r="A51" s="126"/>
      <c r="B51" s="217"/>
      <c r="C51" s="376"/>
      <c r="D51" s="376"/>
      <c r="E51" s="376"/>
      <c r="F51" s="376"/>
      <c r="G51" s="376"/>
      <c r="H51" s="366"/>
      <c r="I51" s="367"/>
      <c r="J51" s="367"/>
      <c r="K51" s="376"/>
      <c r="L51" s="367"/>
      <c r="M51" s="41"/>
    </row>
    <row r="52" spans="1:13" s="211" customFormat="1" x14ac:dyDescent="0.2">
      <c r="A52" s="126"/>
      <c r="B52" s="58"/>
      <c r="C52" s="376"/>
      <c r="D52" s="376"/>
      <c r="E52" s="376"/>
      <c r="F52" s="376"/>
      <c r="G52" s="376"/>
      <c r="H52" s="366"/>
      <c r="I52" s="367"/>
      <c r="J52" s="367"/>
      <c r="K52" s="376"/>
      <c r="L52" s="367"/>
      <c r="M52" s="47"/>
    </row>
    <row r="53" spans="1:13" s="211" customFormat="1" x14ac:dyDescent="0.2">
      <c r="A53" s="126"/>
      <c r="B53" s="58"/>
      <c r="C53" s="376"/>
      <c r="D53" s="376"/>
      <c r="E53" s="376"/>
      <c r="F53" s="376"/>
      <c r="G53" s="376"/>
      <c r="H53" s="366"/>
      <c r="I53" s="367"/>
      <c r="J53" s="367"/>
      <c r="K53" s="376"/>
      <c r="L53" s="367"/>
      <c r="M53" s="217"/>
    </row>
    <row r="54" spans="1:13" s="211" customFormat="1" x14ac:dyDescent="0.2">
      <c r="A54" s="126"/>
      <c r="B54" s="58"/>
      <c r="C54" s="377"/>
      <c r="D54" s="377"/>
      <c r="E54" s="377"/>
      <c r="F54" s="377"/>
      <c r="G54" s="377"/>
      <c r="H54" s="368"/>
      <c r="I54" s="377"/>
      <c r="J54" s="377"/>
      <c r="K54" s="377"/>
      <c r="L54" s="377"/>
      <c r="M54" s="217"/>
    </row>
    <row r="55" spans="1:13" s="211" customFormat="1" x14ac:dyDescent="0.2">
      <c r="A55" s="126"/>
      <c r="B55" s="218"/>
      <c r="C55" s="369"/>
      <c r="D55" s="369"/>
      <c r="E55" s="369"/>
      <c r="F55" s="369"/>
      <c r="G55" s="369"/>
      <c r="H55" s="369"/>
      <c r="I55" s="378"/>
      <c r="J55" s="378"/>
      <c r="K55" s="369"/>
      <c r="L55" s="378"/>
      <c r="M55" s="58"/>
    </row>
    <row r="56" spans="1:13" s="211" customFormat="1" x14ac:dyDescent="0.2">
      <c r="A56" s="126"/>
      <c r="B56" s="58"/>
      <c r="C56" s="369"/>
      <c r="D56" s="369"/>
      <c r="E56" s="369"/>
      <c r="F56" s="369"/>
      <c r="G56" s="369"/>
      <c r="H56" s="369"/>
      <c r="I56" s="378"/>
      <c r="J56" s="378"/>
      <c r="K56" s="369"/>
      <c r="L56" s="378"/>
      <c r="M56" s="58"/>
    </row>
    <row r="57" spans="1:13" s="211" customFormat="1" x14ac:dyDescent="0.2">
      <c r="A57" s="126"/>
      <c r="B57" s="58"/>
      <c r="C57" s="370"/>
      <c r="D57" s="370"/>
      <c r="E57" s="371"/>
      <c r="F57" s="371"/>
      <c r="G57" s="371"/>
      <c r="H57" s="371"/>
      <c r="I57" s="372"/>
      <c r="J57" s="379"/>
      <c r="K57" s="371"/>
      <c r="L57" s="379"/>
      <c r="M57" s="58"/>
    </row>
    <row r="58" spans="1:13" s="211" customFormat="1" x14ac:dyDescent="0.2">
      <c r="A58" s="126"/>
      <c r="B58" s="58"/>
      <c r="C58" s="370"/>
      <c r="D58" s="370"/>
      <c r="E58" s="371"/>
      <c r="F58" s="371"/>
      <c r="G58" s="371"/>
      <c r="H58" s="371"/>
      <c r="I58" s="372"/>
      <c r="J58" s="379"/>
      <c r="K58" s="371"/>
      <c r="L58" s="379"/>
      <c r="M58" s="101"/>
    </row>
    <row r="59" spans="1:13" s="211" customFormat="1" x14ac:dyDescent="0.2">
      <c r="A59" s="126"/>
      <c r="B59" s="58"/>
      <c r="C59" s="379"/>
      <c r="D59" s="379"/>
      <c r="E59" s="379"/>
      <c r="F59" s="379"/>
      <c r="G59" s="379"/>
      <c r="H59" s="371"/>
      <c r="I59" s="372"/>
      <c r="J59" s="372"/>
      <c r="K59" s="379"/>
      <c r="L59" s="372"/>
      <c r="M59" s="58"/>
    </row>
    <row r="60" spans="1:13" s="211" customFormat="1" x14ac:dyDescent="0.2">
      <c r="C60" s="379"/>
      <c r="D60" s="379"/>
      <c r="E60" s="379"/>
      <c r="F60" s="379"/>
      <c r="G60" s="379"/>
      <c r="H60" s="371"/>
      <c r="I60" s="372"/>
      <c r="J60" s="372"/>
      <c r="K60" s="379"/>
      <c r="L60" s="372"/>
    </row>
    <row r="61" spans="1:13" s="211" customFormat="1" x14ac:dyDescent="0.2">
      <c r="C61" s="379"/>
      <c r="D61" s="379"/>
      <c r="E61" s="379"/>
      <c r="F61" s="379"/>
      <c r="G61" s="379"/>
      <c r="H61" s="371"/>
      <c r="I61" s="372"/>
      <c r="J61" s="372"/>
      <c r="K61" s="379"/>
      <c r="L61" s="372"/>
    </row>
    <row r="62" spans="1:13" x14ac:dyDescent="0.2">
      <c r="C62" s="379"/>
      <c r="D62" s="379"/>
      <c r="E62" s="379"/>
      <c r="F62" s="379"/>
      <c r="G62" s="379"/>
      <c r="H62" s="371"/>
      <c r="I62" s="372"/>
      <c r="J62" s="372"/>
      <c r="K62" s="379"/>
      <c r="L62" s="372"/>
    </row>
    <row r="63" spans="1:13" x14ac:dyDescent="0.2">
      <c r="C63" s="380"/>
      <c r="D63" s="380"/>
      <c r="E63" s="380"/>
      <c r="F63" s="380"/>
      <c r="G63" s="380"/>
      <c r="H63" s="373"/>
      <c r="I63" s="380"/>
      <c r="J63" s="380"/>
      <c r="K63" s="380"/>
      <c r="L63" s="380"/>
    </row>
    <row r="64" spans="1:13" x14ac:dyDescent="0.2">
      <c r="C64" s="381"/>
      <c r="D64" s="381"/>
      <c r="E64" s="381"/>
      <c r="F64" s="381"/>
      <c r="G64" s="381"/>
      <c r="H64" s="381"/>
      <c r="I64" s="381"/>
      <c r="J64" s="381"/>
      <c r="K64" s="381"/>
      <c r="L64" s="381"/>
    </row>
    <row r="65" spans="3:12" x14ac:dyDescent="0.2">
      <c r="C65" s="381"/>
      <c r="D65" s="381"/>
      <c r="E65" s="381"/>
      <c r="F65" s="381"/>
      <c r="G65" s="381"/>
      <c r="H65" s="381"/>
      <c r="I65" s="381"/>
      <c r="J65" s="381"/>
      <c r="K65" s="381"/>
      <c r="L65" s="381"/>
    </row>
    <row r="66" spans="3:12" x14ac:dyDescent="0.2">
      <c r="C66" s="365"/>
      <c r="D66" s="365"/>
      <c r="E66" s="366"/>
      <c r="F66" s="366"/>
      <c r="G66" s="366"/>
      <c r="H66" s="366"/>
      <c r="I66" s="365"/>
      <c r="J66" s="365"/>
      <c r="K66" s="366"/>
      <c r="L66" s="366"/>
    </row>
    <row r="67" spans="3:12" x14ac:dyDescent="0.2">
      <c r="C67" s="365"/>
      <c r="D67" s="365"/>
      <c r="E67" s="366"/>
      <c r="F67" s="366"/>
      <c r="G67" s="366"/>
      <c r="H67" s="366"/>
      <c r="I67" s="367"/>
      <c r="J67" s="376"/>
      <c r="K67" s="366"/>
      <c r="L67" s="376"/>
    </row>
    <row r="68" spans="3:12" x14ac:dyDescent="0.2">
      <c r="C68" s="365"/>
      <c r="D68" s="365"/>
      <c r="E68" s="366"/>
      <c r="F68" s="366"/>
      <c r="G68" s="366"/>
      <c r="H68" s="366"/>
      <c r="I68" s="365"/>
      <c r="J68" s="365"/>
      <c r="K68" s="366"/>
      <c r="L68" s="366"/>
    </row>
    <row r="69" spans="3:12" x14ac:dyDescent="0.2">
      <c r="C69" s="376"/>
      <c r="D69" s="376"/>
      <c r="E69" s="376"/>
      <c r="F69" s="376"/>
      <c r="G69" s="376"/>
      <c r="H69" s="366"/>
      <c r="I69" s="367"/>
      <c r="J69" s="367"/>
      <c r="K69" s="376"/>
      <c r="L69" s="367"/>
    </row>
    <row r="70" spans="3:12" x14ac:dyDescent="0.2">
      <c r="C70" s="365"/>
      <c r="D70" s="365"/>
      <c r="E70" s="366"/>
      <c r="F70" s="366"/>
      <c r="G70" s="366"/>
      <c r="H70" s="366"/>
      <c r="I70" s="365"/>
      <c r="J70" s="365"/>
      <c r="K70" s="366"/>
      <c r="L70" s="366"/>
    </row>
    <row r="71" spans="3:12" x14ac:dyDescent="0.2">
      <c r="C71" s="365"/>
      <c r="D71" s="365"/>
      <c r="E71" s="366"/>
      <c r="F71" s="366"/>
      <c r="G71" s="366"/>
      <c r="H71" s="366"/>
      <c r="I71" s="365"/>
      <c r="J71" s="365"/>
      <c r="K71" s="366"/>
      <c r="L71" s="366"/>
    </row>
    <row r="72" spans="3:12" x14ac:dyDescent="0.2">
      <c r="C72" s="365"/>
      <c r="D72" s="365"/>
      <c r="E72" s="366"/>
      <c r="F72" s="366"/>
      <c r="G72" s="366"/>
      <c r="H72" s="366"/>
      <c r="I72" s="365"/>
      <c r="J72" s="365"/>
      <c r="K72" s="366"/>
      <c r="L72" s="366"/>
    </row>
    <row r="73" spans="3:12" x14ac:dyDescent="0.2">
      <c r="C73" s="369"/>
      <c r="D73" s="369"/>
      <c r="E73" s="369"/>
      <c r="F73" s="369"/>
      <c r="G73" s="369"/>
      <c r="H73" s="369"/>
      <c r="I73" s="378"/>
      <c r="J73" s="378"/>
      <c r="K73" s="369"/>
      <c r="L73" s="378"/>
    </row>
    <row r="74" spans="3:12" x14ac:dyDescent="0.2">
      <c r="C74" s="369"/>
      <c r="D74" s="369"/>
      <c r="E74" s="369"/>
      <c r="F74" s="369"/>
      <c r="G74" s="369"/>
      <c r="H74" s="369"/>
      <c r="I74" s="378"/>
      <c r="J74" s="378"/>
      <c r="K74" s="369"/>
      <c r="L74" s="378"/>
    </row>
    <row r="75" spans="3:12" x14ac:dyDescent="0.2">
      <c r="C75" s="365"/>
      <c r="D75" s="365"/>
      <c r="E75" s="366"/>
      <c r="F75" s="366"/>
      <c r="G75" s="366"/>
      <c r="H75" s="366"/>
      <c r="I75" s="365"/>
      <c r="J75" s="365"/>
      <c r="K75" s="366"/>
      <c r="L75" s="366"/>
    </row>
    <row r="76" spans="3:12" x14ac:dyDescent="0.2">
      <c r="C76" s="370"/>
      <c r="D76" s="370"/>
      <c r="E76" s="371"/>
      <c r="F76" s="371"/>
      <c r="G76" s="371"/>
      <c r="H76" s="371"/>
      <c r="I76" s="372"/>
      <c r="J76" s="379"/>
      <c r="K76" s="371"/>
      <c r="L76" s="379"/>
    </row>
    <row r="77" spans="3:12" x14ac:dyDescent="0.2">
      <c r="C77" s="365"/>
      <c r="D77" s="365"/>
      <c r="E77" s="366"/>
      <c r="F77" s="366"/>
      <c r="G77" s="366"/>
      <c r="H77" s="366"/>
      <c r="I77" s="365"/>
      <c r="J77" s="365"/>
      <c r="K77" s="366"/>
      <c r="L77" s="366"/>
    </row>
    <row r="78" spans="3:12" x14ac:dyDescent="0.2">
      <c r="C78" s="379"/>
      <c r="D78" s="379"/>
      <c r="E78" s="379"/>
      <c r="F78" s="379"/>
      <c r="G78" s="379"/>
      <c r="H78" s="371"/>
      <c r="I78" s="372"/>
      <c r="J78" s="372"/>
      <c r="K78" s="379"/>
      <c r="L78" s="372"/>
    </row>
    <row r="79" spans="3:12" x14ac:dyDescent="0.2">
      <c r="C79" s="365"/>
      <c r="D79" s="365"/>
      <c r="E79" s="366"/>
      <c r="F79" s="366"/>
      <c r="G79" s="366"/>
      <c r="H79" s="366"/>
      <c r="I79" s="365"/>
      <c r="J79" s="365"/>
      <c r="K79" s="366"/>
      <c r="L79" s="366"/>
    </row>
    <row r="80" spans="3:12" x14ac:dyDescent="0.2">
      <c r="C80" s="365"/>
      <c r="D80" s="365"/>
      <c r="E80" s="366"/>
      <c r="F80" s="366"/>
      <c r="G80" s="366"/>
      <c r="H80" s="366"/>
      <c r="I80" s="365"/>
      <c r="J80" s="365"/>
      <c r="K80" s="366"/>
      <c r="L80" s="366"/>
    </row>
    <row r="81" spans="3:12" x14ac:dyDescent="0.2">
      <c r="C81" s="365"/>
      <c r="D81" s="365"/>
      <c r="E81" s="366"/>
      <c r="F81" s="366"/>
      <c r="G81" s="366"/>
      <c r="H81" s="366"/>
      <c r="I81" s="365"/>
      <c r="J81" s="365"/>
      <c r="K81" s="366"/>
      <c r="L81" s="366"/>
    </row>
    <row r="82" spans="3:12" x14ac:dyDescent="0.2">
      <c r="C82" s="381"/>
      <c r="D82" s="381"/>
      <c r="E82" s="381"/>
      <c r="F82" s="381"/>
      <c r="G82" s="381"/>
      <c r="H82" s="381"/>
      <c r="I82" s="381"/>
      <c r="J82" s="381"/>
      <c r="K82" s="381"/>
      <c r="L82" s="381"/>
    </row>
  </sheetData>
  <sheetProtection algorithmName="SHA-512" hashValue="ihnOpPTUaTiM3WDm7L905Ve3w8yGcGGoHtfHoY3D928xBomOKb3iD2ZTrNYT9Bxv8Ezya464StSb8tUKF2N1Mg==" saltValue="IuEzBTmn2HXOkMjQAt6Ogw==" spinCount="100000" sheet="1" objects="1" scenarios="1"/>
  <mergeCells count="17">
    <mergeCell ref="A36:S36"/>
    <mergeCell ref="A37:S37"/>
    <mergeCell ref="F39:K39"/>
    <mergeCell ref="A31:S31"/>
    <mergeCell ref="A29:S29"/>
    <mergeCell ref="A30:S30"/>
    <mergeCell ref="A32:S32"/>
    <mergeCell ref="A33:S33"/>
    <mergeCell ref="A34:S34"/>
    <mergeCell ref="A35:S35"/>
    <mergeCell ref="L3:O3"/>
    <mergeCell ref="P3:S3"/>
    <mergeCell ref="L4:O4"/>
    <mergeCell ref="P4:S4"/>
    <mergeCell ref="C7:G7"/>
    <mergeCell ref="I7:M7"/>
    <mergeCell ref="O7:S7"/>
  </mergeCells>
  <dataValidations count="3">
    <dataValidation type="custom" allowBlank="1" showInputMessage="1" showErrorMessage="1" sqref="AC18">
      <formula1>AC9</formula1>
    </dataValidation>
    <dataValidation type="list" allowBlank="1" showInputMessage="1" showErrorMessage="1" sqref="P3:S3">
      <formula1>$AB$25:$AB$27</formula1>
    </dataValidation>
    <dataValidation type="list" allowBlank="1" showInputMessage="1" showErrorMessage="1" sqref="P4:S4">
      <formula1>$AC$9:$AC$11</formula1>
    </dataValidation>
  </dataValidations>
  <hyperlinks>
    <hyperlink ref="A1" location="INDEX!A1" display="Back to index"/>
  </hyperlinks>
  <pageMargins left="0.7" right="0.7" top="0.75" bottom="0.75" header="0.3" footer="0.3"/>
  <pageSetup paperSize="9" scale="67" orientation="landscape" r:id="rId1"/>
  <ignoredErrors>
    <ignoredError sqref="E8:G8 K8:M8 Q8:S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D34"/>
  <sheetViews>
    <sheetView showGridLines="0" workbookViewId="0"/>
  </sheetViews>
  <sheetFormatPr defaultColWidth="9" defaultRowHeight="15" x14ac:dyDescent="0.25"/>
  <cols>
    <col min="1" max="1" width="3.5703125" style="18" customWidth="1"/>
    <col min="2" max="2" width="40" style="18" customWidth="1"/>
    <col min="3" max="8" width="9" style="18"/>
    <col min="9" max="9" width="2.42578125" style="18" customWidth="1"/>
    <col min="10" max="15" width="9" style="18"/>
    <col min="16" max="16" width="1.7109375" style="18" customWidth="1"/>
    <col min="17" max="16384" width="9" style="18"/>
  </cols>
  <sheetData>
    <row r="1" spans="1:30" x14ac:dyDescent="0.25">
      <c r="A1" s="19" t="s">
        <v>34</v>
      </c>
      <c r="C1" s="107"/>
      <c r="D1" s="58"/>
    </row>
    <row r="2" spans="1:30" x14ac:dyDescent="0.25">
      <c r="A2" s="20" t="s">
        <v>291</v>
      </c>
      <c r="B2" s="59"/>
      <c r="C2" s="59"/>
      <c r="D2" s="59"/>
    </row>
    <row r="3" spans="1:30" x14ac:dyDescent="0.25">
      <c r="A3" s="34" t="s">
        <v>36</v>
      </c>
      <c r="B3" s="60"/>
      <c r="C3" s="60"/>
      <c r="D3" s="60"/>
    </row>
    <row r="4" spans="1:30" x14ac:dyDescent="0.25">
      <c r="A4" s="100" t="s">
        <v>57</v>
      </c>
      <c r="B4" s="60"/>
      <c r="C4" s="60"/>
      <c r="D4" s="60"/>
    </row>
    <row r="5" spans="1:30" x14ac:dyDescent="0.25">
      <c r="A5" s="61"/>
      <c r="B5" s="62"/>
      <c r="C5" s="62"/>
      <c r="D5" s="62"/>
    </row>
    <row r="6" spans="1:30" x14ac:dyDescent="0.25">
      <c r="A6" s="93"/>
      <c r="B6" s="94"/>
      <c r="C6" s="97"/>
      <c r="D6" s="97"/>
    </row>
    <row r="7" spans="1:30" x14ac:dyDescent="0.25">
      <c r="A7" s="160"/>
      <c r="B7" s="161"/>
      <c r="C7" s="509" t="s">
        <v>42</v>
      </c>
      <c r="D7" s="509"/>
      <c r="E7" s="509"/>
      <c r="F7" s="509"/>
      <c r="G7" s="509"/>
      <c r="H7" s="509"/>
      <c r="I7" s="161"/>
      <c r="J7" s="509" t="s">
        <v>41</v>
      </c>
      <c r="K7" s="509"/>
      <c r="L7" s="509"/>
      <c r="M7" s="509"/>
      <c r="N7" s="509"/>
      <c r="O7" s="509"/>
      <c r="P7" s="64"/>
      <c r="Q7" s="509" t="s">
        <v>40</v>
      </c>
      <c r="R7" s="509"/>
      <c r="S7" s="509"/>
      <c r="T7" s="509"/>
      <c r="U7" s="509"/>
      <c r="V7" s="509"/>
    </row>
    <row r="8" spans="1:30" ht="22.5" customHeight="1" x14ac:dyDescent="0.25">
      <c r="C8" s="482" t="s">
        <v>69</v>
      </c>
      <c r="D8" s="484"/>
      <c r="E8" s="482" t="s">
        <v>47</v>
      </c>
      <c r="F8" s="484"/>
      <c r="G8" s="482" t="s">
        <v>290</v>
      </c>
      <c r="H8" s="484"/>
      <c r="I8" s="162"/>
      <c r="J8" s="482" t="s">
        <v>69</v>
      </c>
      <c r="K8" s="484"/>
      <c r="L8" s="482" t="s">
        <v>47</v>
      </c>
      <c r="M8" s="484"/>
      <c r="N8" s="482" t="s">
        <v>290</v>
      </c>
      <c r="O8" s="484"/>
      <c r="P8" s="162"/>
      <c r="Q8" s="482" t="s">
        <v>69</v>
      </c>
      <c r="R8" s="484"/>
      <c r="S8" s="482" t="s">
        <v>47</v>
      </c>
      <c r="T8" s="484"/>
      <c r="U8" s="482" t="s">
        <v>290</v>
      </c>
      <c r="V8" s="484"/>
    </row>
    <row r="9" spans="1:30" ht="45" x14ac:dyDescent="0.25">
      <c r="A9" s="28"/>
      <c r="B9" s="65"/>
      <c r="C9" s="29" t="s">
        <v>107</v>
      </c>
      <c r="D9" s="29" t="s">
        <v>284</v>
      </c>
      <c r="E9" s="29" t="s">
        <v>107</v>
      </c>
      <c r="F9" s="29" t="s">
        <v>284</v>
      </c>
      <c r="G9" s="29" t="s">
        <v>107</v>
      </c>
      <c r="H9" s="29" t="s">
        <v>284</v>
      </c>
      <c r="I9" s="163"/>
      <c r="J9" s="29" t="s">
        <v>107</v>
      </c>
      <c r="K9" s="29" t="s">
        <v>284</v>
      </c>
      <c r="L9" s="29" t="s">
        <v>107</v>
      </c>
      <c r="M9" s="29" t="s">
        <v>284</v>
      </c>
      <c r="N9" s="29" t="s">
        <v>107</v>
      </c>
      <c r="O9" s="29" t="s">
        <v>284</v>
      </c>
      <c r="P9" s="29"/>
      <c r="Q9" s="29" t="s">
        <v>107</v>
      </c>
      <c r="R9" s="29" t="s">
        <v>284</v>
      </c>
      <c r="S9" s="29" t="s">
        <v>107</v>
      </c>
      <c r="T9" s="29" t="s">
        <v>284</v>
      </c>
      <c r="U9" s="29" t="s">
        <v>107</v>
      </c>
      <c r="V9" s="29" t="s">
        <v>284</v>
      </c>
    </row>
    <row r="10" spans="1:30" x14ac:dyDescent="0.25">
      <c r="A10" s="39"/>
      <c r="B10" s="62"/>
      <c r="C10" s="62"/>
      <c r="D10" s="62"/>
      <c r="E10" s="62"/>
      <c r="F10" s="62"/>
      <c r="G10" s="62"/>
      <c r="H10" s="62"/>
      <c r="I10" s="62"/>
      <c r="J10" s="62"/>
      <c r="K10" s="62"/>
      <c r="L10" s="62"/>
      <c r="M10" s="62"/>
      <c r="N10" s="62"/>
      <c r="O10" s="62"/>
      <c r="P10" s="62"/>
      <c r="Q10" s="62"/>
      <c r="R10" s="62"/>
      <c r="S10" s="62"/>
      <c r="T10" s="62"/>
      <c r="U10" s="62"/>
      <c r="V10" s="62"/>
    </row>
    <row r="11" spans="1:30" s="7" customFormat="1" ht="14.25" customHeight="1" x14ac:dyDescent="0.25">
      <c r="A11" s="148" t="s">
        <v>286</v>
      </c>
      <c r="B11" s="255"/>
      <c r="C11" s="463">
        <v>4890</v>
      </c>
      <c r="D11" s="464">
        <v>22.8</v>
      </c>
      <c r="E11" s="463">
        <v>604480</v>
      </c>
      <c r="F11" s="464">
        <v>48.1</v>
      </c>
      <c r="G11" s="463">
        <v>14040</v>
      </c>
      <c r="H11" s="464">
        <v>22.6</v>
      </c>
      <c r="I11" s="463"/>
      <c r="J11" s="463">
        <v>2660</v>
      </c>
      <c r="K11" s="464">
        <v>20.2</v>
      </c>
      <c r="L11" s="463">
        <v>309750</v>
      </c>
      <c r="M11" s="464">
        <v>45.6</v>
      </c>
      <c r="N11" s="465" t="s">
        <v>89</v>
      </c>
      <c r="O11" s="465" t="s">
        <v>89</v>
      </c>
      <c r="P11" s="463"/>
      <c r="Q11" s="463">
        <v>2220</v>
      </c>
      <c r="R11" s="464">
        <v>26</v>
      </c>
      <c r="S11" s="463">
        <v>294730</v>
      </c>
      <c r="T11" s="464">
        <v>50.6</v>
      </c>
      <c r="U11" s="465" t="s">
        <v>89</v>
      </c>
      <c r="V11" s="465" t="s">
        <v>89</v>
      </c>
      <c r="Z11" s="466"/>
      <c r="AA11" s="467"/>
      <c r="AB11" s="468"/>
      <c r="AC11" s="469"/>
      <c r="AD11" s="467"/>
    </row>
    <row r="12" spans="1:30" x14ac:dyDescent="0.25">
      <c r="A12" s="73"/>
      <c r="B12" s="62"/>
      <c r="C12" s="70"/>
      <c r="D12" s="164"/>
      <c r="E12" s="70"/>
      <c r="F12" s="164"/>
      <c r="G12" s="70"/>
      <c r="H12" s="70"/>
      <c r="I12" s="70"/>
      <c r="J12" s="70"/>
      <c r="K12" s="164"/>
      <c r="L12" s="70"/>
      <c r="M12" s="164"/>
      <c r="N12" s="70"/>
      <c r="O12" s="70"/>
      <c r="P12" s="70"/>
      <c r="Q12" s="70"/>
      <c r="R12" s="164"/>
      <c r="S12" s="70"/>
      <c r="T12" s="164"/>
      <c r="U12" s="70"/>
      <c r="V12" s="70"/>
    </row>
    <row r="13" spans="1:30" x14ac:dyDescent="0.25">
      <c r="A13" s="74" t="s">
        <v>74</v>
      </c>
      <c r="B13" s="62"/>
      <c r="C13" s="70">
        <v>1760</v>
      </c>
      <c r="D13" s="164">
        <v>35.200000000000003</v>
      </c>
      <c r="E13" s="70">
        <v>462790</v>
      </c>
      <c r="F13" s="164">
        <v>52.9</v>
      </c>
      <c r="G13" s="75" t="s">
        <v>89</v>
      </c>
      <c r="H13" s="75" t="s">
        <v>89</v>
      </c>
      <c r="I13" s="70"/>
      <c r="J13" s="70">
        <v>800</v>
      </c>
      <c r="K13" s="164">
        <v>32.5</v>
      </c>
      <c r="L13" s="70">
        <v>226350</v>
      </c>
      <c r="M13" s="164">
        <v>51.3</v>
      </c>
      <c r="N13" s="75" t="s">
        <v>89</v>
      </c>
      <c r="O13" s="75" t="s">
        <v>89</v>
      </c>
      <c r="P13" s="70"/>
      <c r="Q13" s="70">
        <v>970</v>
      </c>
      <c r="R13" s="164">
        <v>37.4</v>
      </c>
      <c r="S13" s="70">
        <v>236440</v>
      </c>
      <c r="T13" s="164">
        <v>54.5</v>
      </c>
      <c r="U13" s="75" t="s">
        <v>89</v>
      </c>
      <c r="V13" s="75" t="s">
        <v>89</v>
      </c>
    </row>
    <row r="14" spans="1:30" x14ac:dyDescent="0.25">
      <c r="A14" s="74"/>
      <c r="B14" s="62"/>
      <c r="C14" s="75"/>
      <c r="D14" s="165"/>
      <c r="E14" s="75"/>
      <c r="F14" s="165"/>
      <c r="G14" s="75"/>
      <c r="H14" s="77"/>
      <c r="I14" s="77"/>
      <c r="J14" s="75"/>
      <c r="K14" s="165"/>
      <c r="L14" s="75"/>
      <c r="M14" s="165"/>
      <c r="N14" s="75"/>
      <c r="O14" s="77"/>
      <c r="P14" s="77"/>
      <c r="Q14" s="75"/>
      <c r="R14" s="165"/>
      <c r="S14" s="75"/>
      <c r="T14" s="165"/>
      <c r="U14" s="75"/>
      <c r="V14" s="77"/>
    </row>
    <row r="15" spans="1:30" x14ac:dyDescent="0.25">
      <c r="A15" s="74" t="s">
        <v>128</v>
      </c>
      <c r="B15" s="62"/>
      <c r="C15" s="70">
        <v>2730</v>
      </c>
      <c r="D15" s="164">
        <v>17.2</v>
      </c>
      <c r="E15" s="70">
        <v>84570</v>
      </c>
      <c r="F15" s="164">
        <v>29.3</v>
      </c>
      <c r="G15" s="75" t="s">
        <v>89</v>
      </c>
      <c r="H15" s="75" t="s">
        <v>89</v>
      </c>
      <c r="I15" s="70"/>
      <c r="J15" s="70">
        <v>1670</v>
      </c>
      <c r="K15" s="164">
        <v>16</v>
      </c>
      <c r="L15" s="70">
        <v>54400</v>
      </c>
      <c r="M15" s="164">
        <v>28.1</v>
      </c>
      <c r="N15" s="75" t="s">
        <v>89</v>
      </c>
      <c r="O15" s="75" t="s">
        <v>89</v>
      </c>
      <c r="P15" s="70"/>
      <c r="Q15" s="70">
        <v>1060</v>
      </c>
      <c r="R15" s="164">
        <v>19.100000000000001</v>
      </c>
      <c r="S15" s="70">
        <v>30170</v>
      </c>
      <c r="T15" s="164">
        <v>31.3</v>
      </c>
      <c r="U15" s="75" t="s">
        <v>89</v>
      </c>
      <c r="V15" s="75" t="s">
        <v>89</v>
      </c>
    </row>
    <row r="16" spans="1:30" x14ac:dyDescent="0.25">
      <c r="A16" s="74"/>
      <c r="B16" s="74" t="s">
        <v>288</v>
      </c>
      <c r="C16" s="70">
        <v>1460</v>
      </c>
      <c r="D16" s="164">
        <v>9.3000000000000007</v>
      </c>
      <c r="E16" s="70">
        <v>22190</v>
      </c>
      <c r="F16" s="164">
        <v>16.2</v>
      </c>
      <c r="G16" s="75" t="s">
        <v>89</v>
      </c>
      <c r="H16" s="75" t="s">
        <v>89</v>
      </c>
      <c r="I16" s="70"/>
      <c r="J16" s="70">
        <v>1040</v>
      </c>
      <c r="K16" s="164">
        <v>9.6</v>
      </c>
      <c r="L16" s="70">
        <v>16430</v>
      </c>
      <c r="M16" s="164">
        <v>16.8</v>
      </c>
      <c r="N16" s="75" t="s">
        <v>89</v>
      </c>
      <c r="O16" s="75" t="s">
        <v>89</v>
      </c>
      <c r="P16" s="70"/>
      <c r="Q16" s="70">
        <v>420</v>
      </c>
      <c r="R16" s="164">
        <v>8.6</v>
      </c>
      <c r="S16" s="70">
        <v>5750</v>
      </c>
      <c r="T16" s="164">
        <v>14.8</v>
      </c>
      <c r="U16" s="75" t="s">
        <v>89</v>
      </c>
      <c r="V16" s="75" t="s">
        <v>89</v>
      </c>
    </row>
    <row r="17" spans="1:22" x14ac:dyDescent="0.25">
      <c r="A17" s="74"/>
      <c r="B17" s="74" t="s">
        <v>94</v>
      </c>
      <c r="C17" s="70">
        <v>1270</v>
      </c>
      <c r="D17" s="164">
        <v>26.3</v>
      </c>
      <c r="E17" s="70">
        <v>62380</v>
      </c>
      <c r="F17" s="164">
        <v>33.9</v>
      </c>
      <c r="G17" s="75" t="s">
        <v>89</v>
      </c>
      <c r="H17" s="75" t="s">
        <v>89</v>
      </c>
      <c r="I17" s="70"/>
      <c r="J17" s="70">
        <v>630</v>
      </c>
      <c r="K17" s="164">
        <v>26.5</v>
      </c>
      <c r="L17" s="70">
        <v>37970</v>
      </c>
      <c r="M17" s="164">
        <v>33</v>
      </c>
      <c r="N17" s="75" t="s">
        <v>89</v>
      </c>
      <c r="O17" s="75" t="s">
        <v>89</v>
      </c>
      <c r="P17" s="70"/>
      <c r="Q17" s="70">
        <v>640</v>
      </c>
      <c r="R17" s="164">
        <v>26</v>
      </c>
      <c r="S17" s="70">
        <v>24410</v>
      </c>
      <c r="T17" s="164">
        <v>35.299999999999997</v>
      </c>
      <c r="U17" s="75" t="s">
        <v>89</v>
      </c>
      <c r="V17" s="75" t="s">
        <v>89</v>
      </c>
    </row>
    <row r="18" spans="1:22" x14ac:dyDescent="0.25">
      <c r="A18" s="79"/>
      <c r="B18" s="79"/>
      <c r="C18" s="80"/>
      <c r="D18" s="80"/>
      <c r="E18" s="80"/>
      <c r="F18" s="80"/>
      <c r="G18" s="80"/>
      <c r="H18" s="80"/>
      <c r="I18" s="80"/>
      <c r="J18" s="80"/>
      <c r="K18" s="80"/>
      <c r="L18" s="80"/>
      <c r="M18" s="80"/>
      <c r="N18" s="80"/>
      <c r="O18" s="80"/>
      <c r="P18" s="80"/>
      <c r="Q18" s="80"/>
      <c r="R18" s="80"/>
      <c r="S18" s="80"/>
      <c r="T18" s="80"/>
      <c r="U18" s="80"/>
      <c r="V18" s="80"/>
    </row>
    <row r="19" spans="1:22" x14ac:dyDescent="0.25">
      <c r="A19" s="81"/>
      <c r="B19" s="33"/>
      <c r="C19" s="33"/>
      <c r="D19" s="33"/>
      <c r="V19" s="51" t="s">
        <v>106</v>
      </c>
    </row>
    <row r="20" spans="1:22" x14ac:dyDescent="0.25">
      <c r="A20" s="81"/>
      <c r="B20" s="33"/>
      <c r="C20" s="33"/>
      <c r="D20" s="33"/>
      <c r="V20" s="51"/>
    </row>
    <row r="21" spans="1:22" ht="22.5" customHeight="1" x14ac:dyDescent="0.25">
      <c r="A21" s="507" t="s">
        <v>226</v>
      </c>
      <c r="B21" s="507"/>
      <c r="C21" s="507"/>
      <c r="D21" s="507"/>
      <c r="E21" s="507"/>
      <c r="F21" s="507"/>
      <c r="G21" s="507"/>
      <c r="H21" s="507"/>
      <c r="I21" s="507"/>
      <c r="J21" s="507"/>
      <c r="K21" s="507"/>
      <c r="L21" s="507"/>
      <c r="M21" s="507"/>
      <c r="N21" s="507"/>
      <c r="O21" s="507"/>
      <c r="P21" s="507"/>
      <c r="Q21" s="45"/>
    </row>
    <row r="22" spans="1:22" ht="22.5" customHeight="1" x14ac:dyDescent="0.25">
      <c r="A22" s="508" t="s">
        <v>282</v>
      </c>
      <c r="B22" s="508"/>
      <c r="C22" s="508"/>
      <c r="D22" s="508"/>
      <c r="E22" s="508"/>
      <c r="F22" s="508"/>
      <c r="G22" s="508"/>
      <c r="H22" s="508"/>
      <c r="I22" s="508"/>
      <c r="J22" s="508"/>
      <c r="K22" s="508"/>
      <c r="L22" s="508"/>
      <c r="M22" s="508"/>
      <c r="N22" s="508"/>
      <c r="O22" s="508"/>
      <c r="P22" s="508"/>
      <c r="Q22" s="45"/>
    </row>
    <row r="23" spans="1:22" ht="11.25" customHeight="1" x14ac:dyDescent="0.25">
      <c r="A23" s="508" t="s">
        <v>283</v>
      </c>
      <c r="B23" s="508"/>
      <c r="C23" s="508"/>
      <c r="D23" s="508"/>
      <c r="E23" s="508"/>
      <c r="F23" s="508"/>
      <c r="G23" s="508"/>
      <c r="H23" s="508"/>
      <c r="I23" s="508"/>
      <c r="J23" s="508"/>
      <c r="K23" s="508"/>
      <c r="L23" s="508"/>
      <c r="M23" s="508"/>
      <c r="N23" s="508"/>
      <c r="O23" s="508"/>
      <c r="P23" s="508"/>
      <c r="Q23" s="45"/>
    </row>
    <row r="24" spans="1:22" ht="11.25" customHeight="1" x14ac:dyDescent="0.25">
      <c r="A24" s="159" t="s">
        <v>108</v>
      </c>
      <c r="B24" s="106"/>
      <c r="C24" s="58"/>
      <c r="D24" s="45"/>
      <c r="E24" s="45"/>
      <c r="F24" s="45"/>
      <c r="G24" s="45"/>
      <c r="H24" s="45"/>
      <c r="I24" s="45"/>
      <c r="J24" s="45"/>
      <c r="K24" s="45"/>
      <c r="L24" s="45"/>
      <c r="M24" s="45"/>
      <c r="N24" s="45"/>
      <c r="O24" s="45"/>
      <c r="P24" s="45"/>
      <c r="Q24" s="45"/>
    </row>
    <row r="25" spans="1:22" ht="22.5" customHeight="1" x14ac:dyDescent="0.25">
      <c r="A25" s="507" t="s">
        <v>285</v>
      </c>
      <c r="B25" s="507"/>
      <c r="C25" s="507"/>
      <c r="D25" s="507"/>
      <c r="E25" s="507"/>
      <c r="F25" s="507"/>
      <c r="G25" s="507"/>
      <c r="H25" s="507"/>
      <c r="I25" s="507"/>
      <c r="J25" s="507"/>
      <c r="K25" s="507"/>
      <c r="L25" s="507"/>
      <c r="M25" s="507"/>
      <c r="N25" s="507"/>
      <c r="O25" s="507"/>
      <c r="P25" s="507"/>
      <c r="Q25" s="57"/>
    </row>
    <row r="26" spans="1:22" ht="33.75" customHeight="1" x14ac:dyDescent="0.25">
      <c r="A26" s="487" t="s">
        <v>287</v>
      </c>
      <c r="B26" s="487"/>
      <c r="C26" s="487"/>
      <c r="D26" s="487"/>
      <c r="E26" s="487"/>
      <c r="F26" s="487"/>
      <c r="G26" s="487"/>
      <c r="H26" s="487"/>
      <c r="I26" s="487"/>
      <c r="J26" s="487"/>
      <c r="K26" s="487"/>
      <c r="L26" s="487"/>
      <c r="M26" s="487"/>
      <c r="N26" s="487"/>
      <c r="O26" s="487"/>
      <c r="P26" s="487"/>
      <c r="Q26" s="57"/>
    </row>
    <row r="27" spans="1:22" ht="11.25" customHeight="1" x14ac:dyDescent="0.25">
      <c r="A27" s="487" t="s">
        <v>289</v>
      </c>
      <c r="B27" s="487"/>
      <c r="C27" s="487"/>
      <c r="D27" s="487"/>
      <c r="E27" s="487"/>
      <c r="F27" s="487"/>
      <c r="G27" s="487"/>
      <c r="H27" s="487"/>
      <c r="I27" s="487"/>
      <c r="J27" s="487"/>
      <c r="K27" s="487"/>
      <c r="L27" s="487"/>
      <c r="M27" s="487"/>
      <c r="N27" s="487"/>
      <c r="O27" s="487"/>
      <c r="P27" s="487"/>
      <c r="Q27" s="57"/>
    </row>
    <row r="28" spans="1:22" ht="15" customHeight="1" x14ac:dyDescent="0.25">
      <c r="A28" s="106"/>
      <c r="B28" s="106"/>
      <c r="C28" s="58"/>
      <c r="D28" s="45"/>
      <c r="E28" s="45"/>
      <c r="F28" s="45"/>
      <c r="G28" s="45"/>
      <c r="H28" s="45"/>
      <c r="I28" s="45"/>
      <c r="J28" s="45"/>
      <c r="K28" s="45"/>
      <c r="L28" s="45"/>
      <c r="M28" s="45"/>
      <c r="N28" s="45"/>
      <c r="O28" s="45"/>
      <c r="P28" s="45"/>
      <c r="Q28" s="45"/>
    </row>
    <row r="29" spans="1:22" ht="11.25" customHeight="1" x14ac:dyDescent="0.25">
      <c r="A29" s="55" t="s">
        <v>242</v>
      </c>
      <c r="B29" s="55"/>
      <c r="C29" s="55"/>
      <c r="D29" s="55"/>
      <c r="E29" s="55"/>
      <c r="F29" s="55"/>
      <c r="G29" s="55"/>
      <c r="H29" s="55"/>
      <c r="I29" s="45"/>
      <c r="J29" s="45"/>
      <c r="K29" s="45"/>
      <c r="L29" s="45"/>
      <c r="M29" s="45"/>
      <c r="N29" s="45"/>
      <c r="O29" s="45"/>
      <c r="P29" s="45"/>
      <c r="Q29" s="45"/>
    </row>
    <row r="30" spans="1:22" ht="11.25" customHeight="1" x14ac:dyDescent="0.25">
      <c r="A30" s="58" t="s">
        <v>55</v>
      </c>
      <c r="B30" s="55"/>
      <c r="C30" s="55"/>
      <c r="D30" s="55"/>
      <c r="E30" s="55"/>
      <c r="F30" s="55"/>
      <c r="G30" s="55"/>
      <c r="H30" s="55"/>
      <c r="I30" s="45"/>
      <c r="J30" s="45"/>
      <c r="K30" s="45"/>
      <c r="L30" s="45"/>
      <c r="M30" s="45"/>
      <c r="N30" s="45"/>
      <c r="O30" s="45"/>
      <c r="P30" s="45"/>
      <c r="Q30" s="45"/>
    </row>
    <row r="31" spans="1:22" ht="11.25" customHeight="1" x14ac:dyDescent="0.25">
      <c r="A31" s="55" t="s">
        <v>56</v>
      </c>
      <c r="B31" s="55"/>
      <c r="C31" s="55"/>
      <c r="D31" s="55"/>
      <c r="E31" s="55"/>
      <c r="F31" s="55"/>
      <c r="G31" s="55"/>
      <c r="H31" s="55"/>
      <c r="I31" s="45"/>
      <c r="J31" s="45"/>
      <c r="K31" s="45"/>
      <c r="L31" s="45"/>
      <c r="M31" s="45"/>
      <c r="N31" s="45"/>
      <c r="O31" s="45"/>
      <c r="P31" s="45"/>
      <c r="Q31" s="45"/>
    </row>
    <row r="32" spans="1:22" x14ac:dyDescent="0.25">
      <c r="A32" s="45"/>
      <c r="B32" s="45"/>
      <c r="C32" s="45"/>
      <c r="D32" s="45"/>
      <c r="E32" s="45"/>
      <c r="F32" s="45"/>
      <c r="G32" s="45"/>
      <c r="H32" s="45"/>
      <c r="I32" s="45"/>
      <c r="J32" s="45"/>
      <c r="K32" s="45"/>
      <c r="L32" s="45"/>
      <c r="M32" s="45"/>
      <c r="N32" s="45"/>
      <c r="O32" s="45"/>
      <c r="P32" s="45"/>
      <c r="Q32" s="45"/>
    </row>
    <row r="33" spans="1:17" x14ac:dyDescent="0.25">
      <c r="A33" s="45"/>
      <c r="B33" s="45"/>
      <c r="C33" s="45"/>
      <c r="D33" s="45"/>
      <c r="E33" s="45"/>
      <c r="F33" s="45"/>
      <c r="G33" s="45"/>
      <c r="H33" s="45"/>
      <c r="I33" s="45"/>
      <c r="J33" s="45"/>
      <c r="K33" s="45"/>
      <c r="L33" s="45"/>
      <c r="M33" s="45"/>
      <c r="N33" s="45"/>
      <c r="O33" s="45"/>
      <c r="P33" s="45"/>
      <c r="Q33" s="45"/>
    </row>
    <row r="34" spans="1:17" x14ac:dyDescent="0.25">
      <c r="A34" s="45"/>
      <c r="B34" s="45"/>
      <c r="C34" s="45"/>
      <c r="D34" s="45"/>
      <c r="E34" s="45"/>
      <c r="F34" s="45"/>
      <c r="G34" s="45"/>
      <c r="H34" s="45"/>
      <c r="I34" s="45"/>
      <c r="J34" s="45"/>
      <c r="K34" s="45"/>
      <c r="L34" s="45"/>
      <c r="M34" s="45"/>
      <c r="N34" s="45"/>
      <c r="O34" s="45"/>
      <c r="P34" s="45"/>
      <c r="Q34" s="45"/>
    </row>
  </sheetData>
  <mergeCells count="18">
    <mergeCell ref="C7:H7"/>
    <mergeCell ref="J7:O7"/>
    <mergeCell ref="Q7:V7"/>
    <mergeCell ref="C8:D8"/>
    <mergeCell ref="E8:F8"/>
    <mergeCell ref="G8:H8"/>
    <mergeCell ref="J8:K8"/>
    <mergeCell ref="L8:M8"/>
    <mergeCell ref="N8:O8"/>
    <mergeCell ref="Q8:R8"/>
    <mergeCell ref="A25:P25"/>
    <mergeCell ref="A26:P26"/>
    <mergeCell ref="A27:P27"/>
    <mergeCell ref="S8:T8"/>
    <mergeCell ref="U8:V8"/>
    <mergeCell ref="A21:P21"/>
    <mergeCell ref="A22:P22"/>
    <mergeCell ref="A23:P23"/>
  </mergeCells>
  <hyperlinks>
    <hyperlink ref="A1" location="INDEX!A1" display="Back to index"/>
    <hyperlink ref="A24" r:id="rId1"/>
  </hyperlinks>
  <pageMargins left="0.7" right="0.7" top="0.75" bottom="0.75" header="0.3" footer="0.3"/>
  <pageSetup paperSize="9" scale="46"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21</vt:i4>
      </vt:variant>
    </vt:vector>
  </HeadingPairs>
  <TitlesOfParts>
    <vt:vector size="37" baseType="lpstr">
      <vt:lpstr>INDEX</vt:lpstr>
      <vt:lpstr>Table 1</vt:lpstr>
      <vt:lpstr>Table 2a All</vt:lpstr>
      <vt:lpstr>Table 2a</vt:lpstr>
      <vt:lpstr>Table 2b All</vt:lpstr>
      <vt:lpstr>Table 2b</vt:lpstr>
      <vt:lpstr>Table 3a All</vt:lpstr>
      <vt:lpstr>Table 3a</vt:lpstr>
      <vt:lpstr>Table 3b</vt:lpstr>
      <vt:lpstr>Table 3c All</vt:lpstr>
      <vt:lpstr>Table 3c</vt:lpstr>
      <vt:lpstr>Table 3d</vt:lpstr>
      <vt:lpstr>Table 4a</vt:lpstr>
      <vt:lpstr>Table 4b</vt:lpstr>
      <vt:lpstr>Table 5</vt:lpstr>
      <vt:lpstr>Table 6</vt:lpstr>
      <vt:lpstr>'Table 3c'!Extract</vt:lpstr>
      <vt:lpstr>Female</vt:lpstr>
      <vt:lpstr>Male</vt:lpstr>
      <vt:lpstr>'Table 1'!Print_Area</vt:lpstr>
      <vt:lpstr>'Table 2a'!Print_Area</vt:lpstr>
      <vt:lpstr>'Table 2b'!Print_Area</vt:lpstr>
      <vt:lpstr>'Table 3a'!Print_Area</vt:lpstr>
      <vt:lpstr>'Table 3c'!Print_Area</vt:lpstr>
      <vt:lpstr>'Table 3d'!Print_Area</vt:lpstr>
      <vt:lpstr>'Table 4a'!Print_Area</vt:lpstr>
      <vt:lpstr>'Table 4b'!Print_Area</vt:lpstr>
      <vt:lpstr>'Table 5'!Print_Area</vt:lpstr>
      <vt:lpstr>'Table 6'!Print_Area</vt:lpstr>
      <vt:lpstr>Table3aAchievingEbaccNumbers</vt:lpstr>
      <vt:lpstr>Table3aAchievingEbaccPercentages</vt:lpstr>
      <vt:lpstr>Table3aEnglishandMathematicsNumbers</vt:lpstr>
      <vt:lpstr>Table3aEnglishandMathematicsPercentages</vt:lpstr>
      <vt:lpstr>Table3aEnteringEbaccNumbers</vt:lpstr>
      <vt:lpstr>Table3aEnteringEbaccPercentages</vt:lpstr>
      <vt:lpstr>Table3cRoundedValues</vt:lpstr>
      <vt:lpstr>Total</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WAINE, Bree</dc:creator>
  <cp:lastModifiedBy>COOK, Stephen</cp:lastModifiedBy>
  <cp:lastPrinted>2017-03-20T13:18:10Z</cp:lastPrinted>
  <dcterms:created xsi:type="dcterms:W3CDTF">2017-01-28T20:35:56Z</dcterms:created>
  <dcterms:modified xsi:type="dcterms:W3CDTF">2017-03-21T17:47:21Z</dcterms:modified>
</cp:coreProperties>
</file>