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48" windowWidth="11544" windowHeight="9636" activeTab="0"/>
  </bookViews>
  <sheets>
    <sheet name="Apportion (inc uplift)" sheetId="1" r:id="rId1"/>
    <sheet name="Apportion (exc uplift)" sheetId="2" r:id="rId2"/>
    <sheet name="HP apport" sheetId="3" r:id="rId3"/>
    <sheet name="H Mac apport" sheetId="4" r:id="rId4"/>
    <sheet name="S&amp;R" sheetId="5" r:id="rId5"/>
    <sheet name="UK FQAs" sheetId="6" r:id="rId6"/>
  </sheets>
  <definedNames>
    <definedName name="_xlnm.Print_Area" localSheetId="1">'Apportion (exc uplift)'!$B$3:$CX$106</definedName>
    <definedName name="_xlnm.Print_Area" localSheetId="0">'Apportion (inc uplift)'!$B$3:$CX$113</definedName>
    <definedName name="_xlnm.Print_Area" localSheetId="2">'HP apport'!$A$1:$E$41</definedName>
    <definedName name="_xlnm.Print_Area" localSheetId="5">'UK FQAs'!#REF!</definedName>
    <definedName name="_xlnm.Print_Titles" localSheetId="1">'Apportion (exc uplift)'!$A:$A,'Apportion (exc uplift)'!$1:$2</definedName>
    <definedName name="_xlnm.Print_Titles" localSheetId="0">'Apportion (inc uplift)'!$A:$A,'Apportion (inc uplift)'!$1:$2</definedName>
  </definedNames>
  <calcPr fullCalcOnLoad="1"/>
</workbook>
</file>

<file path=xl/comments1.xml><?xml version="1.0" encoding="utf-8"?>
<comments xmlns="http://schemas.openxmlformats.org/spreadsheetml/2006/main">
  <authors>
    <author>m300459</author>
  </authors>
  <commentList>
    <comment ref="BO26" authorId="0">
      <text>
        <r>
          <rPr>
            <sz val="9"/>
            <rFont val="Tahoma"/>
            <family val="2"/>
          </rPr>
          <t>Excludes 12690 handline FQAs</t>
        </r>
      </text>
    </comment>
    <comment ref="AA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AB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A101" authorId="0">
      <text>
        <r>
          <rPr>
            <sz val="9"/>
            <rFont val="Tahoma"/>
            <family val="2"/>
          </rPr>
          <t>Use rounded figures and adjust England so adds up to UK total</t>
        </r>
      </text>
    </comment>
    <comment ref="I15" authorId="0">
      <text>
        <r>
          <rPr>
            <sz val="9"/>
            <rFont val="Tahoma"/>
            <family val="2"/>
          </rPr>
          <t>12.5 CYS o/w 2.0 allocated using banking formula</t>
        </r>
      </text>
    </comment>
    <comment ref="K15" authorId="0">
      <text>
        <r>
          <rPr>
            <sz val="9"/>
            <rFont val="Tahoma"/>
            <family val="2"/>
          </rPr>
          <t>11.7 CYS o/w 3.0 allocated using banking formula</t>
        </r>
      </text>
    </comment>
    <comment ref="N15" authorId="0">
      <text>
        <r>
          <rPr>
            <sz val="9"/>
            <rFont val="Tahoma"/>
            <family val="2"/>
          </rPr>
          <t>5.0 CYS o/w 1.1 allocated using banking formula</t>
        </r>
      </text>
    </comment>
    <comment ref="T15" authorId="0">
      <text>
        <r>
          <rPr>
            <sz val="9"/>
            <rFont val="Tahoma"/>
            <family val="2"/>
          </rPr>
          <t>residual banking from CYS</t>
        </r>
      </text>
    </comment>
    <comment ref="AN15" authorId="0">
      <text>
        <r>
          <rPr>
            <sz val="9"/>
            <rFont val="Tahoma"/>
            <family val="2"/>
          </rPr>
          <t>residual banking from CYS</t>
        </r>
      </text>
    </comment>
    <comment ref="AR15" authorId="0">
      <text>
        <r>
          <rPr>
            <sz val="9"/>
            <rFont val="Tahoma"/>
            <family val="2"/>
          </rPr>
          <t>residual banking from CYS</t>
        </r>
      </text>
    </comment>
    <comment ref="BV15" authorId="0">
      <text>
        <r>
          <rPr>
            <sz val="9"/>
            <rFont val="Tahoma"/>
            <family val="2"/>
          </rPr>
          <t>residual banking from CYS</t>
        </r>
      </text>
    </comment>
    <comment ref="BZ13" authorId="0">
      <text>
        <r>
          <rPr>
            <sz val="9"/>
            <rFont val="Tahoma"/>
            <family val="2"/>
          </rPr>
          <t>sum of individual areas</t>
        </r>
      </text>
    </comment>
    <comment ref="AA12" authorId="0">
      <text>
        <r>
          <rPr>
            <sz val="9"/>
            <rFont val="Tahoma"/>
            <family val="2"/>
          </rPr>
          <t>EU penalty of 2.431t, o/w 2.230 deducted as PO penalty. This is the remainder</t>
        </r>
      </text>
    </comment>
  </commentList>
</comments>
</file>

<file path=xl/comments2.xml><?xml version="1.0" encoding="utf-8"?>
<comments xmlns="http://schemas.openxmlformats.org/spreadsheetml/2006/main">
  <authors>
    <author>m300459</author>
  </authors>
  <commentList>
    <comment ref="AA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AB2" authorId="0">
      <text>
        <r>
          <rPr>
            <sz val="9"/>
            <rFont val="Tahoma"/>
            <family val="2"/>
          </rPr>
          <t>proxy FQAs for sector based on 2006-08 track record</t>
        </r>
      </text>
    </comment>
    <comment ref="AA12" authorId="0">
      <text>
        <r>
          <rPr>
            <sz val="9"/>
            <rFont val="Tahoma"/>
            <family val="2"/>
          </rPr>
          <t>EU penalty of 2.431t, o/w 2.230 deducted as PO penalty. This is the remainder</t>
        </r>
      </text>
    </comment>
    <comment ref="BZ13" authorId="0">
      <text>
        <r>
          <rPr>
            <sz val="9"/>
            <rFont val="Tahoma"/>
            <family val="2"/>
          </rPr>
          <t>sum of individual areas</t>
        </r>
      </text>
    </comment>
    <comment ref="I15" authorId="0">
      <text>
        <r>
          <rPr>
            <sz val="9"/>
            <rFont val="Tahoma"/>
            <family val="2"/>
          </rPr>
          <t>12.5 CYS o/w 2.0 allocated using banking formula</t>
        </r>
      </text>
    </comment>
    <comment ref="K15" authorId="0">
      <text>
        <r>
          <rPr>
            <sz val="9"/>
            <rFont val="Tahoma"/>
            <family val="2"/>
          </rPr>
          <t>11.7 CYS o/w 3.0 allocated using banking formula</t>
        </r>
      </text>
    </comment>
    <comment ref="N15" authorId="0">
      <text>
        <r>
          <rPr>
            <sz val="9"/>
            <rFont val="Tahoma"/>
            <family val="2"/>
          </rPr>
          <t>5.0 CYS o/w 1.1 allocated using banking formula</t>
        </r>
      </text>
    </comment>
    <comment ref="T15" authorId="0">
      <text>
        <r>
          <rPr>
            <sz val="9"/>
            <rFont val="Tahoma"/>
            <family val="2"/>
          </rPr>
          <t>residual banking from CYS</t>
        </r>
      </text>
    </comment>
    <comment ref="AN15" authorId="0">
      <text>
        <r>
          <rPr>
            <sz val="9"/>
            <rFont val="Tahoma"/>
            <family val="2"/>
          </rPr>
          <t>residual banking from CYS</t>
        </r>
      </text>
    </comment>
    <comment ref="AR15" authorId="0">
      <text>
        <r>
          <rPr>
            <sz val="9"/>
            <rFont val="Tahoma"/>
            <family val="2"/>
          </rPr>
          <t>residual banking from CYS</t>
        </r>
      </text>
    </comment>
    <comment ref="BV15" authorId="0">
      <text>
        <r>
          <rPr>
            <sz val="9"/>
            <rFont val="Tahoma"/>
            <family val="2"/>
          </rPr>
          <t>residual banking from CYS</t>
        </r>
      </text>
    </comment>
    <comment ref="BO26" authorId="0">
      <text>
        <r>
          <rPr>
            <sz val="9"/>
            <rFont val="Tahoma"/>
            <family val="2"/>
          </rPr>
          <t>Excludes 12690 handline FQAs</t>
        </r>
      </text>
    </comment>
    <comment ref="A101" authorId="0">
      <text>
        <r>
          <rPr>
            <sz val="9"/>
            <rFont val="Tahoma"/>
            <family val="2"/>
          </rPr>
          <t>Use rounded figures and adjust England so adds up to UK total</t>
        </r>
      </text>
    </comment>
  </commentList>
</comments>
</file>

<file path=xl/comments3.xml><?xml version="1.0" encoding="utf-8"?>
<comments xmlns="http://schemas.openxmlformats.org/spreadsheetml/2006/main">
  <authors>
    <author>m300459</author>
  </authors>
  <commentList>
    <comment ref="D5" authorId="0">
      <text>
        <r>
          <rPr>
            <sz val="9"/>
            <rFont val="Tahoma"/>
            <family val="2"/>
          </rPr>
          <t xml:space="preserve">U10s gain 102.5t from uplift so this takes their additional quota to 300t. </t>
        </r>
      </text>
    </comment>
  </commentList>
</comments>
</file>

<file path=xl/sharedStrings.xml><?xml version="1.0" encoding="utf-8"?>
<sst xmlns="http://schemas.openxmlformats.org/spreadsheetml/2006/main" count="1363" uniqueCount="341">
  <si>
    <t>UK</t>
  </si>
  <si>
    <t>NSHOM</t>
  </si>
  <si>
    <t>WSHOM</t>
  </si>
  <si>
    <t>SFO</t>
  </si>
  <si>
    <t>Sole 7a</t>
  </si>
  <si>
    <t>Sole 7d</t>
  </si>
  <si>
    <t>Sole 7e</t>
  </si>
  <si>
    <t>Sole 7fg</t>
  </si>
  <si>
    <t>Sole 7hjk</t>
  </si>
  <si>
    <t>Plaice 7a</t>
  </si>
  <si>
    <t>Plaice 7de</t>
  </si>
  <si>
    <t>Plaice 7fg</t>
  </si>
  <si>
    <t>Plaice 7hjk</t>
  </si>
  <si>
    <t>Cod 7a</t>
  </si>
  <si>
    <t>Cod 7bk xd</t>
  </si>
  <si>
    <t>Cod 7d</t>
  </si>
  <si>
    <t>Whiting 7a</t>
  </si>
  <si>
    <t>Whiting 7bk</t>
  </si>
  <si>
    <t>Angler 7</t>
  </si>
  <si>
    <t>Angler 8abde</t>
  </si>
  <si>
    <t>Megrim 7</t>
  </si>
  <si>
    <t>Haddock 7a</t>
  </si>
  <si>
    <t>Haddock 7bk</t>
  </si>
  <si>
    <t>Hake 67</t>
  </si>
  <si>
    <t>Hake 8abde</t>
  </si>
  <si>
    <t>Pollack 7</t>
  </si>
  <si>
    <t>Nephrops 7</t>
  </si>
  <si>
    <t>England</t>
  </si>
  <si>
    <t>Wales</t>
  </si>
  <si>
    <t>Scotland</t>
  </si>
  <si>
    <t>N Ireland</t>
  </si>
  <si>
    <t>Area 7</t>
  </si>
  <si>
    <t>North Sea</t>
  </si>
  <si>
    <t>Herring 7a</t>
  </si>
  <si>
    <t>Herring 7ef</t>
  </si>
  <si>
    <t>Boarfish 678</t>
  </si>
  <si>
    <t>Sprat 7de</t>
  </si>
  <si>
    <t>NS Sprat</t>
  </si>
  <si>
    <t>Min Pel</t>
  </si>
  <si>
    <t>Northern</t>
  </si>
  <si>
    <t>NS Cod</t>
  </si>
  <si>
    <t>NS Haddock</t>
  </si>
  <si>
    <t>NS Whiting</t>
  </si>
  <si>
    <t>NS Saithe</t>
  </si>
  <si>
    <t>NS Plaice</t>
  </si>
  <si>
    <t>NS Sole</t>
  </si>
  <si>
    <t>NS Hake</t>
  </si>
  <si>
    <t>NS Nephrops</t>
  </si>
  <si>
    <t>Norway Others</t>
  </si>
  <si>
    <t>NS Anglers</t>
  </si>
  <si>
    <t>NS Megrim</t>
  </si>
  <si>
    <t>Northern Prawn</t>
  </si>
  <si>
    <t>WS Cod 6a</t>
  </si>
  <si>
    <t>WS Cod 6b</t>
  </si>
  <si>
    <t>WS Haddock 6a</t>
  </si>
  <si>
    <t>WS Haddock 6b</t>
  </si>
  <si>
    <t>WS Whiting</t>
  </si>
  <si>
    <t>WS Saithe</t>
  </si>
  <si>
    <t>WS Plaice</t>
  </si>
  <si>
    <t>WS Sole</t>
  </si>
  <si>
    <t>WS Anglers</t>
  </si>
  <si>
    <t>WS Nephrops</t>
  </si>
  <si>
    <t>WS Megrim</t>
  </si>
  <si>
    <t>WS Pollack</t>
  </si>
  <si>
    <t>Area 4&amp;6</t>
  </si>
  <si>
    <t>NS Herring</t>
  </si>
  <si>
    <t>WS Herring</t>
  </si>
  <si>
    <t xml:space="preserve">WS Mackerel </t>
  </si>
  <si>
    <t>NS Mackerel</t>
  </si>
  <si>
    <t>Clyde Herring</t>
  </si>
  <si>
    <t>Northern Blue Whiting</t>
  </si>
  <si>
    <t>NS Sandeels</t>
  </si>
  <si>
    <t>AS Herring</t>
  </si>
  <si>
    <t>Greater Silver Smelt 67</t>
  </si>
  <si>
    <t>NS Sandeels Area 1</t>
  </si>
  <si>
    <t>NS Sandeels Area 2</t>
  </si>
  <si>
    <t>NS Sandeels Area 3</t>
  </si>
  <si>
    <t>NS Sandeels Area 4</t>
  </si>
  <si>
    <t>NS Sandeels Area 6</t>
  </si>
  <si>
    <t>WS Mackerel o/w 2a Norway</t>
  </si>
  <si>
    <t>NS Mackerel o/w 3a4bc</t>
  </si>
  <si>
    <t>NS Horse Mackerel</t>
  </si>
  <si>
    <t>WS Horse Mackerel</t>
  </si>
  <si>
    <t>Maj Pel</t>
  </si>
  <si>
    <t>Deep Sea</t>
  </si>
  <si>
    <t>Ling 4</t>
  </si>
  <si>
    <t>Tusk 4</t>
  </si>
  <si>
    <t>Tusk 567</t>
  </si>
  <si>
    <t>Ling 6-10,12,14</t>
  </si>
  <si>
    <t>Blue Ling 67</t>
  </si>
  <si>
    <t>Norway Anglers</t>
  </si>
  <si>
    <t>Norway Ling</t>
  </si>
  <si>
    <t>Norway Nephrops</t>
  </si>
  <si>
    <t>Norway Tusk</t>
  </si>
  <si>
    <t>Greenland Halibut 2a46</t>
  </si>
  <si>
    <t>Greater Forkbeard 567</t>
  </si>
  <si>
    <t>WS Mackerel o/w 4a</t>
  </si>
  <si>
    <t>Aberdeen</t>
  </si>
  <si>
    <t>ANIFPO</t>
  </si>
  <si>
    <t>Anglo Scottish</t>
  </si>
  <si>
    <t>Cornish</t>
  </si>
  <si>
    <t>EEFPO</t>
  </si>
  <si>
    <t>Fife</t>
  </si>
  <si>
    <t>Fleetwood</t>
  </si>
  <si>
    <t>FPO</t>
  </si>
  <si>
    <t>Interfish</t>
  </si>
  <si>
    <t>Klondyke</t>
  </si>
  <si>
    <t>Lowestoft</t>
  </si>
  <si>
    <t>Lunar</t>
  </si>
  <si>
    <t>Isle of Man</t>
  </si>
  <si>
    <t>Non Sector</t>
  </si>
  <si>
    <t>NAFPO</t>
  </si>
  <si>
    <t>NESFO</t>
  </si>
  <si>
    <t>NIFPO</t>
  </si>
  <si>
    <t>Orkney</t>
  </si>
  <si>
    <t>Shetland</t>
  </si>
  <si>
    <t>SWFPO</t>
  </si>
  <si>
    <t>Wales &amp; WC</t>
  </si>
  <si>
    <t>West Scotland</t>
  </si>
  <si>
    <t>Underpinning</t>
  </si>
  <si>
    <t>U10s %</t>
  </si>
  <si>
    <t>FQAs</t>
  </si>
  <si>
    <t>Hague Preference</t>
  </si>
  <si>
    <t>Non sector %</t>
  </si>
  <si>
    <t>Based on FQAs</t>
  </si>
  <si>
    <t>Maximum</t>
  </si>
  <si>
    <t>Non Sector FQAs</t>
  </si>
  <si>
    <t>Non Sector tonnes</t>
  </si>
  <si>
    <t>Saithe 7</t>
  </si>
  <si>
    <t>..</t>
  </si>
  <si>
    <t>Sector FQAs</t>
  </si>
  <si>
    <t>Sector tonnes</t>
  </si>
  <si>
    <t>Total tonnes</t>
  </si>
  <si>
    <t>Total</t>
  </si>
  <si>
    <t>U10s tonnes</t>
  </si>
  <si>
    <t>Check</t>
  </si>
  <si>
    <t>Based on floor quota</t>
  </si>
  <si>
    <t>U10s floor quota</t>
  </si>
  <si>
    <t>U10s</t>
  </si>
  <si>
    <t>U10s allocation</t>
  </si>
  <si>
    <t>U10s % share</t>
  </si>
  <si>
    <t>England %</t>
  </si>
  <si>
    <t>Wales %</t>
  </si>
  <si>
    <t>Scotland %</t>
  </si>
  <si>
    <t>N Ireland %</t>
  </si>
  <si>
    <t>Mourne</t>
  </si>
  <si>
    <t>Non Sector allocation</t>
  </si>
  <si>
    <t>Based on underpinning %</t>
  </si>
  <si>
    <t>NS Lems &amp; Witches</t>
  </si>
  <si>
    <t>NS Skates &amp; Rays</t>
  </si>
  <si>
    <t>NS Dabs &amp; Flounders</t>
  </si>
  <si>
    <t>NS Turbot &amp; Brill</t>
  </si>
  <si>
    <t>SW Handliners</t>
  </si>
  <si>
    <t>WS Haddock 6a of which</t>
  </si>
  <si>
    <t>Special allocation:</t>
  </si>
  <si>
    <t>4a Handline Mackerel</t>
  </si>
  <si>
    <t>UK quota exc special alloc</t>
  </si>
  <si>
    <t>Special allocation</t>
  </si>
  <si>
    <t>Porcupine Nephrops</t>
  </si>
  <si>
    <t>Skates &amp; Rays 67 xd</t>
  </si>
  <si>
    <t>Skates &amp; Rays 7d</t>
  </si>
  <si>
    <t>Black Scab-bardish 567,12</t>
  </si>
  <si>
    <t>Unallocated banking</t>
  </si>
  <si>
    <t>Quota deductions</t>
  </si>
  <si>
    <t>Sector</t>
  </si>
  <si>
    <t>Percentage share (based on track record 2006-08)</t>
  </si>
  <si>
    <t>S&amp;R 6&amp;7</t>
  </si>
  <si>
    <t>S&amp;R 7d</t>
  </si>
  <si>
    <t>Eng</t>
  </si>
  <si>
    <t>Wal</t>
  </si>
  <si>
    <t>Sco</t>
  </si>
  <si>
    <t>N I</t>
  </si>
  <si>
    <t>Non-sector</t>
  </si>
  <si>
    <t>Old stock definitions</t>
  </si>
  <si>
    <t>Quota 2010</t>
  </si>
  <si>
    <t>o/w 2a(EU), 4a</t>
  </si>
  <si>
    <t>West Coast</t>
  </si>
  <si>
    <t>o/w 7d</t>
  </si>
  <si>
    <t>New stock definitions</t>
  </si>
  <si>
    <t>Tonnes</t>
  </si>
  <si>
    <t>Total to apportion</t>
  </si>
  <si>
    <t>2006-2008 track record</t>
  </si>
  <si>
    <t>Proxy FQAs</t>
  </si>
  <si>
    <t>Faroes</t>
  </si>
  <si>
    <t>Tonnes per 100 FQAs</t>
  </si>
  <si>
    <t>Faroes compensation</t>
  </si>
  <si>
    <t>4a hline</t>
  </si>
  <si>
    <t>Borrowing unclaimed by EU</t>
  </si>
  <si>
    <t>Redfish</t>
  </si>
  <si>
    <t>Saithe</t>
  </si>
  <si>
    <t>Others</t>
  </si>
  <si>
    <t>Cod / Haddock</t>
  </si>
  <si>
    <t>Ling / Blue Ling</t>
  </si>
  <si>
    <t>Faroes Blue Whiting</t>
  </si>
  <si>
    <t>Use percentages to apportion nationality (based on current nationality) to new S&amp;R stocks for POs and non sector - saved in G:/Concordat/New S&amp;R by ctry 2014.xls</t>
  </si>
  <si>
    <t>sw hline</t>
  </si>
  <si>
    <t>Herring 4c7d</t>
  </si>
  <si>
    <t>COD7BK</t>
  </si>
  <si>
    <t>WSCOD</t>
  </si>
  <si>
    <t>WSNEP</t>
  </si>
  <si>
    <t>SAI7</t>
  </si>
  <si>
    <t>WHI7BK</t>
  </si>
  <si>
    <t>NSDGS</t>
  </si>
  <si>
    <t>ISHER</t>
  </si>
  <si>
    <t>WSHAK</t>
  </si>
  <si>
    <t>WSMAC</t>
  </si>
  <si>
    <t>WSPLA</t>
  </si>
  <si>
    <t>LINWS</t>
  </si>
  <si>
    <t>NSHAD</t>
  </si>
  <si>
    <t>USK4</t>
  </si>
  <si>
    <t>NSWHI</t>
  </si>
  <si>
    <t>PLA7HJK</t>
  </si>
  <si>
    <t>NSLEMWIT</t>
  </si>
  <si>
    <t>WSMEG</t>
  </si>
  <si>
    <t>SOL7FG</t>
  </si>
  <si>
    <t>ANG7</t>
  </si>
  <si>
    <t>NSTURB</t>
  </si>
  <si>
    <t>SOL7E</t>
  </si>
  <si>
    <t>NSHER</t>
  </si>
  <si>
    <t>NSMEG</t>
  </si>
  <si>
    <t>NSSAN</t>
  </si>
  <si>
    <t>NSSAI</t>
  </si>
  <si>
    <t>NSNEP</t>
  </si>
  <si>
    <t>SOL7D</t>
  </si>
  <si>
    <t>WSSAI</t>
  </si>
  <si>
    <t>NSANG</t>
  </si>
  <si>
    <t>LIN4</t>
  </si>
  <si>
    <t>PLA7DE</t>
  </si>
  <si>
    <t>NSSKA</t>
  </si>
  <si>
    <t>NSSOL</t>
  </si>
  <si>
    <t>WHI7A</t>
  </si>
  <si>
    <t>POL7</t>
  </si>
  <si>
    <t>NSHAK</t>
  </si>
  <si>
    <t>HAD6A</t>
  </si>
  <si>
    <t>BOR678</t>
  </si>
  <si>
    <t>HAD7</t>
  </si>
  <si>
    <t>SOL7A</t>
  </si>
  <si>
    <t>PLA7FG</t>
  </si>
  <si>
    <t>HAD6B</t>
  </si>
  <si>
    <t>NORANG</t>
  </si>
  <si>
    <t>NSCOD</t>
  </si>
  <si>
    <t>NSPLA</t>
  </si>
  <si>
    <t>NEP7</t>
  </si>
  <si>
    <t>NSDABFLE</t>
  </si>
  <si>
    <t>WSANG</t>
  </si>
  <si>
    <t>SOL7HJK</t>
  </si>
  <si>
    <t>PLA7A</t>
  </si>
  <si>
    <t>WSWHI</t>
  </si>
  <si>
    <t>CLYHER</t>
  </si>
  <si>
    <t>SNSHER</t>
  </si>
  <si>
    <t>RNGWS</t>
  </si>
  <si>
    <t>WSSOL</t>
  </si>
  <si>
    <t>USK567</t>
  </si>
  <si>
    <t>COD7A</t>
  </si>
  <si>
    <t>WSPOL</t>
  </si>
  <si>
    <t>NOROTH</t>
  </si>
  <si>
    <t>MEG7</t>
  </si>
  <si>
    <t>BLI67</t>
  </si>
  <si>
    <t>MACBOX</t>
  </si>
  <si>
    <t>HER7EF</t>
  </si>
  <si>
    <t>NSSPR</t>
  </si>
  <si>
    <t>BSFWS</t>
  </si>
  <si>
    <t>COD6B</t>
  </si>
  <si>
    <t>NSPRA</t>
  </si>
  <si>
    <t>WSHER</t>
  </si>
  <si>
    <t>FARLIN</t>
  </si>
  <si>
    <t>DSSWS</t>
  </si>
  <si>
    <t>ARG567</t>
  </si>
  <si>
    <t>NORLIN</t>
  </si>
  <si>
    <t>GFB567</t>
  </si>
  <si>
    <t>FARCH</t>
  </si>
  <si>
    <t>WHBNORTH</t>
  </si>
  <si>
    <t>GLH246</t>
  </si>
  <si>
    <t>SPR7DE</t>
  </si>
  <si>
    <t>NORUSK</t>
  </si>
  <si>
    <t>NSMAC</t>
  </si>
  <si>
    <t>FAROTH</t>
  </si>
  <si>
    <t>ASHER</t>
  </si>
  <si>
    <t>FARSAI</t>
  </si>
  <si>
    <t>FARRED</t>
  </si>
  <si>
    <t>MAC3A4BC</t>
  </si>
  <si>
    <t>NSNOP</t>
  </si>
  <si>
    <t>WSHAD</t>
  </si>
  <si>
    <t>NORNEP</t>
  </si>
  <si>
    <t>HER7GHJK</t>
  </si>
  <si>
    <t>Grand Total</t>
  </si>
  <si>
    <t>PO NAME</t>
  </si>
  <si>
    <t>RED05AIS</t>
  </si>
  <si>
    <t>GHL1N2AB</t>
  </si>
  <si>
    <t>COD12B</t>
  </si>
  <si>
    <t>COD1N2AB</t>
  </si>
  <si>
    <t>GHL514GRN</t>
  </si>
  <si>
    <t>RED515GRN</t>
  </si>
  <si>
    <t>RED1N2AB</t>
  </si>
  <si>
    <t>HAD1N2AB</t>
  </si>
  <si>
    <t>POK1N2AB</t>
  </si>
  <si>
    <t>CODN1GL14</t>
  </si>
  <si>
    <t>CODN3M</t>
  </si>
  <si>
    <t>SW handliners</t>
  </si>
  <si>
    <t>Departmental</t>
  </si>
  <si>
    <t>Unattributed</t>
  </si>
  <si>
    <t>Under 10s</t>
  </si>
  <si>
    <t>Under 10s realign</t>
  </si>
  <si>
    <t>UK total</t>
  </si>
  <si>
    <t>UK total (exc dept)</t>
  </si>
  <si>
    <t>Sector total (inc Manx)</t>
  </si>
  <si>
    <t xml:space="preserve">   Non Sector England</t>
  </si>
  <si>
    <t xml:space="preserve">   Non Sector Wales</t>
  </si>
  <si>
    <t xml:space="preserve">   Non Sector Scotland</t>
  </si>
  <si>
    <t xml:space="preserve">   Non Sector N Ireland</t>
  </si>
  <si>
    <t>Use these:</t>
  </si>
  <si>
    <t>Sector England</t>
  </si>
  <si>
    <t>Sector Wales</t>
  </si>
  <si>
    <t>Sector Scotland</t>
  </si>
  <si>
    <t>Sector N Ireland</t>
  </si>
  <si>
    <t>Non Sector England</t>
  </si>
  <si>
    <t>Non Sector Wales</t>
  </si>
  <si>
    <t>Non Sector Scotland</t>
  </si>
  <si>
    <t>Non Sector N Ireland</t>
  </si>
  <si>
    <t>HP Allocation</t>
  </si>
  <si>
    <t>Allocation based on FQAs</t>
  </si>
  <si>
    <t>Total FQAs (exclude U10s for English NS Whiting)</t>
  </si>
  <si>
    <t>FQAs - U10s equivalent</t>
  </si>
  <si>
    <t>FQAs - sector and non sector</t>
  </si>
  <si>
    <t>allocate by FQAs</t>
  </si>
  <si>
    <t>Hague Pref</t>
  </si>
  <si>
    <t>Quota 2015</t>
  </si>
  <si>
    <t>AS Herring o/w Faroes 5b</t>
  </si>
  <si>
    <t>Under 10s Eng realign</t>
  </si>
  <si>
    <t>Handliners</t>
  </si>
  <si>
    <t>Realign to English U10s</t>
  </si>
  <si>
    <t>FQAs (exc dept)</t>
  </si>
  <si>
    <t>UK quota allocation</t>
  </si>
  <si>
    <t>o/w uplift quota allocation</t>
  </si>
  <si>
    <t>Quota allocation</t>
  </si>
  <si>
    <t>England (realign U10s)</t>
  </si>
  <si>
    <t>o/w uplift quota allowance</t>
  </si>
  <si>
    <t>R'nose/ R'head Grenadier 5b67</t>
  </si>
  <si>
    <t>Windfall banking/CYS</t>
  </si>
  <si>
    <t>o/w English U10s</t>
  </si>
  <si>
    <t>o/w English other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</si>
</sst>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 ;[Red]\-0\ "/>
    <numFmt numFmtId="165" formatCode="#,##0;[Red]\-#,##0;0"/>
    <numFmt numFmtId="166" formatCode="0.0"/>
    <numFmt numFmtId="167" formatCode="[$-809]dd\ mmmm\ yyyy"/>
    <numFmt numFmtId="168" formatCode="0.0000"/>
    <numFmt numFmtId="169" formatCode="0.000"/>
    <numFmt numFmtId="170" formatCode="0.0000000"/>
    <numFmt numFmtId="171" formatCode="#,##0.0"/>
    <numFmt numFmtId="172" formatCode="0.000000"/>
    <numFmt numFmtId="173" formatCode="0.00000"/>
    <numFmt numFmtId="174" formatCode="0.0_ ;[Red]\-0.0\ "/>
    <numFmt numFmtId="175" formatCode="0.00000000"/>
    <numFmt numFmtId="176" formatCode="0.0%"/>
    <numFmt numFmtId="177" formatCode="0.00_ ;[Red]\-0.00\ "/>
    <numFmt numFmtId="178" formatCode="0.000_ ;[Red]\-0.000\ "/>
    <numFmt numFmtId="179" formatCode="0.00000000000"/>
    <numFmt numFmtId="180" formatCode="#,##0.000"/>
    <numFmt numFmtId="181" formatCode="0.000000000000"/>
    <numFmt numFmtId="182" formatCode="0.000000000"/>
    <numFmt numFmtId="183" formatCode="0.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0.0000000000000000000"/>
    <numFmt numFmtId="191" formatCode="0.00000000000000000000"/>
  </numFmts>
  <fonts count="6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.8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.8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8"/>
      <color indexed="55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.8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8"/>
      <color theme="1"/>
      <name val="Arial"/>
      <family val="2"/>
    </font>
    <font>
      <sz val="8"/>
      <color theme="0" tint="-0.3499799966812134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B4DE8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right" vertical="top" wrapText="1"/>
    </xf>
    <xf numFmtId="0" fontId="55" fillId="0" borderId="0" xfId="0" applyFont="1" applyFill="1" applyBorder="1" applyAlignment="1">
      <alignment horizontal="right"/>
    </xf>
    <xf numFmtId="0" fontId="55" fillId="0" borderId="0" xfId="0" applyFont="1" applyFill="1" applyBorder="1" applyAlignment="1">
      <alignment horizontal="right" vertical="top" wrapText="1"/>
    </xf>
    <xf numFmtId="166" fontId="55" fillId="0" borderId="0" xfId="0" applyNumberFormat="1" applyFont="1" applyFill="1" applyBorder="1" applyAlignment="1">
      <alignment/>
    </xf>
    <xf numFmtId="166" fontId="5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/>
    </xf>
    <xf numFmtId="0" fontId="55" fillId="4" borderId="0" xfId="0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6" fontId="58" fillId="0" borderId="0" xfId="0" applyNumberFormat="1" applyFont="1" applyFill="1" applyBorder="1" applyAlignment="1">
      <alignment horizontal="right"/>
    </xf>
    <xf numFmtId="166" fontId="58" fillId="4" borderId="0" xfId="0" applyNumberFormat="1" applyFont="1" applyFill="1" applyBorder="1" applyAlignment="1">
      <alignment horizontal="right"/>
    </xf>
    <xf numFmtId="0" fontId="55" fillId="0" borderId="0" xfId="0" applyFont="1" applyAlignment="1">
      <alignment horizontal="right"/>
    </xf>
    <xf numFmtId="2" fontId="55" fillId="0" borderId="0" xfId="0" applyNumberFormat="1" applyFont="1" applyFill="1" applyBorder="1" applyAlignment="1">
      <alignment horizontal="right"/>
    </xf>
    <xf numFmtId="1" fontId="55" fillId="6" borderId="0" xfId="0" applyNumberFormat="1" applyFont="1" applyFill="1" applyBorder="1" applyAlignment="1">
      <alignment horizontal="right"/>
    </xf>
    <xf numFmtId="0" fontId="57" fillId="13" borderId="0" xfId="0" applyFont="1" applyFill="1" applyBorder="1" applyAlignment="1">
      <alignment/>
    </xf>
    <xf numFmtId="0" fontId="55" fillId="13" borderId="0" xfId="0" applyFont="1" applyFill="1" applyBorder="1" applyAlignment="1">
      <alignment/>
    </xf>
    <xf numFmtId="166" fontId="57" fillId="0" borderId="0" xfId="0" applyNumberFormat="1" applyFont="1" applyFill="1" applyBorder="1" applyAlignment="1">
      <alignment horizontal="right"/>
    </xf>
    <xf numFmtId="0" fontId="57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1" fontId="55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/>
    </xf>
    <xf numFmtId="1" fontId="59" fillId="0" borderId="0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0" fillId="0" borderId="0" xfId="0" applyFont="1" applyFill="1" applyBorder="1" applyAlignment="1">
      <alignment/>
    </xf>
    <xf numFmtId="166" fontId="60" fillId="0" borderId="0" xfId="0" applyNumberFormat="1" applyFont="1" applyFill="1" applyBorder="1" applyAlignment="1">
      <alignment horizontal="right"/>
    </xf>
    <xf numFmtId="166" fontId="59" fillId="0" borderId="0" xfId="0" applyNumberFormat="1" applyFont="1" applyFill="1" applyBorder="1" applyAlignment="1">
      <alignment horizontal="right"/>
    </xf>
    <xf numFmtId="0" fontId="55" fillId="4" borderId="0" xfId="0" applyFont="1" applyFill="1" applyAlignment="1">
      <alignment horizontal="right"/>
    </xf>
    <xf numFmtId="0" fontId="55" fillId="34" borderId="0" xfId="0" applyFont="1" applyFill="1" applyBorder="1" applyAlignment="1">
      <alignment/>
    </xf>
    <xf numFmtId="0" fontId="57" fillId="34" borderId="0" xfId="0" applyFont="1" applyFill="1" applyBorder="1" applyAlignment="1">
      <alignment/>
    </xf>
    <xf numFmtId="0" fontId="55" fillId="11" borderId="0" xfId="0" applyFont="1" applyFill="1" applyBorder="1" applyAlignment="1">
      <alignment/>
    </xf>
    <xf numFmtId="0" fontId="57" fillId="11" borderId="0" xfId="0" applyFont="1" applyFill="1" applyBorder="1" applyAlignment="1">
      <alignment/>
    </xf>
    <xf numFmtId="0" fontId="61" fillId="0" borderId="0" xfId="0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55" fillId="0" borderId="0" xfId="0" applyFont="1" applyFill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166" fontId="62" fillId="0" borderId="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/>
    </xf>
    <xf numFmtId="0" fontId="55" fillId="0" borderId="0" xfId="0" applyFont="1" applyAlignment="1">
      <alignment/>
    </xf>
    <xf numFmtId="166" fontId="55" fillId="0" borderId="0" xfId="0" applyNumberFormat="1" applyFont="1" applyAlignment="1">
      <alignment/>
    </xf>
    <xf numFmtId="0" fontId="53" fillId="0" borderId="0" xfId="0" applyFont="1" applyAlignment="1">
      <alignment/>
    </xf>
    <xf numFmtId="0" fontId="55" fillId="3" borderId="0" xfId="0" applyFont="1" applyFill="1" applyBorder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 horizontal="right"/>
    </xf>
    <xf numFmtId="0" fontId="53" fillId="0" borderId="0" xfId="0" applyFont="1" applyAlignment="1">
      <alignment horizontal="right"/>
    </xf>
    <xf numFmtId="0" fontId="0" fillId="0" borderId="10" xfId="0" applyBorder="1" applyAlignment="1">
      <alignment horizontal="centerContinuous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right" wrapText="1"/>
    </xf>
    <xf numFmtId="166" fontId="57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15" borderId="0" xfId="0" applyFont="1" applyFill="1" applyAlignment="1">
      <alignment/>
    </xf>
    <xf numFmtId="0" fontId="3" fillId="15" borderId="0" xfId="0" applyFont="1" applyFill="1" applyBorder="1" applyAlignment="1">
      <alignment/>
    </xf>
    <xf numFmtId="166" fontId="3" fillId="3" borderId="0" xfId="0" applyNumberFormat="1" applyFont="1" applyFill="1" applyAlignment="1">
      <alignment/>
    </xf>
    <xf numFmtId="166" fontId="3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166" fontId="2" fillId="3" borderId="0" xfId="0" applyNumberFormat="1" applyFont="1" applyFill="1" applyBorder="1" applyAlignment="1">
      <alignment/>
    </xf>
    <xf numFmtId="166" fontId="2" fillId="3" borderId="0" xfId="0" applyNumberFormat="1" applyFont="1" applyFill="1" applyAlignment="1">
      <alignment/>
    </xf>
    <xf numFmtId="0" fontId="55" fillId="15" borderId="0" xfId="0" applyFont="1" applyFill="1" applyAlignment="1">
      <alignment/>
    </xf>
    <xf numFmtId="0" fontId="3" fillId="15" borderId="0" xfId="0" applyFont="1" applyFill="1" applyAlignment="1">
      <alignment/>
    </xf>
    <xf numFmtId="0" fontId="3" fillId="15" borderId="0" xfId="0" applyFont="1" applyFill="1" applyBorder="1" applyAlignment="1">
      <alignment horizontal="right"/>
    </xf>
    <xf numFmtId="0" fontId="3" fillId="15" borderId="0" xfId="0" applyFont="1" applyFill="1" applyAlignment="1">
      <alignment horizontal="right"/>
    </xf>
    <xf numFmtId="0" fontId="3" fillId="3" borderId="0" xfId="0" applyFont="1" applyFill="1" applyBorder="1" applyAlignment="1">
      <alignment/>
    </xf>
    <xf numFmtId="1" fontId="55" fillId="3" borderId="0" xfId="0" applyNumberFormat="1" applyFont="1" applyFill="1" applyAlignment="1">
      <alignment/>
    </xf>
    <xf numFmtId="166" fontId="55" fillId="3" borderId="0" xfId="0" applyNumberFormat="1" applyFont="1" applyFill="1" applyAlignment="1">
      <alignment/>
    </xf>
    <xf numFmtId="166" fontId="0" fillId="0" borderId="0" xfId="0" applyNumberFormat="1" applyAlignment="1">
      <alignment/>
    </xf>
    <xf numFmtId="0" fontId="61" fillId="0" borderId="0" xfId="0" applyFont="1" applyFill="1" applyBorder="1" applyAlignment="1">
      <alignment horizontal="right"/>
    </xf>
    <xf numFmtId="166" fontId="53" fillId="0" borderId="0" xfId="0" applyNumberFormat="1" applyFont="1" applyAlignment="1">
      <alignment/>
    </xf>
    <xf numFmtId="166" fontId="55" fillId="35" borderId="0" xfId="0" applyNumberFormat="1" applyFont="1" applyFill="1" applyBorder="1" applyAlignment="1">
      <alignment/>
    </xf>
    <xf numFmtId="166" fontId="53" fillId="36" borderId="0" xfId="0" applyNumberFormat="1" applyFont="1" applyFill="1" applyAlignment="1">
      <alignment/>
    </xf>
    <xf numFmtId="2" fontId="59" fillId="0" borderId="0" xfId="0" applyNumberFormat="1" applyFont="1" applyFill="1" applyBorder="1" applyAlignment="1">
      <alignment horizontal="right"/>
    </xf>
    <xf numFmtId="1" fontId="2" fillId="6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166" fontId="2" fillId="3" borderId="0" xfId="0" applyNumberFormat="1" applyFont="1" applyFill="1" applyAlignment="1">
      <alignment horizontal="right"/>
    </xf>
    <xf numFmtId="0" fontId="57" fillId="35" borderId="0" xfId="0" applyFont="1" applyFill="1" applyBorder="1" applyAlignment="1">
      <alignment/>
    </xf>
    <xf numFmtId="166" fontId="57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4" fillId="13" borderId="0" xfId="0" applyFont="1" applyFill="1" applyBorder="1" applyAlignment="1">
      <alignment/>
    </xf>
    <xf numFmtId="166" fontId="64" fillId="0" borderId="0" xfId="0" applyNumberFormat="1" applyFont="1" applyFill="1" applyBorder="1" applyAlignment="1">
      <alignment horizontal="right"/>
    </xf>
    <xf numFmtId="166" fontId="64" fillId="0" borderId="0" xfId="0" applyNumberFormat="1" applyFont="1" applyFill="1" applyBorder="1" applyAlignment="1" quotePrefix="1">
      <alignment horizontal="right"/>
    </xf>
    <xf numFmtId="2" fontId="57" fillId="35" borderId="0" xfId="0" applyNumberFormat="1" applyFont="1" applyFill="1" applyBorder="1" applyAlignment="1">
      <alignment/>
    </xf>
    <xf numFmtId="2" fontId="55" fillId="35" borderId="0" xfId="0" applyNumberFormat="1" applyFont="1" applyFill="1" applyBorder="1" applyAlignment="1">
      <alignment/>
    </xf>
    <xf numFmtId="1" fontId="57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/>
    </xf>
    <xf numFmtId="1" fontId="59" fillId="0" borderId="0" xfId="0" applyNumberFormat="1" applyFont="1" applyFill="1" applyBorder="1" applyAlignment="1">
      <alignment horizontal="right"/>
    </xf>
    <xf numFmtId="0" fontId="3" fillId="0" borderId="0" xfId="58">
      <alignment/>
      <protection/>
    </xf>
    <xf numFmtId="0" fontId="2" fillId="0" borderId="0" xfId="58" applyFont="1">
      <alignment/>
      <protection/>
    </xf>
    <xf numFmtId="0" fontId="2" fillId="37" borderId="11" xfId="58" applyFont="1" applyFill="1" applyBorder="1">
      <alignment/>
      <protection/>
    </xf>
    <xf numFmtId="0" fontId="3" fillId="38" borderId="0" xfId="58" applyFill="1">
      <alignment/>
      <protection/>
    </xf>
    <xf numFmtId="0" fontId="2" fillId="38" borderId="0" xfId="58" applyFont="1" applyFill="1">
      <alignment/>
      <protection/>
    </xf>
    <xf numFmtId="0" fontId="2" fillId="0" borderId="0" xfId="60" applyFont="1" applyFill="1" applyBorder="1">
      <alignment/>
      <protection/>
    </xf>
    <xf numFmtId="0" fontId="0" fillId="0" borderId="0" xfId="0" applyFill="1" applyAlignment="1">
      <alignment/>
    </xf>
    <xf numFmtId="0" fontId="6" fillId="0" borderId="0" xfId="58" applyFont="1" applyAlignment="1">
      <alignment horizontal="left"/>
      <protection/>
    </xf>
    <xf numFmtId="0" fontId="6" fillId="0" borderId="0" xfId="58" applyFont="1" applyFill="1" applyBorder="1" applyAlignment="1">
      <alignment horizontal="left"/>
      <protection/>
    </xf>
    <xf numFmtId="0" fontId="2" fillId="38" borderId="0" xfId="0" applyFont="1" applyFill="1" applyAlignment="1">
      <alignment/>
    </xf>
    <xf numFmtId="164" fontId="2" fillId="38" borderId="0" xfId="0" applyNumberFormat="1" applyFont="1" applyFill="1" applyBorder="1" applyAlignment="1">
      <alignment/>
    </xf>
    <xf numFmtId="0" fontId="2" fillId="0" borderId="0" xfId="58" applyFont="1" applyFill="1">
      <alignment/>
      <protection/>
    </xf>
    <xf numFmtId="0" fontId="2" fillId="37" borderId="11" xfId="58" applyFont="1" applyFill="1" applyBorder="1" applyAlignment="1">
      <alignment horizontal="right"/>
      <protection/>
    </xf>
    <xf numFmtId="164" fontId="2" fillId="2" borderId="0" xfId="0" applyNumberFormat="1" applyFont="1" applyFill="1" applyBorder="1" applyAlignment="1">
      <alignment/>
    </xf>
    <xf numFmtId="0" fontId="3" fillId="2" borderId="0" xfId="58" applyFill="1">
      <alignment/>
      <protection/>
    </xf>
    <xf numFmtId="0" fontId="57" fillId="0" borderId="0" xfId="0" applyFont="1" applyAlignment="1">
      <alignment/>
    </xf>
    <xf numFmtId="0" fontId="55" fillId="0" borderId="0" xfId="0" applyFont="1" applyFill="1" applyAlignment="1">
      <alignment/>
    </xf>
    <xf numFmtId="0" fontId="3" fillId="0" borderId="0" xfId="60" applyFont="1" applyFill="1" applyBorder="1">
      <alignment/>
      <protection/>
    </xf>
    <xf numFmtId="166" fontId="57" fillId="0" borderId="0" xfId="0" applyNumberFormat="1" applyFont="1" applyAlignment="1">
      <alignment/>
    </xf>
    <xf numFmtId="1" fontId="55" fillId="0" borderId="0" xfId="0" applyNumberFormat="1" applyFont="1" applyAlignment="1">
      <alignment/>
    </xf>
    <xf numFmtId="1" fontId="55" fillId="0" borderId="0" xfId="0" applyNumberFormat="1" applyFont="1" applyFill="1" applyAlignment="1">
      <alignment/>
    </xf>
    <xf numFmtId="0" fontId="55" fillId="0" borderId="0" xfId="0" applyFont="1" applyAlignment="1" quotePrefix="1">
      <alignment/>
    </xf>
    <xf numFmtId="0" fontId="57" fillId="0" borderId="0" xfId="0" applyFont="1" applyFill="1" applyBorder="1" applyAlignment="1">
      <alignment horizontal="right"/>
    </xf>
    <xf numFmtId="3" fontId="57" fillId="0" borderId="0" xfId="0" applyNumberFormat="1" applyFont="1" applyFill="1" applyBorder="1" applyAlignment="1">
      <alignment horizontal="right"/>
    </xf>
    <xf numFmtId="166" fontId="55" fillId="39" borderId="0" xfId="0" applyNumberFormat="1" applyFont="1" applyFill="1" applyBorder="1" applyAlignment="1">
      <alignment/>
    </xf>
    <xf numFmtId="2" fontId="65" fillId="0" borderId="0" xfId="0" applyNumberFormat="1" applyFont="1" applyFill="1" applyBorder="1" applyAlignment="1">
      <alignment horizontal="right"/>
    </xf>
    <xf numFmtId="1" fontId="55" fillId="0" borderId="0" xfId="0" applyNumberFormat="1" applyFont="1" applyFill="1" applyBorder="1" applyAlignment="1">
      <alignment/>
    </xf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6" fontId="7" fillId="4" borderId="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/>
    </xf>
    <xf numFmtId="166" fontId="57" fillId="36" borderId="0" xfId="0" applyNumberFormat="1" applyFont="1" applyFill="1" applyAlignment="1">
      <alignment/>
    </xf>
    <xf numFmtId="166" fontId="55" fillId="36" borderId="0" xfId="0" applyNumberFormat="1" applyFont="1" applyFill="1" applyAlignment="1">
      <alignment/>
    </xf>
    <xf numFmtId="0" fontId="3" fillId="38" borderId="0" xfId="59" applyFill="1">
      <alignment/>
      <protection/>
    </xf>
    <xf numFmtId="0" fontId="55" fillId="36" borderId="0" xfId="0" applyFont="1" applyFill="1" applyAlignment="1">
      <alignment/>
    </xf>
    <xf numFmtId="164" fontId="3" fillId="36" borderId="0" xfId="0" applyNumberFormat="1" applyFont="1" applyFill="1" applyBorder="1" applyAlignment="1">
      <alignment/>
    </xf>
    <xf numFmtId="0" fontId="3" fillId="36" borderId="0" xfId="58" applyFont="1" applyFill="1">
      <alignment/>
      <protection/>
    </xf>
    <xf numFmtId="0" fontId="3" fillId="36" borderId="0" xfId="60" applyFont="1" applyFill="1" applyBorder="1">
      <alignment/>
      <protection/>
    </xf>
    <xf numFmtId="0" fontId="61" fillId="0" borderId="0" xfId="0" applyFont="1" applyAlignment="1">
      <alignment/>
    </xf>
    <xf numFmtId="0" fontId="2" fillId="0" borderId="0" xfId="58" applyFont="1" applyFill="1" applyBorder="1" applyAlignment="1">
      <alignment horizontal="right"/>
      <protection/>
    </xf>
    <xf numFmtId="0" fontId="55" fillId="36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6" fontId="55" fillId="10" borderId="0" xfId="0" applyNumberFormat="1" applyFont="1" applyFill="1" applyAlignment="1">
      <alignment/>
    </xf>
    <xf numFmtId="1" fontId="55" fillId="10" borderId="0" xfId="0" applyNumberFormat="1" applyFont="1" applyFill="1" applyAlignment="1">
      <alignment/>
    </xf>
    <xf numFmtId="0" fontId="57" fillId="16" borderId="0" xfId="0" applyFont="1" applyFill="1" applyBorder="1" applyAlignment="1">
      <alignment/>
    </xf>
    <xf numFmtId="0" fontId="55" fillId="16" borderId="0" xfId="0" applyFont="1" applyFill="1" applyBorder="1" applyAlignment="1">
      <alignment/>
    </xf>
    <xf numFmtId="171" fontId="55" fillId="0" borderId="0" xfId="0" applyNumberFormat="1" applyFont="1" applyFill="1" applyBorder="1" applyAlignment="1">
      <alignment horizontal="right"/>
    </xf>
    <xf numFmtId="1" fontId="60" fillId="0" borderId="0" xfId="0" applyNumberFormat="1" applyFont="1" applyFill="1" applyBorder="1" applyAlignment="1">
      <alignment horizontal="right"/>
    </xf>
    <xf numFmtId="0" fontId="57" fillId="40" borderId="0" xfId="0" applyFont="1" applyFill="1" applyBorder="1" applyAlignment="1">
      <alignment/>
    </xf>
    <xf numFmtId="0" fontId="3" fillId="40" borderId="0" xfId="0" applyFont="1" applyFill="1" applyBorder="1" applyAlignment="1">
      <alignment/>
    </xf>
    <xf numFmtId="0" fontId="55" fillId="40" borderId="0" xfId="0" applyFont="1" applyFill="1" applyBorder="1" applyAlignment="1">
      <alignment/>
    </xf>
    <xf numFmtId="166" fontId="57" fillId="40" borderId="0" xfId="0" applyNumberFormat="1" applyFont="1" applyFill="1" applyBorder="1" applyAlignment="1">
      <alignment/>
    </xf>
    <xf numFmtId="166" fontId="55" fillId="40" borderId="0" xfId="0" applyNumberFormat="1" applyFont="1" applyFill="1" applyBorder="1" applyAlignment="1">
      <alignment/>
    </xf>
    <xf numFmtId="180" fontId="55" fillId="0" borderId="0" xfId="0" applyNumberFormat="1" applyFont="1" applyFill="1" applyBorder="1" applyAlignment="1">
      <alignment horizontal="right"/>
    </xf>
    <xf numFmtId="0" fontId="55" fillId="36" borderId="0" xfId="0" applyFont="1" applyFill="1" applyBorder="1" applyAlignment="1">
      <alignment horizontal="right" vertical="top" wrapText="1"/>
    </xf>
    <xf numFmtId="0" fontId="56" fillId="36" borderId="0" xfId="0" applyFont="1" applyFill="1" applyBorder="1" applyAlignment="1">
      <alignment horizontal="right" vertical="top" wrapText="1"/>
    </xf>
    <xf numFmtId="0" fontId="66" fillId="0" borderId="0" xfId="0" applyFont="1" applyFill="1" applyBorder="1" applyAlignment="1">
      <alignment horizontal="right"/>
    </xf>
    <xf numFmtId="169" fontId="55" fillId="0" borderId="0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_1" xfId="59"/>
    <cellStyle name="Normal_Sheet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rgb="FFFF000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rgb="FFFF0000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color theme="0" tint="-0.24993999302387238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color theme="0" tint="-0.24993999302387238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6"/>
  <sheetViews>
    <sheetView tabSelected="1" zoomScale="90" zoomScaleNormal="9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8.88671875" defaultRowHeight="15"/>
  <cols>
    <col min="1" max="1" width="19.88671875" style="2" bestFit="1" customWidth="1"/>
    <col min="2" max="75" width="8.88671875" style="2" customWidth="1"/>
    <col min="76" max="76" width="8.88671875" style="89" customWidth="1"/>
    <col min="77" max="96" width="8.88671875" style="2" customWidth="1"/>
    <col min="97" max="16384" width="8.88671875" style="2" customWidth="1"/>
  </cols>
  <sheetData>
    <row r="1" spans="2:102" ht="12.75">
      <c r="B1" s="4" t="s">
        <v>31</v>
      </c>
      <c r="C1" s="4" t="s">
        <v>31</v>
      </c>
      <c r="D1" s="4" t="s">
        <v>31</v>
      </c>
      <c r="E1" s="4" t="s">
        <v>31</v>
      </c>
      <c r="F1" s="4" t="s">
        <v>31</v>
      </c>
      <c r="G1" s="4" t="s">
        <v>31</v>
      </c>
      <c r="H1" s="4" t="s">
        <v>31</v>
      </c>
      <c r="I1" s="4" t="s">
        <v>31</v>
      </c>
      <c r="J1" s="4" t="s">
        <v>31</v>
      </c>
      <c r="K1" s="4" t="s">
        <v>31</v>
      </c>
      <c r="L1" s="4" t="s">
        <v>31</v>
      </c>
      <c r="M1" s="4" t="s">
        <v>31</v>
      </c>
      <c r="N1" s="4" t="s">
        <v>31</v>
      </c>
      <c r="O1" s="4" t="s">
        <v>31</v>
      </c>
      <c r="P1" s="4" t="s">
        <v>31</v>
      </c>
      <c r="Q1" s="4" t="s">
        <v>31</v>
      </c>
      <c r="R1" s="4" t="s">
        <v>31</v>
      </c>
      <c r="S1" s="4" t="s">
        <v>31</v>
      </c>
      <c r="T1" s="4" t="s">
        <v>31</v>
      </c>
      <c r="U1" s="4" t="s">
        <v>31</v>
      </c>
      <c r="V1" s="4" t="s">
        <v>31</v>
      </c>
      <c r="W1" s="4" t="s">
        <v>31</v>
      </c>
      <c r="X1" s="4" t="s">
        <v>31</v>
      </c>
      <c r="Y1" s="4" t="s">
        <v>31</v>
      </c>
      <c r="Z1" s="4" t="s">
        <v>31</v>
      </c>
      <c r="AA1" s="4" t="s">
        <v>31</v>
      </c>
      <c r="AB1" s="4" t="s">
        <v>31</v>
      </c>
      <c r="AC1" s="4" t="s">
        <v>38</v>
      </c>
      <c r="AD1" s="4" t="s">
        <v>38</v>
      </c>
      <c r="AE1" s="4" t="s">
        <v>38</v>
      </c>
      <c r="AF1" s="4" t="s">
        <v>38</v>
      </c>
      <c r="AG1" s="4" t="s">
        <v>38</v>
      </c>
      <c r="AH1" s="4" t="s">
        <v>38</v>
      </c>
      <c r="AI1" s="4" t="s">
        <v>64</v>
      </c>
      <c r="AJ1" s="4" t="s">
        <v>64</v>
      </c>
      <c r="AK1" s="4" t="s">
        <v>64</v>
      </c>
      <c r="AL1" s="4" t="s">
        <v>64</v>
      </c>
      <c r="AM1" s="4" t="s">
        <v>64</v>
      </c>
      <c r="AN1" s="4" t="s">
        <v>64</v>
      </c>
      <c r="AO1" s="4" t="s">
        <v>64</v>
      </c>
      <c r="AP1" s="4" t="s">
        <v>64</v>
      </c>
      <c r="AQ1" s="4" t="s">
        <v>64</v>
      </c>
      <c r="AR1" s="4" t="s">
        <v>64</v>
      </c>
      <c r="AS1" s="4" t="s">
        <v>64</v>
      </c>
      <c r="AT1" s="4" t="s">
        <v>64</v>
      </c>
      <c r="AU1" s="4" t="s">
        <v>64</v>
      </c>
      <c r="AV1" s="4" t="s">
        <v>64</v>
      </c>
      <c r="AW1" s="4" t="s">
        <v>64</v>
      </c>
      <c r="AX1" s="4" t="s">
        <v>64</v>
      </c>
      <c r="AY1" s="4" t="s">
        <v>64</v>
      </c>
      <c r="AZ1" s="4" t="s">
        <v>64</v>
      </c>
      <c r="BA1" s="4" t="s">
        <v>64</v>
      </c>
      <c r="BB1" s="4" t="s">
        <v>64</v>
      </c>
      <c r="BC1" s="4" t="s">
        <v>64</v>
      </c>
      <c r="BD1" s="4" t="s">
        <v>64</v>
      </c>
      <c r="BE1" s="4" t="s">
        <v>64</v>
      </c>
      <c r="BF1" s="4" t="s">
        <v>64</v>
      </c>
      <c r="BG1" s="4" t="s">
        <v>64</v>
      </c>
      <c r="BH1" s="4" t="s">
        <v>64</v>
      </c>
      <c r="BI1" s="4" t="s">
        <v>64</v>
      </c>
      <c r="BJ1" s="4" t="s">
        <v>64</v>
      </c>
      <c r="BK1" s="4" t="s">
        <v>64</v>
      </c>
      <c r="BL1" s="4" t="s">
        <v>64</v>
      </c>
      <c r="BM1" s="4" t="s">
        <v>83</v>
      </c>
      <c r="BN1" s="131" t="s">
        <v>83</v>
      </c>
      <c r="BO1" s="4" t="s">
        <v>83</v>
      </c>
      <c r="BP1" s="4" t="s">
        <v>83</v>
      </c>
      <c r="BQ1" s="4" t="s">
        <v>83</v>
      </c>
      <c r="BR1" s="4" t="s">
        <v>83</v>
      </c>
      <c r="BS1" s="131" t="s">
        <v>83</v>
      </c>
      <c r="BT1" s="4" t="s">
        <v>83</v>
      </c>
      <c r="BU1" s="4" t="s">
        <v>83</v>
      </c>
      <c r="BV1" s="4" t="s">
        <v>83</v>
      </c>
      <c r="BW1" s="4" t="s">
        <v>83</v>
      </c>
      <c r="BX1" s="4" t="s">
        <v>83</v>
      </c>
      <c r="BY1" s="4" t="s">
        <v>83</v>
      </c>
      <c r="BZ1" s="131" t="s">
        <v>83</v>
      </c>
      <c r="CA1" s="131" t="s">
        <v>83</v>
      </c>
      <c r="CB1" s="131" t="s">
        <v>83</v>
      </c>
      <c r="CC1" s="131" t="s">
        <v>83</v>
      </c>
      <c r="CD1" s="131" t="s">
        <v>83</v>
      </c>
      <c r="CE1" s="131" t="s">
        <v>83</v>
      </c>
      <c r="CF1" s="4" t="s">
        <v>83</v>
      </c>
      <c r="CG1" s="4" t="s">
        <v>83</v>
      </c>
      <c r="CH1" s="4" t="s">
        <v>84</v>
      </c>
      <c r="CI1" s="4" t="s">
        <v>84</v>
      </c>
      <c r="CJ1" s="4" t="s">
        <v>84</v>
      </c>
      <c r="CK1" s="4" t="s">
        <v>84</v>
      </c>
      <c r="CL1" s="4" t="s">
        <v>84</v>
      </c>
      <c r="CM1" s="4" t="s">
        <v>84</v>
      </c>
      <c r="CN1" s="4" t="s">
        <v>84</v>
      </c>
      <c r="CO1" s="4" t="s">
        <v>84</v>
      </c>
      <c r="CP1" s="4" t="s">
        <v>84</v>
      </c>
      <c r="CQ1" s="4" t="s">
        <v>84</v>
      </c>
      <c r="CR1" s="4" t="s">
        <v>84</v>
      </c>
      <c r="CS1" s="4" t="s">
        <v>84</v>
      </c>
      <c r="CT1" s="4" t="s">
        <v>183</v>
      </c>
      <c r="CU1" s="4" t="s">
        <v>183</v>
      </c>
      <c r="CV1" s="4" t="s">
        <v>183</v>
      </c>
      <c r="CW1" s="4" t="s">
        <v>183</v>
      </c>
      <c r="CX1" s="4" t="s">
        <v>183</v>
      </c>
    </row>
    <row r="2" spans="2:102" ht="24.75" customHeight="1"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128</v>
      </c>
      <c r="Q2" s="5" t="s">
        <v>18</v>
      </c>
      <c r="R2" s="5" t="s">
        <v>19</v>
      </c>
      <c r="S2" s="5" t="s">
        <v>20</v>
      </c>
      <c r="T2" s="5" t="s">
        <v>21</v>
      </c>
      <c r="U2" s="5" t="s">
        <v>22</v>
      </c>
      <c r="V2" s="5" t="s">
        <v>23</v>
      </c>
      <c r="W2" s="5" t="s">
        <v>24</v>
      </c>
      <c r="X2" s="5" t="s">
        <v>25</v>
      </c>
      <c r="Y2" s="5" t="s">
        <v>26</v>
      </c>
      <c r="Z2" s="5" t="s">
        <v>158</v>
      </c>
      <c r="AA2" s="5" t="s">
        <v>159</v>
      </c>
      <c r="AB2" s="5" t="s">
        <v>160</v>
      </c>
      <c r="AC2" s="8" t="s">
        <v>33</v>
      </c>
      <c r="AD2" s="8" t="s">
        <v>196</v>
      </c>
      <c r="AE2" s="8" t="s">
        <v>34</v>
      </c>
      <c r="AF2" s="8" t="s">
        <v>35</v>
      </c>
      <c r="AG2" s="9" t="s">
        <v>36</v>
      </c>
      <c r="AH2" s="9" t="s">
        <v>37</v>
      </c>
      <c r="AI2" s="5" t="s">
        <v>40</v>
      </c>
      <c r="AJ2" s="5" t="s">
        <v>41</v>
      </c>
      <c r="AK2" s="5" t="s">
        <v>42</v>
      </c>
      <c r="AL2" s="5" t="s">
        <v>43</v>
      </c>
      <c r="AM2" s="5" t="s">
        <v>44</v>
      </c>
      <c r="AN2" s="5" t="s">
        <v>45</v>
      </c>
      <c r="AO2" s="5" t="s">
        <v>46</v>
      </c>
      <c r="AP2" s="5" t="s">
        <v>47</v>
      </c>
      <c r="AQ2" s="5" t="s">
        <v>48</v>
      </c>
      <c r="AR2" s="5" t="s">
        <v>49</v>
      </c>
      <c r="AS2" s="5" t="s">
        <v>50</v>
      </c>
      <c r="AT2" s="5" t="s">
        <v>148</v>
      </c>
      <c r="AU2" s="5" t="s">
        <v>149</v>
      </c>
      <c r="AV2" s="5" t="s">
        <v>150</v>
      </c>
      <c r="AW2" s="5" t="s">
        <v>151</v>
      </c>
      <c r="AX2" s="5" t="s">
        <v>51</v>
      </c>
      <c r="AY2" s="5" t="s">
        <v>52</v>
      </c>
      <c r="AZ2" s="5" t="s">
        <v>53</v>
      </c>
      <c r="BA2" s="5" t="s">
        <v>54</v>
      </c>
      <c r="BB2" s="3" t="s">
        <v>153</v>
      </c>
      <c r="BC2" s="5" t="s">
        <v>55</v>
      </c>
      <c r="BD2" s="5" t="s">
        <v>56</v>
      </c>
      <c r="BE2" s="5" t="s">
        <v>57</v>
      </c>
      <c r="BF2" s="5" t="s">
        <v>58</v>
      </c>
      <c r="BG2" s="5" t="s">
        <v>59</v>
      </c>
      <c r="BH2" s="5" t="s">
        <v>61</v>
      </c>
      <c r="BI2" s="5" t="s">
        <v>60</v>
      </c>
      <c r="BJ2" s="5" t="s">
        <v>62</v>
      </c>
      <c r="BK2" s="5" t="s">
        <v>63</v>
      </c>
      <c r="BL2" s="36" t="s">
        <v>94</v>
      </c>
      <c r="BM2" s="5" t="s">
        <v>65</v>
      </c>
      <c r="BN2" s="145" t="s">
        <v>66</v>
      </c>
      <c r="BO2" s="5" t="s">
        <v>67</v>
      </c>
      <c r="BP2" s="3" t="s">
        <v>96</v>
      </c>
      <c r="BQ2" s="5" t="s">
        <v>68</v>
      </c>
      <c r="BR2" s="3" t="s">
        <v>80</v>
      </c>
      <c r="BS2" s="145" t="s">
        <v>69</v>
      </c>
      <c r="BT2" s="5" t="s">
        <v>81</v>
      </c>
      <c r="BU2" s="5" t="s">
        <v>82</v>
      </c>
      <c r="BV2" s="3" t="s">
        <v>70</v>
      </c>
      <c r="BW2" s="5" t="s">
        <v>72</v>
      </c>
      <c r="BX2" s="3" t="s">
        <v>327</v>
      </c>
      <c r="BY2" s="3" t="s">
        <v>73</v>
      </c>
      <c r="BZ2" s="145" t="s">
        <v>71</v>
      </c>
      <c r="CA2" s="146" t="s">
        <v>74</v>
      </c>
      <c r="CB2" s="146" t="s">
        <v>75</v>
      </c>
      <c r="CC2" s="146" t="s">
        <v>76</v>
      </c>
      <c r="CD2" s="146" t="s">
        <v>77</v>
      </c>
      <c r="CE2" s="146" t="s">
        <v>78</v>
      </c>
      <c r="CF2" s="3" t="s">
        <v>79</v>
      </c>
      <c r="CG2" s="54" t="s">
        <v>193</v>
      </c>
      <c r="CH2" s="5" t="s">
        <v>86</v>
      </c>
      <c r="CI2" s="5" t="s">
        <v>85</v>
      </c>
      <c r="CJ2" s="5" t="s">
        <v>87</v>
      </c>
      <c r="CK2" s="5" t="s">
        <v>88</v>
      </c>
      <c r="CL2" s="36" t="s">
        <v>161</v>
      </c>
      <c r="CM2" s="36" t="s">
        <v>337</v>
      </c>
      <c r="CN2" s="5" t="s">
        <v>89</v>
      </c>
      <c r="CO2" s="36" t="s">
        <v>95</v>
      </c>
      <c r="CP2" s="5" t="s">
        <v>90</v>
      </c>
      <c r="CQ2" s="5" t="s">
        <v>91</v>
      </c>
      <c r="CR2" s="5" t="s">
        <v>92</v>
      </c>
      <c r="CS2" s="5" t="s">
        <v>93</v>
      </c>
      <c r="CT2" s="54" t="s">
        <v>191</v>
      </c>
      <c r="CU2" s="54" t="s">
        <v>192</v>
      </c>
      <c r="CV2" s="54" t="s">
        <v>188</v>
      </c>
      <c r="CW2" s="54" t="s">
        <v>189</v>
      </c>
      <c r="CX2" s="54" t="s">
        <v>190</v>
      </c>
    </row>
    <row r="3" spans="1:102" ht="12.75">
      <c r="A3" s="25" t="s">
        <v>332</v>
      </c>
      <c r="B3" s="26">
        <v>10</v>
      </c>
      <c r="C3" s="26">
        <v>524</v>
      </c>
      <c r="D3" s="26">
        <v>693</v>
      </c>
      <c r="E3" s="26">
        <v>238</v>
      </c>
      <c r="F3" s="26">
        <v>64</v>
      </c>
      <c r="G3" s="26">
        <v>281</v>
      </c>
      <c r="H3" s="26">
        <v>2915</v>
      </c>
      <c r="I3" s="26">
        <v>52</v>
      </c>
      <c r="J3" s="26">
        <v>16</v>
      </c>
      <c r="K3" s="26">
        <v>42</v>
      </c>
      <c r="L3" s="26">
        <v>193</v>
      </c>
      <c r="M3" s="26">
        <v>190</v>
      </c>
      <c r="N3" s="26">
        <v>31</v>
      </c>
      <c r="O3" s="26">
        <v>2951</v>
      </c>
      <c r="P3" s="26">
        <v>434</v>
      </c>
      <c r="Q3" s="26">
        <v>6027</v>
      </c>
      <c r="R3" s="76">
        <v>602.7</v>
      </c>
      <c r="S3" s="26">
        <v>1963</v>
      </c>
      <c r="T3" s="26">
        <v>1252</v>
      </c>
      <c r="U3" s="26">
        <v>775</v>
      </c>
      <c r="V3" s="26">
        <v>12159</v>
      </c>
      <c r="W3" s="26">
        <v>1810</v>
      </c>
      <c r="X3" s="26">
        <v>2118</v>
      </c>
      <c r="Y3" s="26">
        <v>8317</v>
      </c>
      <c r="Z3" s="26">
        <v>455</v>
      </c>
      <c r="AA3" s="26">
        <v>2180</v>
      </c>
      <c r="AB3" s="26">
        <v>160</v>
      </c>
      <c r="AC3" s="26">
        <v>3053</v>
      </c>
      <c r="AD3" s="26">
        <v>5105</v>
      </c>
      <c r="AE3" s="26">
        <v>465</v>
      </c>
      <c r="AF3" s="26">
        <v>1734</v>
      </c>
      <c r="AG3" s="26">
        <v>2163</v>
      </c>
      <c r="AH3" s="26">
        <v>1241</v>
      </c>
      <c r="AI3" s="26">
        <f>15275</f>
        <v>15275</v>
      </c>
      <c r="AJ3" s="26">
        <v>22225</v>
      </c>
      <c r="AK3" s="26">
        <v>9838</v>
      </c>
      <c r="AL3" s="26">
        <v>8010</v>
      </c>
      <c r="AM3" s="26">
        <v>34388</v>
      </c>
      <c r="AN3" s="26">
        <v>691</v>
      </c>
      <c r="AO3" s="26">
        <v>707</v>
      </c>
      <c r="AP3" s="26">
        <v>17353</v>
      </c>
      <c r="AQ3" s="26">
        <v>3563</v>
      </c>
      <c r="AR3" s="26">
        <v>11003</v>
      </c>
      <c r="AS3" s="26">
        <v>2540</v>
      </c>
      <c r="AT3" s="26">
        <v>3904</v>
      </c>
      <c r="AU3" s="26">
        <v>892</v>
      </c>
      <c r="AV3" s="26"/>
      <c r="AW3" s="26">
        <v>762</v>
      </c>
      <c r="AX3" s="26">
        <v>538</v>
      </c>
      <c r="AY3" s="26">
        <v>0</v>
      </c>
      <c r="AZ3" s="26">
        <v>45</v>
      </c>
      <c r="BA3" s="26">
        <v>2879</v>
      </c>
      <c r="BB3" s="30">
        <f>BA3/5</f>
        <v>575.8</v>
      </c>
      <c r="BC3" s="26">
        <v>3739</v>
      </c>
      <c r="BD3" s="90">
        <v>122</v>
      </c>
      <c r="BE3" s="26">
        <v>3300</v>
      </c>
      <c r="BF3" s="26">
        <v>388</v>
      </c>
      <c r="BG3" s="26">
        <v>11</v>
      </c>
      <c r="BH3" s="26">
        <v>16019</v>
      </c>
      <c r="BI3" s="26">
        <v>2354</v>
      </c>
      <c r="BJ3" s="26">
        <v>1782</v>
      </c>
      <c r="BK3" s="26">
        <v>145</v>
      </c>
      <c r="BL3" s="26">
        <v>1017</v>
      </c>
      <c r="BM3" s="26">
        <v>66268</v>
      </c>
      <c r="BN3" s="26">
        <v>0</v>
      </c>
      <c r="BO3" s="26">
        <v>237677</v>
      </c>
      <c r="BP3" s="26">
        <v>143448</v>
      </c>
      <c r="BQ3" s="26">
        <v>1877</v>
      </c>
      <c r="BR3" s="26">
        <v>490</v>
      </c>
      <c r="BS3" s="26">
        <v>0</v>
      </c>
      <c r="BT3" s="26">
        <v>1659</v>
      </c>
      <c r="BU3" s="26">
        <v>7660</v>
      </c>
      <c r="BV3" s="26">
        <v>76319</v>
      </c>
      <c r="BW3" s="26">
        <v>9213</v>
      </c>
      <c r="BX3" s="90">
        <v>1314</v>
      </c>
      <c r="BY3" s="26">
        <v>217</v>
      </c>
      <c r="BZ3" s="90">
        <v>10024</v>
      </c>
      <c r="CA3" s="90">
        <v>5278</v>
      </c>
      <c r="CB3" s="90">
        <v>3628</v>
      </c>
      <c r="CC3" s="90">
        <v>0</v>
      </c>
      <c r="CD3" s="90">
        <v>1114</v>
      </c>
      <c r="CE3" s="90">
        <v>4</v>
      </c>
      <c r="CF3" s="26">
        <v>19331</v>
      </c>
      <c r="CG3" s="26">
        <v>1100</v>
      </c>
      <c r="CH3" s="26">
        <v>96</v>
      </c>
      <c r="CI3" s="26">
        <v>2689</v>
      </c>
      <c r="CJ3" s="26">
        <v>264</v>
      </c>
      <c r="CK3" s="26">
        <v>4634</v>
      </c>
      <c r="CL3" s="26">
        <v>168</v>
      </c>
      <c r="CM3" s="90">
        <v>148</v>
      </c>
      <c r="CN3" s="26">
        <v>2117</v>
      </c>
      <c r="CO3" s="26">
        <v>869</v>
      </c>
      <c r="CP3" s="26">
        <v>269</v>
      </c>
      <c r="CQ3" s="26">
        <v>106</v>
      </c>
      <c r="CR3" s="26">
        <v>53</v>
      </c>
      <c r="CS3" s="26">
        <v>4</v>
      </c>
      <c r="CT3" s="26">
        <v>817</v>
      </c>
      <c r="CU3" s="26">
        <v>114</v>
      </c>
      <c r="CV3" s="26">
        <v>4</v>
      </c>
      <c r="CW3" s="26">
        <v>650</v>
      </c>
      <c r="CX3" s="26">
        <v>189</v>
      </c>
    </row>
    <row r="4" spans="1:112" ht="12.75">
      <c r="A4" s="28" t="s">
        <v>333</v>
      </c>
      <c r="B4" s="138"/>
      <c r="C4" s="138">
        <v>34</v>
      </c>
      <c r="D4" s="138"/>
      <c r="E4" s="138">
        <v>1</v>
      </c>
      <c r="F4" s="138"/>
      <c r="G4" s="138"/>
      <c r="H4" s="138"/>
      <c r="I4" s="138"/>
      <c r="J4" s="138"/>
      <c r="K4" s="138"/>
      <c r="L4" s="138"/>
      <c r="M4" s="138"/>
      <c r="N4" s="138"/>
      <c r="O4" s="138">
        <v>378</v>
      </c>
      <c r="P4" s="138"/>
      <c r="Q4" s="138"/>
      <c r="R4" s="138"/>
      <c r="S4" s="138"/>
      <c r="T4" s="138">
        <v>311</v>
      </c>
      <c r="U4" s="138"/>
      <c r="V4" s="138">
        <v>886</v>
      </c>
      <c r="W4" s="138"/>
      <c r="X4" s="138">
        <v>2</v>
      </c>
      <c r="Y4" s="138">
        <v>766</v>
      </c>
      <c r="Z4" s="138"/>
      <c r="AA4" s="138"/>
      <c r="AB4" s="138"/>
      <c r="AC4" s="138"/>
      <c r="AD4" s="138"/>
      <c r="AE4" s="138"/>
      <c r="AF4" s="138"/>
      <c r="AG4" s="138"/>
      <c r="AH4" s="138"/>
      <c r="AI4" s="138">
        <v>1514</v>
      </c>
      <c r="AJ4" s="138">
        <v>3422</v>
      </c>
      <c r="AK4" s="138">
        <v>1429</v>
      </c>
      <c r="AL4" s="138">
        <v>315</v>
      </c>
      <c r="AM4" s="138">
        <v>408</v>
      </c>
      <c r="AN4" s="138">
        <v>46</v>
      </c>
      <c r="AO4" s="138"/>
      <c r="AP4" s="138">
        <v>228</v>
      </c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>
        <v>443</v>
      </c>
      <c r="BB4" s="138"/>
      <c r="BC4" s="138">
        <v>448</v>
      </c>
      <c r="BD4" s="138"/>
      <c r="BE4" s="138"/>
      <c r="BF4" s="138"/>
      <c r="BG4" s="138"/>
      <c r="BH4" s="138">
        <v>88</v>
      </c>
      <c r="BI4" s="138"/>
      <c r="BJ4" s="138">
        <v>138</v>
      </c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89"/>
      <c r="CZ4" s="89"/>
      <c r="DA4" s="89"/>
      <c r="DB4" s="89"/>
      <c r="DC4" s="89"/>
      <c r="DD4" s="89"/>
      <c r="DE4" s="89"/>
      <c r="DF4" s="89"/>
      <c r="DG4" s="89"/>
      <c r="DH4" s="89"/>
    </row>
    <row r="5" spans="1:255" ht="12.75">
      <c r="A5" s="33" t="s">
        <v>154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89"/>
      <c r="N5" s="130"/>
      <c r="O5" s="130"/>
      <c r="P5" s="130"/>
      <c r="Q5" s="130"/>
      <c r="R5" s="89"/>
      <c r="S5" s="130"/>
      <c r="T5" s="89"/>
      <c r="U5" s="130"/>
      <c r="V5" s="130"/>
      <c r="W5" s="89"/>
      <c r="X5" s="130"/>
      <c r="Y5" s="130"/>
      <c r="Z5" s="89"/>
      <c r="AA5" s="89"/>
      <c r="AB5" s="89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89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89"/>
      <c r="BQ5" s="130"/>
      <c r="BR5" s="130"/>
      <c r="BS5" s="130"/>
      <c r="BT5" s="130"/>
      <c r="BU5" s="130"/>
      <c r="BV5" s="130"/>
      <c r="BW5" s="130"/>
      <c r="BY5" s="130"/>
      <c r="BZ5" s="130"/>
      <c r="CA5" s="89"/>
      <c r="CB5" s="89"/>
      <c r="CC5" s="89"/>
      <c r="CD5" s="89"/>
      <c r="CE5" s="89"/>
      <c r="CF5" s="89"/>
      <c r="CG5" s="89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</row>
    <row r="6" spans="1:102" ht="12.75">
      <c r="A6" s="32" t="s">
        <v>122</v>
      </c>
      <c r="B6" s="7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7">
        <v>1733</v>
      </c>
      <c r="AK6" s="7">
        <v>2084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/>
      <c r="AW6" s="4">
        <v>0</v>
      </c>
      <c r="AX6" s="4">
        <v>0</v>
      </c>
      <c r="AY6" s="4"/>
      <c r="AZ6" s="4"/>
      <c r="BA6" s="4">
        <v>0</v>
      </c>
      <c r="BB6" s="39">
        <f>BA6*0.2</f>
        <v>0</v>
      </c>
      <c r="BC6" s="4">
        <v>0</v>
      </c>
      <c r="BD6" s="4"/>
      <c r="BE6" s="7">
        <v>1622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</row>
    <row r="7" spans="1:102" ht="12.75">
      <c r="A7" s="32" t="s">
        <v>185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/>
      <c r="AW7" s="4">
        <v>0</v>
      </c>
      <c r="AX7" s="4">
        <v>0</v>
      </c>
      <c r="AY7" s="4"/>
      <c r="AZ7" s="4"/>
      <c r="BA7" s="4">
        <v>0</v>
      </c>
      <c r="BB7" s="4">
        <v>0</v>
      </c>
      <c r="BC7" s="4">
        <v>0</v>
      </c>
      <c r="BD7" s="4"/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</row>
    <row r="8" spans="1:102" ht="12.75">
      <c r="A8" s="32" t="s">
        <v>152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/>
      <c r="AW8" s="4">
        <v>0</v>
      </c>
      <c r="AX8" s="4">
        <v>0</v>
      </c>
      <c r="AY8" s="4"/>
      <c r="AZ8" s="4"/>
      <c r="BA8" s="4">
        <v>0</v>
      </c>
      <c r="BB8" s="39">
        <f>BA8*0.2</f>
        <v>0</v>
      </c>
      <c r="BC8" s="4">
        <v>0</v>
      </c>
      <c r="BD8" s="4"/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7">
        <v>1750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</row>
    <row r="9" spans="1:102" ht="12.75">
      <c r="A9" s="32" t="s">
        <v>155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/>
      <c r="AW9" s="4">
        <v>0</v>
      </c>
      <c r="AX9" s="4">
        <v>0</v>
      </c>
      <c r="AY9" s="4"/>
      <c r="AZ9" s="4"/>
      <c r="BA9" s="4">
        <v>0</v>
      </c>
      <c r="BB9" s="4">
        <v>0</v>
      </c>
      <c r="BC9" s="4">
        <v>0</v>
      </c>
      <c r="BD9" s="4"/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7">
        <f>MAX(0.232*BQ3,300)</f>
        <v>435.464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</row>
    <row r="10" spans="1:102" ht="12.75">
      <c r="A10" s="32" t="s">
        <v>145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7">
        <f>MAX(0.008*AC3,30)</f>
        <v>30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/>
      <c r="AW10" s="4">
        <v>0</v>
      </c>
      <c r="AX10" s="4">
        <v>0</v>
      </c>
      <c r="AY10" s="4"/>
      <c r="AZ10" s="4"/>
      <c r="BA10" s="4">
        <v>0</v>
      </c>
      <c r="BB10" s="39">
        <f>BA10*0.2</f>
        <v>0</v>
      </c>
      <c r="BC10" s="4">
        <v>0</v>
      </c>
      <c r="BD10" s="4"/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</row>
    <row r="11" spans="1:102" ht="12.75">
      <c r="A11" s="10" t="s">
        <v>156</v>
      </c>
      <c r="B11" s="88">
        <f>B3-SUM(B6:B10)</f>
        <v>9</v>
      </c>
      <c r="C11" s="88">
        <f aca="true" t="shared" si="0" ref="C11:AX11">C3-SUM(C6:C10)</f>
        <v>524</v>
      </c>
      <c r="D11" s="88">
        <f t="shared" si="0"/>
        <v>693</v>
      </c>
      <c r="E11" s="88">
        <f t="shared" si="0"/>
        <v>238</v>
      </c>
      <c r="F11" s="88">
        <f t="shared" si="0"/>
        <v>64</v>
      </c>
      <c r="G11" s="88">
        <f t="shared" si="0"/>
        <v>281</v>
      </c>
      <c r="H11" s="88">
        <f t="shared" si="0"/>
        <v>2915</v>
      </c>
      <c r="I11" s="88">
        <f t="shared" si="0"/>
        <v>52</v>
      </c>
      <c r="J11" s="88">
        <f t="shared" si="0"/>
        <v>16</v>
      </c>
      <c r="K11" s="88">
        <f t="shared" si="0"/>
        <v>42</v>
      </c>
      <c r="L11" s="88">
        <f t="shared" si="0"/>
        <v>193</v>
      </c>
      <c r="M11" s="88">
        <f t="shared" si="0"/>
        <v>190</v>
      </c>
      <c r="N11" s="88">
        <f t="shared" si="0"/>
        <v>31</v>
      </c>
      <c r="O11" s="88">
        <f t="shared" si="0"/>
        <v>2951</v>
      </c>
      <c r="P11" s="88">
        <f t="shared" si="0"/>
        <v>434</v>
      </c>
      <c r="Q11" s="88">
        <f t="shared" si="0"/>
        <v>6027</v>
      </c>
      <c r="R11" s="88">
        <f t="shared" si="0"/>
        <v>602.7</v>
      </c>
      <c r="S11" s="88">
        <f t="shared" si="0"/>
        <v>1963</v>
      </c>
      <c r="T11" s="88">
        <f t="shared" si="0"/>
        <v>1252</v>
      </c>
      <c r="U11" s="88">
        <f t="shared" si="0"/>
        <v>775</v>
      </c>
      <c r="V11" s="88">
        <f t="shared" si="0"/>
        <v>12159</v>
      </c>
      <c r="W11" s="88">
        <f t="shared" si="0"/>
        <v>1810</v>
      </c>
      <c r="X11" s="88">
        <f t="shared" si="0"/>
        <v>2118</v>
      </c>
      <c r="Y11" s="88">
        <f t="shared" si="0"/>
        <v>8317</v>
      </c>
      <c r="Z11" s="88">
        <f t="shared" si="0"/>
        <v>455</v>
      </c>
      <c r="AA11" s="88">
        <f t="shared" si="0"/>
        <v>2180</v>
      </c>
      <c r="AB11" s="88">
        <f t="shared" si="0"/>
        <v>160</v>
      </c>
      <c r="AC11" s="88">
        <f t="shared" si="0"/>
        <v>3023</v>
      </c>
      <c r="AD11" s="88">
        <f t="shared" si="0"/>
        <v>5105</v>
      </c>
      <c r="AE11" s="88">
        <f t="shared" si="0"/>
        <v>465</v>
      </c>
      <c r="AF11" s="88">
        <f t="shared" si="0"/>
        <v>1734</v>
      </c>
      <c r="AG11" s="88">
        <f t="shared" si="0"/>
        <v>2163</v>
      </c>
      <c r="AH11" s="88">
        <f t="shared" si="0"/>
        <v>1241</v>
      </c>
      <c r="AI11" s="88">
        <f t="shared" si="0"/>
        <v>15275</v>
      </c>
      <c r="AJ11" s="88">
        <f t="shared" si="0"/>
        <v>20492</v>
      </c>
      <c r="AK11" s="88">
        <f>AK3-SUM(AK6:AK10)</f>
        <v>7754</v>
      </c>
      <c r="AL11" s="88">
        <f t="shared" si="0"/>
        <v>8010</v>
      </c>
      <c r="AM11" s="88">
        <f t="shared" si="0"/>
        <v>34388</v>
      </c>
      <c r="AN11" s="88">
        <f t="shared" si="0"/>
        <v>691</v>
      </c>
      <c r="AO11" s="88">
        <f t="shared" si="0"/>
        <v>707</v>
      </c>
      <c r="AP11" s="88">
        <f t="shared" si="0"/>
        <v>17353</v>
      </c>
      <c r="AQ11" s="88">
        <f t="shared" si="0"/>
        <v>3563</v>
      </c>
      <c r="AR11" s="88">
        <f t="shared" si="0"/>
        <v>11003</v>
      </c>
      <c r="AS11" s="88">
        <f t="shared" si="0"/>
        <v>2540</v>
      </c>
      <c r="AT11" s="88">
        <f t="shared" si="0"/>
        <v>3904</v>
      </c>
      <c r="AU11" s="88">
        <f t="shared" si="0"/>
        <v>892</v>
      </c>
      <c r="AV11" s="88"/>
      <c r="AW11" s="88">
        <f t="shared" si="0"/>
        <v>762</v>
      </c>
      <c r="AX11" s="88">
        <f t="shared" si="0"/>
        <v>538</v>
      </c>
      <c r="AY11" s="88"/>
      <c r="AZ11" s="88"/>
      <c r="BA11" s="88">
        <f>BA3-SUM(BA6:BA10)</f>
        <v>2879</v>
      </c>
      <c r="BB11" s="88">
        <f>BB3-SUM(BB6:BB10)</f>
        <v>575.8</v>
      </c>
      <c r="BC11" s="88">
        <f>BC3-SUM(BC6:BC10)</f>
        <v>3739</v>
      </c>
      <c r="BD11" s="88"/>
      <c r="BE11" s="88">
        <f aca="true" t="shared" si="1" ref="BE11:CS11">BE3-SUM(BE6:BE10)</f>
        <v>1678</v>
      </c>
      <c r="BF11" s="88">
        <f t="shared" si="1"/>
        <v>388</v>
      </c>
      <c r="BG11" s="88">
        <f t="shared" si="1"/>
        <v>11</v>
      </c>
      <c r="BH11" s="88">
        <f t="shared" si="1"/>
        <v>16019</v>
      </c>
      <c r="BI11" s="88">
        <f t="shared" si="1"/>
        <v>2354</v>
      </c>
      <c r="BJ11" s="88">
        <f t="shared" si="1"/>
        <v>1782</v>
      </c>
      <c r="BK11" s="88">
        <f t="shared" si="1"/>
        <v>145</v>
      </c>
      <c r="BL11" s="88">
        <f t="shared" si="1"/>
        <v>1017</v>
      </c>
      <c r="BM11" s="88">
        <f t="shared" si="1"/>
        <v>66268</v>
      </c>
      <c r="BN11" s="88">
        <f t="shared" si="1"/>
        <v>0</v>
      </c>
      <c r="BO11" s="88">
        <f t="shared" si="1"/>
        <v>235927</v>
      </c>
      <c r="BP11" s="88">
        <f t="shared" si="1"/>
        <v>143448</v>
      </c>
      <c r="BQ11" s="88">
        <f t="shared" si="1"/>
        <v>1441.536</v>
      </c>
      <c r="BR11" s="88">
        <f t="shared" si="1"/>
        <v>490</v>
      </c>
      <c r="BS11" s="88">
        <f t="shared" si="1"/>
        <v>0</v>
      </c>
      <c r="BT11" s="88">
        <f t="shared" si="1"/>
        <v>1659</v>
      </c>
      <c r="BU11" s="88">
        <f t="shared" si="1"/>
        <v>7660</v>
      </c>
      <c r="BV11" s="88">
        <f t="shared" si="1"/>
        <v>76319</v>
      </c>
      <c r="BW11" s="88">
        <f t="shared" si="1"/>
        <v>9213</v>
      </c>
      <c r="BX11" s="88">
        <f>BX3-SUM(BX6:BX10)</f>
        <v>1314</v>
      </c>
      <c r="BY11" s="88">
        <f t="shared" si="1"/>
        <v>217</v>
      </c>
      <c r="BZ11" s="88">
        <f aca="true" t="shared" si="2" ref="BZ11:CE11">BZ3-SUM(BZ6:BZ10)</f>
        <v>10024</v>
      </c>
      <c r="CA11" s="88">
        <f t="shared" si="2"/>
        <v>5278</v>
      </c>
      <c r="CB11" s="88">
        <f t="shared" si="2"/>
        <v>3628</v>
      </c>
      <c r="CC11" s="88">
        <f t="shared" si="2"/>
        <v>0</v>
      </c>
      <c r="CD11" s="88">
        <f t="shared" si="2"/>
        <v>1114</v>
      </c>
      <c r="CE11" s="88">
        <f t="shared" si="2"/>
        <v>4</v>
      </c>
      <c r="CF11" s="88">
        <f t="shared" si="1"/>
        <v>19331</v>
      </c>
      <c r="CG11" s="88">
        <f>CG3-SUM(CG6:CG10)</f>
        <v>1100</v>
      </c>
      <c r="CH11" s="88">
        <f t="shared" si="1"/>
        <v>96</v>
      </c>
      <c r="CI11" s="88">
        <f t="shared" si="1"/>
        <v>2689</v>
      </c>
      <c r="CJ11" s="88">
        <f t="shared" si="1"/>
        <v>264</v>
      </c>
      <c r="CK11" s="88">
        <f t="shared" si="1"/>
        <v>4634</v>
      </c>
      <c r="CL11" s="88">
        <f t="shared" si="1"/>
        <v>168</v>
      </c>
      <c r="CM11" s="88">
        <f t="shared" si="1"/>
        <v>148</v>
      </c>
      <c r="CN11" s="88">
        <f t="shared" si="1"/>
        <v>2117</v>
      </c>
      <c r="CO11" s="88">
        <f t="shared" si="1"/>
        <v>869</v>
      </c>
      <c r="CP11" s="88">
        <f t="shared" si="1"/>
        <v>269</v>
      </c>
      <c r="CQ11" s="88">
        <f t="shared" si="1"/>
        <v>106</v>
      </c>
      <c r="CR11" s="88">
        <f t="shared" si="1"/>
        <v>53</v>
      </c>
      <c r="CS11" s="88">
        <f t="shared" si="1"/>
        <v>4</v>
      </c>
      <c r="CT11" s="88">
        <f>CT3-SUM(CT6:CT10)</f>
        <v>817</v>
      </c>
      <c r="CU11" s="88">
        <f>CU3-SUM(CU6:CU10)</f>
        <v>114</v>
      </c>
      <c r="CV11" s="88">
        <f>CV3-SUM(CV6:CV10)</f>
        <v>4</v>
      </c>
      <c r="CW11" s="88">
        <f>CW3-SUM(CW6:CW10)</f>
        <v>650</v>
      </c>
      <c r="CX11" s="88">
        <f>CX3-SUM(CX6:CX10)</f>
        <v>189</v>
      </c>
    </row>
    <row r="12" spans="1:102" ht="12.75">
      <c r="A12" s="2" t="s">
        <v>163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144">
        <v>-0.20100000000000007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/>
      <c r="AW12" s="41">
        <v>0</v>
      </c>
      <c r="AX12" s="41">
        <v>0</v>
      </c>
      <c r="AY12" s="41"/>
      <c r="AZ12" s="41"/>
      <c r="BA12" s="41">
        <v>0</v>
      </c>
      <c r="BB12" s="41">
        <v>0</v>
      </c>
      <c r="BC12" s="41">
        <v>0</v>
      </c>
      <c r="BD12" s="41"/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41">
        <v>0</v>
      </c>
      <c r="BY12" s="41">
        <v>0</v>
      </c>
      <c r="BZ12" s="41">
        <v>0</v>
      </c>
      <c r="CA12" s="41">
        <v>0</v>
      </c>
      <c r="CB12" s="41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</row>
    <row r="13" spans="1:102" ht="12.75">
      <c r="A13" s="2" t="s">
        <v>162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/>
      <c r="AW13" s="41">
        <v>0</v>
      </c>
      <c r="AX13" s="144">
        <v>56.461</v>
      </c>
      <c r="AY13" s="41"/>
      <c r="AZ13" s="41"/>
      <c r="BA13" s="41">
        <v>0</v>
      </c>
      <c r="BB13" s="41">
        <v>0</v>
      </c>
      <c r="BC13" s="41">
        <v>0</v>
      </c>
      <c r="BD13" s="41"/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1">
        <v>0</v>
      </c>
      <c r="BX13" s="41">
        <v>0</v>
      </c>
      <c r="BY13" s="144">
        <v>26.53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</row>
    <row r="14" spans="1:102" ht="12.75">
      <c r="A14" s="2" t="s">
        <v>187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/>
      <c r="AW14" s="41">
        <v>0</v>
      </c>
      <c r="AX14" s="41">
        <v>0</v>
      </c>
      <c r="AY14" s="41"/>
      <c r="AZ14" s="41"/>
      <c r="BA14" s="41">
        <v>0</v>
      </c>
      <c r="BB14" s="41">
        <v>0</v>
      </c>
      <c r="BC14" s="41">
        <v>0</v>
      </c>
      <c r="BD14" s="41"/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</row>
    <row r="15" spans="1:102" ht="12.75">
      <c r="A15" s="2" t="s">
        <v>338</v>
      </c>
      <c r="B15" s="41">
        <v>0</v>
      </c>
      <c r="C15" s="41">
        <v>0</v>
      </c>
      <c r="D15" s="41">
        <v>0</v>
      </c>
      <c r="E15" s="144">
        <v>1.474</v>
      </c>
      <c r="F15" s="41">
        <v>0</v>
      </c>
      <c r="G15" s="41">
        <v>0</v>
      </c>
      <c r="H15" s="41">
        <v>0</v>
      </c>
      <c r="I15" s="137">
        <v>10.5</v>
      </c>
      <c r="J15" s="41">
        <v>0</v>
      </c>
      <c r="K15" s="137">
        <v>8.7</v>
      </c>
      <c r="L15" s="41">
        <v>0</v>
      </c>
      <c r="M15" s="41">
        <v>0</v>
      </c>
      <c r="N15" s="137">
        <v>3.9</v>
      </c>
      <c r="O15" s="41">
        <v>0</v>
      </c>
      <c r="P15" s="41">
        <v>0</v>
      </c>
      <c r="Q15" s="144">
        <v>2.089</v>
      </c>
      <c r="R15" s="41">
        <v>0</v>
      </c>
      <c r="S15" s="41">
        <v>0</v>
      </c>
      <c r="T15" s="144">
        <v>10.725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144">
        <v>10.1</v>
      </c>
      <c r="AO15" s="41">
        <v>0</v>
      </c>
      <c r="AP15" s="41">
        <v>0</v>
      </c>
      <c r="AQ15" s="41">
        <v>0</v>
      </c>
      <c r="AR15" s="144">
        <v>37.457</v>
      </c>
      <c r="AS15" s="41">
        <v>0</v>
      </c>
      <c r="AT15" s="41">
        <v>0</v>
      </c>
      <c r="AU15" s="41">
        <v>0</v>
      </c>
      <c r="AV15" s="41"/>
      <c r="AW15" s="41">
        <v>0</v>
      </c>
      <c r="AX15" s="41">
        <v>0</v>
      </c>
      <c r="AY15" s="41"/>
      <c r="AZ15" s="41"/>
      <c r="BA15" s="41">
        <v>0</v>
      </c>
      <c r="BB15" s="41">
        <v>0</v>
      </c>
      <c r="BC15" s="41">
        <v>0</v>
      </c>
      <c r="BD15" s="41"/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144">
        <v>3397.92</v>
      </c>
      <c r="BW15" s="41">
        <v>0</v>
      </c>
      <c r="BX15" s="41">
        <v>0</v>
      </c>
      <c r="BY15" s="41">
        <v>0</v>
      </c>
      <c r="BZ15" s="41">
        <v>0</v>
      </c>
      <c r="CA15" s="41">
        <v>0</v>
      </c>
      <c r="CB15" s="41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  <c r="CL15" s="41">
        <v>0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</row>
    <row r="16" spans="1:102" ht="12.75">
      <c r="A16" s="10" t="s">
        <v>133</v>
      </c>
      <c r="B16" s="88">
        <f aca="true" t="shared" si="3" ref="B16:AF16">SUM(B11:B15)</f>
        <v>9</v>
      </c>
      <c r="C16" s="88">
        <f t="shared" si="3"/>
        <v>524</v>
      </c>
      <c r="D16" s="88">
        <f t="shared" si="3"/>
        <v>693</v>
      </c>
      <c r="E16" s="88">
        <f t="shared" si="3"/>
        <v>239.474</v>
      </c>
      <c r="F16" s="88">
        <f t="shared" si="3"/>
        <v>64</v>
      </c>
      <c r="G16" s="88">
        <f t="shared" si="3"/>
        <v>281</v>
      </c>
      <c r="H16" s="88">
        <f t="shared" si="3"/>
        <v>2915</v>
      </c>
      <c r="I16" s="88">
        <f t="shared" si="3"/>
        <v>62.5</v>
      </c>
      <c r="J16" s="88">
        <f t="shared" si="3"/>
        <v>16</v>
      </c>
      <c r="K16" s="88">
        <f t="shared" si="3"/>
        <v>50.7</v>
      </c>
      <c r="L16" s="88">
        <f t="shared" si="3"/>
        <v>193</v>
      </c>
      <c r="M16" s="88">
        <f t="shared" si="3"/>
        <v>190</v>
      </c>
      <c r="N16" s="88">
        <f t="shared" si="3"/>
        <v>34.9</v>
      </c>
      <c r="O16" s="88">
        <f t="shared" si="3"/>
        <v>2951</v>
      </c>
      <c r="P16" s="88">
        <f t="shared" si="3"/>
        <v>434</v>
      </c>
      <c r="Q16" s="88">
        <f t="shared" si="3"/>
        <v>6029.089</v>
      </c>
      <c r="R16" s="88">
        <f t="shared" si="3"/>
        <v>602.7</v>
      </c>
      <c r="S16" s="88">
        <f t="shared" si="3"/>
        <v>1963</v>
      </c>
      <c r="T16" s="88">
        <f t="shared" si="3"/>
        <v>1262.725</v>
      </c>
      <c r="U16" s="88">
        <f t="shared" si="3"/>
        <v>775</v>
      </c>
      <c r="V16" s="88">
        <f t="shared" si="3"/>
        <v>12159</v>
      </c>
      <c r="W16" s="88">
        <f t="shared" si="3"/>
        <v>1810</v>
      </c>
      <c r="X16" s="88">
        <f t="shared" si="3"/>
        <v>2118</v>
      </c>
      <c r="Y16" s="88">
        <f t="shared" si="3"/>
        <v>8317</v>
      </c>
      <c r="Z16" s="88">
        <f t="shared" si="3"/>
        <v>455</v>
      </c>
      <c r="AA16" s="88">
        <f>SUM(AA11:AA15)</f>
        <v>2179.799</v>
      </c>
      <c r="AB16" s="88">
        <f t="shared" si="3"/>
        <v>160</v>
      </c>
      <c r="AC16" s="88">
        <f t="shared" si="3"/>
        <v>3023</v>
      </c>
      <c r="AD16" s="88">
        <f t="shared" si="3"/>
        <v>5105</v>
      </c>
      <c r="AE16" s="88">
        <f t="shared" si="3"/>
        <v>465</v>
      </c>
      <c r="AF16" s="88">
        <f t="shared" si="3"/>
        <v>1734</v>
      </c>
      <c r="AG16" s="88">
        <f aca="true" t="shared" si="4" ref="AG16:AX16">SUM(AG11:AG15)</f>
        <v>2163</v>
      </c>
      <c r="AH16" s="88">
        <f t="shared" si="4"/>
        <v>1241</v>
      </c>
      <c r="AI16" s="88">
        <f t="shared" si="4"/>
        <v>15275</v>
      </c>
      <c r="AJ16" s="88">
        <f t="shared" si="4"/>
        <v>20492</v>
      </c>
      <c r="AK16" s="88">
        <f t="shared" si="4"/>
        <v>7754</v>
      </c>
      <c r="AL16" s="88">
        <f t="shared" si="4"/>
        <v>8010</v>
      </c>
      <c r="AM16" s="88">
        <f t="shared" si="4"/>
        <v>34388</v>
      </c>
      <c r="AN16" s="88">
        <f t="shared" si="4"/>
        <v>701.1</v>
      </c>
      <c r="AO16" s="88">
        <f t="shared" si="4"/>
        <v>707</v>
      </c>
      <c r="AP16" s="88">
        <f t="shared" si="4"/>
        <v>17353</v>
      </c>
      <c r="AQ16" s="88">
        <f t="shared" si="4"/>
        <v>3563</v>
      </c>
      <c r="AR16" s="88">
        <f t="shared" si="4"/>
        <v>11040.457</v>
      </c>
      <c r="AS16" s="88">
        <f t="shared" si="4"/>
        <v>2540</v>
      </c>
      <c r="AT16" s="88">
        <f t="shared" si="4"/>
        <v>3904</v>
      </c>
      <c r="AU16" s="88">
        <f t="shared" si="4"/>
        <v>892</v>
      </c>
      <c r="AV16" s="88"/>
      <c r="AW16" s="88">
        <f t="shared" si="4"/>
        <v>762</v>
      </c>
      <c r="AX16" s="88">
        <f t="shared" si="4"/>
        <v>594.461</v>
      </c>
      <c r="AY16" s="88"/>
      <c r="AZ16" s="88"/>
      <c r="BA16" s="88">
        <f>SUM(BA11:BA15)</f>
        <v>2879</v>
      </c>
      <c r="BB16" s="88">
        <f>SUM(BB11:BB15)</f>
        <v>575.8</v>
      </c>
      <c r="BC16" s="88">
        <f>SUM(BC11:BC15)</f>
        <v>3739</v>
      </c>
      <c r="BD16" s="114"/>
      <c r="BE16" s="88">
        <f>SUM(BE11:BE15)</f>
        <v>1678</v>
      </c>
      <c r="BF16" s="88">
        <f aca="true" t="shared" si="5" ref="BF16:CS16">SUM(BF11:BF15)</f>
        <v>388</v>
      </c>
      <c r="BG16" s="88">
        <f t="shared" si="5"/>
        <v>11</v>
      </c>
      <c r="BH16" s="88">
        <f t="shared" si="5"/>
        <v>16019</v>
      </c>
      <c r="BI16" s="88">
        <f t="shared" si="5"/>
        <v>2354</v>
      </c>
      <c r="BJ16" s="88">
        <f t="shared" si="5"/>
        <v>1782</v>
      </c>
      <c r="BK16" s="88">
        <f t="shared" si="5"/>
        <v>145</v>
      </c>
      <c r="BL16" s="88">
        <f t="shared" si="5"/>
        <v>1017</v>
      </c>
      <c r="BM16" s="88">
        <f t="shared" si="5"/>
        <v>66268</v>
      </c>
      <c r="BN16" s="88">
        <f t="shared" si="5"/>
        <v>0</v>
      </c>
      <c r="BO16" s="88">
        <f t="shared" si="5"/>
        <v>235927</v>
      </c>
      <c r="BP16" s="88">
        <f t="shared" si="5"/>
        <v>143448</v>
      </c>
      <c r="BQ16" s="88">
        <f t="shared" si="5"/>
        <v>1441.536</v>
      </c>
      <c r="BR16" s="88">
        <f t="shared" si="5"/>
        <v>490</v>
      </c>
      <c r="BS16" s="88">
        <f>SUM(BS11:BS15)</f>
        <v>0</v>
      </c>
      <c r="BT16" s="88">
        <f t="shared" si="5"/>
        <v>1659</v>
      </c>
      <c r="BU16" s="88">
        <f t="shared" si="5"/>
        <v>7660</v>
      </c>
      <c r="BV16" s="88">
        <f t="shared" si="5"/>
        <v>79716.92</v>
      </c>
      <c r="BW16" s="88">
        <f t="shared" si="5"/>
        <v>9213</v>
      </c>
      <c r="BX16" s="88">
        <f>SUM(BX11:BX15)</f>
        <v>1314</v>
      </c>
      <c r="BY16" s="114">
        <f t="shared" si="5"/>
        <v>243.53</v>
      </c>
      <c r="BZ16" s="114">
        <f aca="true" t="shared" si="6" ref="BZ16:CE16">SUM(BZ11:BZ15)</f>
        <v>10024</v>
      </c>
      <c r="CA16" s="114">
        <f t="shared" si="6"/>
        <v>5278</v>
      </c>
      <c r="CB16" s="114">
        <f t="shared" si="6"/>
        <v>3628</v>
      </c>
      <c r="CC16" s="114">
        <f t="shared" si="6"/>
        <v>0</v>
      </c>
      <c r="CD16" s="114">
        <f t="shared" si="6"/>
        <v>1114</v>
      </c>
      <c r="CE16" s="114">
        <f t="shared" si="6"/>
        <v>4</v>
      </c>
      <c r="CF16" s="88">
        <f t="shared" si="5"/>
        <v>19331</v>
      </c>
      <c r="CG16" s="88">
        <f>SUM(CG11:CG15)</f>
        <v>1100</v>
      </c>
      <c r="CH16" s="88">
        <f t="shared" si="5"/>
        <v>96</v>
      </c>
      <c r="CI16" s="88">
        <f t="shared" si="5"/>
        <v>2689</v>
      </c>
      <c r="CJ16" s="88">
        <f t="shared" si="5"/>
        <v>264</v>
      </c>
      <c r="CK16" s="88">
        <f t="shared" si="5"/>
        <v>4634</v>
      </c>
      <c r="CL16" s="88">
        <f t="shared" si="5"/>
        <v>168</v>
      </c>
      <c r="CM16" s="88">
        <f t="shared" si="5"/>
        <v>148</v>
      </c>
      <c r="CN16" s="88">
        <f t="shared" si="5"/>
        <v>2117</v>
      </c>
      <c r="CO16" s="88">
        <f t="shared" si="5"/>
        <v>869</v>
      </c>
      <c r="CP16" s="88">
        <f t="shared" si="5"/>
        <v>269</v>
      </c>
      <c r="CQ16" s="88">
        <f t="shared" si="5"/>
        <v>106</v>
      </c>
      <c r="CR16" s="88">
        <f t="shared" si="5"/>
        <v>53</v>
      </c>
      <c r="CS16" s="88">
        <f t="shared" si="5"/>
        <v>4</v>
      </c>
      <c r="CT16" s="88">
        <f>SUM(CT11:CT15)</f>
        <v>817</v>
      </c>
      <c r="CU16" s="88">
        <f>SUM(CU11:CU15)</f>
        <v>114</v>
      </c>
      <c r="CV16" s="88">
        <f>SUM(CV11:CV15)</f>
        <v>4</v>
      </c>
      <c r="CW16" s="88">
        <f>SUM(CW11:CW15)</f>
        <v>650</v>
      </c>
      <c r="CX16" s="88">
        <f>SUM(CX11:CX15)</f>
        <v>189</v>
      </c>
    </row>
    <row r="17" spans="1:102" ht="12.75">
      <c r="A17" s="1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114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114"/>
      <c r="BZ17" s="114"/>
      <c r="CA17" s="114"/>
      <c r="CB17" s="114"/>
      <c r="CC17" s="114"/>
      <c r="CD17" s="114"/>
      <c r="CE17" s="114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</row>
    <row r="18" spans="1:102" ht="12.75">
      <c r="A18" s="10" t="s">
        <v>180</v>
      </c>
      <c r="B18" s="88">
        <f>B16+SUM(B6:B10)</f>
        <v>10</v>
      </c>
      <c r="C18" s="88">
        <f aca="true" t="shared" si="7" ref="C18:BM18">C16+SUM(C6:C10)</f>
        <v>524</v>
      </c>
      <c r="D18" s="88">
        <f t="shared" si="7"/>
        <v>693</v>
      </c>
      <c r="E18" s="88">
        <f t="shared" si="7"/>
        <v>239.474</v>
      </c>
      <c r="F18" s="88">
        <f t="shared" si="7"/>
        <v>64</v>
      </c>
      <c r="G18" s="88">
        <f t="shared" si="7"/>
        <v>281</v>
      </c>
      <c r="H18" s="88">
        <f t="shared" si="7"/>
        <v>2915</v>
      </c>
      <c r="I18" s="88">
        <f t="shared" si="7"/>
        <v>62.5</v>
      </c>
      <c r="J18" s="88">
        <f t="shared" si="7"/>
        <v>16</v>
      </c>
      <c r="K18" s="88">
        <f t="shared" si="7"/>
        <v>50.7</v>
      </c>
      <c r="L18" s="88">
        <f t="shared" si="7"/>
        <v>193</v>
      </c>
      <c r="M18" s="88">
        <f t="shared" si="7"/>
        <v>190</v>
      </c>
      <c r="N18" s="88">
        <f t="shared" si="7"/>
        <v>34.9</v>
      </c>
      <c r="O18" s="88">
        <f t="shared" si="7"/>
        <v>2951</v>
      </c>
      <c r="P18" s="88">
        <f t="shared" si="7"/>
        <v>434</v>
      </c>
      <c r="Q18" s="88">
        <f t="shared" si="7"/>
        <v>6029.089</v>
      </c>
      <c r="R18" s="88">
        <f t="shared" si="7"/>
        <v>602.7</v>
      </c>
      <c r="S18" s="88">
        <f t="shared" si="7"/>
        <v>1963</v>
      </c>
      <c r="T18" s="88">
        <f t="shared" si="7"/>
        <v>1262.725</v>
      </c>
      <c r="U18" s="88">
        <f t="shared" si="7"/>
        <v>775</v>
      </c>
      <c r="V18" s="88">
        <f t="shared" si="7"/>
        <v>12159</v>
      </c>
      <c r="W18" s="88">
        <f t="shared" si="7"/>
        <v>1810</v>
      </c>
      <c r="X18" s="88">
        <f t="shared" si="7"/>
        <v>2118</v>
      </c>
      <c r="Y18" s="88">
        <f t="shared" si="7"/>
        <v>8317</v>
      </c>
      <c r="Z18" s="88">
        <f t="shared" si="7"/>
        <v>455</v>
      </c>
      <c r="AA18" s="88">
        <f t="shared" si="7"/>
        <v>2179.799</v>
      </c>
      <c r="AB18" s="88">
        <f t="shared" si="7"/>
        <v>160</v>
      </c>
      <c r="AC18" s="88">
        <f t="shared" si="7"/>
        <v>3053</v>
      </c>
      <c r="AD18" s="88">
        <f t="shared" si="7"/>
        <v>5105</v>
      </c>
      <c r="AE18" s="88">
        <f t="shared" si="7"/>
        <v>465</v>
      </c>
      <c r="AF18" s="88">
        <f t="shared" si="7"/>
        <v>1734</v>
      </c>
      <c r="AG18" s="88">
        <f t="shared" si="7"/>
        <v>2163</v>
      </c>
      <c r="AH18" s="88">
        <f>AH16+SUM(AH6:AH10)</f>
        <v>1241</v>
      </c>
      <c r="AI18" s="88">
        <f t="shared" si="7"/>
        <v>15275</v>
      </c>
      <c r="AJ18" s="88">
        <f t="shared" si="7"/>
        <v>22225</v>
      </c>
      <c r="AK18" s="88">
        <f t="shared" si="7"/>
        <v>9838</v>
      </c>
      <c r="AL18" s="88">
        <f t="shared" si="7"/>
        <v>8010</v>
      </c>
      <c r="AM18" s="88">
        <f t="shared" si="7"/>
        <v>34388</v>
      </c>
      <c r="AN18" s="88">
        <f t="shared" si="7"/>
        <v>701.1</v>
      </c>
      <c r="AO18" s="88">
        <f t="shared" si="7"/>
        <v>707</v>
      </c>
      <c r="AP18" s="88">
        <f t="shared" si="7"/>
        <v>17353</v>
      </c>
      <c r="AQ18" s="88">
        <f t="shared" si="7"/>
        <v>3563</v>
      </c>
      <c r="AR18" s="88">
        <f t="shared" si="7"/>
        <v>11040.457</v>
      </c>
      <c r="AS18" s="88">
        <f t="shared" si="7"/>
        <v>2540</v>
      </c>
      <c r="AT18" s="88">
        <f t="shared" si="7"/>
        <v>3904</v>
      </c>
      <c r="AU18" s="88">
        <f t="shared" si="7"/>
        <v>892</v>
      </c>
      <c r="AV18" s="88"/>
      <c r="AW18" s="88">
        <f t="shared" si="7"/>
        <v>762</v>
      </c>
      <c r="AX18" s="88">
        <f t="shared" si="7"/>
        <v>594.461</v>
      </c>
      <c r="AY18" s="88"/>
      <c r="AZ18" s="88"/>
      <c r="BA18" s="88">
        <f t="shared" si="7"/>
        <v>2879</v>
      </c>
      <c r="BB18" s="88">
        <f t="shared" si="7"/>
        <v>575.8</v>
      </c>
      <c r="BC18" s="88">
        <f t="shared" si="7"/>
        <v>3739</v>
      </c>
      <c r="BD18" s="114"/>
      <c r="BE18" s="88">
        <f t="shared" si="7"/>
        <v>3300</v>
      </c>
      <c r="BF18" s="88">
        <f t="shared" si="7"/>
        <v>388</v>
      </c>
      <c r="BG18" s="88">
        <f t="shared" si="7"/>
        <v>11</v>
      </c>
      <c r="BH18" s="88">
        <f t="shared" si="7"/>
        <v>16019</v>
      </c>
      <c r="BI18" s="88">
        <f t="shared" si="7"/>
        <v>2354</v>
      </c>
      <c r="BJ18" s="88">
        <f t="shared" si="7"/>
        <v>1782</v>
      </c>
      <c r="BK18" s="88">
        <f t="shared" si="7"/>
        <v>145</v>
      </c>
      <c r="BL18" s="88">
        <f t="shared" si="7"/>
        <v>1017</v>
      </c>
      <c r="BM18" s="88">
        <f t="shared" si="7"/>
        <v>66268</v>
      </c>
      <c r="BN18" s="88">
        <f aca="true" t="shared" si="8" ref="BN18:CS18">BN16+SUM(BN6:BN10)</f>
        <v>0</v>
      </c>
      <c r="BO18" s="88">
        <f>BO16+SUM(BO6:BO10)</f>
        <v>237677</v>
      </c>
      <c r="BP18" s="88">
        <f t="shared" si="8"/>
        <v>143448</v>
      </c>
      <c r="BQ18" s="88">
        <f t="shared" si="8"/>
        <v>1877</v>
      </c>
      <c r="BR18" s="88">
        <f t="shared" si="8"/>
        <v>490</v>
      </c>
      <c r="BS18" s="88">
        <f>BS16+SUM(BS6:BS10)</f>
        <v>0</v>
      </c>
      <c r="BT18" s="88">
        <f t="shared" si="8"/>
        <v>1659</v>
      </c>
      <c r="BU18" s="88">
        <f t="shared" si="8"/>
        <v>7660</v>
      </c>
      <c r="BV18" s="88">
        <f t="shared" si="8"/>
        <v>79716.92</v>
      </c>
      <c r="BW18" s="88">
        <f t="shared" si="8"/>
        <v>9213</v>
      </c>
      <c r="BX18" s="88">
        <f>BX16+SUM(BX6:BX10)</f>
        <v>1314</v>
      </c>
      <c r="BY18" s="114">
        <f t="shared" si="8"/>
        <v>243.53</v>
      </c>
      <c r="BZ18" s="114">
        <f aca="true" t="shared" si="9" ref="BZ18:CE18">BZ16+SUM(BZ6:BZ10)</f>
        <v>10024</v>
      </c>
      <c r="CA18" s="114">
        <f t="shared" si="9"/>
        <v>5278</v>
      </c>
      <c r="CB18" s="114">
        <f t="shared" si="9"/>
        <v>3628</v>
      </c>
      <c r="CC18" s="114">
        <f t="shared" si="9"/>
        <v>0</v>
      </c>
      <c r="CD18" s="114">
        <f t="shared" si="9"/>
        <v>1114</v>
      </c>
      <c r="CE18" s="114">
        <f t="shared" si="9"/>
        <v>4</v>
      </c>
      <c r="CF18" s="88">
        <f t="shared" si="8"/>
        <v>19331</v>
      </c>
      <c r="CG18" s="88">
        <f>CG16+SUM(CG6:CG10)</f>
        <v>1100</v>
      </c>
      <c r="CH18" s="88">
        <f t="shared" si="8"/>
        <v>96</v>
      </c>
      <c r="CI18" s="88">
        <f t="shared" si="8"/>
        <v>2689</v>
      </c>
      <c r="CJ18" s="88">
        <f t="shared" si="8"/>
        <v>264</v>
      </c>
      <c r="CK18" s="88">
        <f t="shared" si="8"/>
        <v>4634</v>
      </c>
      <c r="CL18" s="88">
        <f t="shared" si="8"/>
        <v>168</v>
      </c>
      <c r="CM18" s="88">
        <f t="shared" si="8"/>
        <v>148</v>
      </c>
      <c r="CN18" s="88">
        <f t="shared" si="8"/>
        <v>2117</v>
      </c>
      <c r="CO18" s="88">
        <f t="shared" si="8"/>
        <v>869</v>
      </c>
      <c r="CP18" s="88">
        <f t="shared" si="8"/>
        <v>269</v>
      </c>
      <c r="CQ18" s="88">
        <f t="shared" si="8"/>
        <v>106</v>
      </c>
      <c r="CR18" s="88">
        <f t="shared" si="8"/>
        <v>53</v>
      </c>
      <c r="CS18" s="88">
        <f t="shared" si="8"/>
        <v>4</v>
      </c>
      <c r="CT18" s="88">
        <f>CT16+SUM(CT6:CT10)</f>
        <v>817</v>
      </c>
      <c r="CU18" s="88">
        <f>CU16+SUM(CU6:CU10)</f>
        <v>114</v>
      </c>
      <c r="CV18" s="88">
        <f>CV16+SUM(CV6:CV10)</f>
        <v>4</v>
      </c>
      <c r="CW18" s="88">
        <f>CW16+SUM(CW6:CW10)</f>
        <v>650</v>
      </c>
      <c r="CX18" s="88">
        <f>CX16+SUM(CX6:CX10)</f>
        <v>189</v>
      </c>
    </row>
    <row r="19" spans="2:108" ht="12.7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2" ht="12.75">
      <c r="A20" s="10" t="s">
        <v>119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</row>
    <row r="21" spans="1:102" ht="12.75">
      <c r="A21" s="23" t="s">
        <v>120</v>
      </c>
      <c r="B21" s="7">
        <v>9</v>
      </c>
      <c r="C21" s="7">
        <v>34.8</v>
      </c>
      <c r="D21" s="7">
        <v>5.2</v>
      </c>
      <c r="E21" s="7">
        <v>8.1</v>
      </c>
      <c r="F21" s="7">
        <v>0</v>
      </c>
      <c r="G21" s="7">
        <v>4.6</v>
      </c>
      <c r="H21" s="7">
        <v>21</v>
      </c>
      <c r="I21" s="7">
        <v>18.7</v>
      </c>
      <c r="J21" s="7">
        <v>0</v>
      </c>
      <c r="K21" s="7">
        <v>1.6</v>
      </c>
      <c r="L21" s="7">
        <v>25.7</v>
      </c>
      <c r="M21" s="7">
        <v>25.7</v>
      </c>
      <c r="N21" s="7">
        <v>1.4</v>
      </c>
      <c r="O21" s="7">
        <v>12</v>
      </c>
      <c r="P21" s="7">
        <v>1.9</v>
      </c>
      <c r="Q21" s="7">
        <v>5.1</v>
      </c>
      <c r="R21" s="7">
        <v>0</v>
      </c>
      <c r="S21" s="7">
        <v>1.5</v>
      </c>
      <c r="T21" s="7">
        <v>3.3</v>
      </c>
      <c r="U21" s="7">
        <v>3.3</v>
      </c>
      <c r="V21" s="7">
        <v>1</v>
      </c>
      <c r="W21" s="7">
        <v>0</v>
      </c>
      <c r="X21" s="7">
        <v>10.9</v>
      </c>
      <c r="Y21" s="7">
        <v>0.7</v>
      </c>
      <c r="Z21" s="7">
        <v>0.7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4.5</v>
      </c>
      <c r="AJ21" s="7">
        <v>0</v>
      </c>
      <c r="AK21" s="17">
        <v>0.33</v>
      </c>
      <c r="AL21" s="7">
        <v>0</v>
      </c>
      <c r="AM21" s="7">
        <v>0</v>
      </c>
      <c r="AN21" s="17">
        <v>9.81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/>
      <c r="AW21" s="7">
        <v>0</v>
      </c>
      <c r="AX21" s="7">
        <v>0</v>
      </c>
      <c r="AY21" s="7"/>
      <c r="AZ21" s="7"/>
      <c r="BA21" s="7">
        <v>0</v>
      </c>
      <c r="BB21" s="7">
        <f>BA21*0.2</f>
        <v>0</v>
      </c>
      <c r="BC21" s="7">
        <v>0</v>
      </c>
      <c r="BD21" s="7"/>
      <c r="BE21" s="7">
        <v>0</v>
      </c>
      <c r="BF21" s="7">
        <v>0</v>
      </c>
      <c r="BG21" s="7">
        <v>0</v>
      </c>
      <c r="BH21" s="17">
        <v>9.56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37" t="s">
        <v>129</v>
      </c>
      <c r="BU21" s="37" t="s">
        <v>129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</row>
    <row r="22" spans="1:102" ht="12.75">
      <c r="A22" s="23" t="s">
        <v>137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100</v>
      </c>
      <c r="AK22" s="24">
        <v>0</v>
      </c>
      <c r="AL22" s="24">
        <v>20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/>
      <c r="AW22" s="24">
        <v>0</v>
      </c>
      <c r="AX22" s="24">
        <v>0</v>
      </c>
      <c r="AY22" s="24"/>
      <c r="AZ22" s="24"/>
      <c r="BA22" s="24">
        <v>10</v>
      </c>
      <c r="BB22" s="24">
        <f>BA22*0.2</f>
        <v>2</v>
      </c>
      <c r="BC22" s="24">
        <v>0</v>
      </c>
      <c r="BD22" s="24"/>
      <c r="BE22" s="24">
        <v>5</v>
      </c>
      <c r="BF22" s="24">
        <v>5</v>
      </c>
      <c r="BG22" s="24">
        <v>0</v>
      </c>
      <c r="BH22" s="24">
        <v>0</v>
      </c>
      <c r="BI22" s="24">
        <v>5</v>
      </c>
      <c r="BJ22" s="24">
        <v>5</v>
      </c>
      <c r="BK22" s="24">
        <v>5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38" t="s">
        <v>129</v>
      </c>
      <c r="BU22" s="38" t="s">
        <v>129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4">
        <v>0</v>
      </c>
      <c r="CX22" s="24">
        <v>0</v>
      </c>
    </row>
    <row r="23" spans="1:102" ht="12.75">
      <c r="A23" s="34" t="s">
        <v>123</v>
      </c>
      <c r="B23" s="17">
        <v>0</v>
      </c>
      <c r="C23" s="17">
        <v>0.8</v>
      </c>
      <c r="D23" s="17">
        <v>0.64</v>
      </c>
      <c r="E23" s="17">
        <v>0</v>
      </c>
      <c r="F23" s="17">
        <v>0</v>
      </c>
      <c r="G23" s="17">
        <v>0</v>
      </c>
      <c r="H23" s="17">
        <v>1.37</v>
      </c>
      <c r="I23" s="17">
        <v>0</v>
      </c>
      <c r="J23" s="17">
        <v>0</v>
      </c>
      <c r="K23" s="17">
        <v>0</v>
      </c>
      <c r="L23" s="17">
        <v>0.81</v>
      </c>
      <c r="M23" s="17">
        <v>0.81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0.12</v>
      </c>
      <c r="AJ23" s="17">
        <v>0</v>
      </c>
      <c r="AK23" s="17">
        <v>0.12</v>
      </c>
      <c r="AL23" s="17">
        <v>0</v>
      </c>
      <c r="AM23" s="116">
        <v>0.25</v>
      </c>
      <c r="AN23" s="17">
        <v>1.06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/>
      <c r="AW23" s="17">
        <v>0</v>
      </c>
      <c r="AX23" s="17">
        <v>0</v>
      </c>
      <c r="AY23" s="17"/>
      <c r="AZ23" s="17"/>
      <c r="BA23" s="17">
        <v>0</v>
      </c>
      <c r="BB23" s="17">
        <f>BA23*0.2</f>
        <v>0</v>
      </c>
      <c r="BC23" s="17">
        <v>0</v>
      </c>
      <c r="BD23" s="17"/>
      <c r="BE23" s="17">
        <v>0</v>
      </c>
      <c r="BF23" s="17">
        <v>0</v>
      </c>
      <c r="BG23" s="17">
        <v>0</v>
      </c>
      <c r="BH23" s="17">
        <v>5.98</v>
      </c>
      <c r="BI23" s="17">
        <v>0</v>
      </c>
      <c r="BJ23" s="17">
        <v>0</v>
      </c>
      <c r="BK23" s="17">
        <v>0</v>
      </c>
      <c r="BL23" s="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37" t="s">
        <v>129</v>
      </c>
      <c r="BU23" s="37" t="s">
        <v>129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1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</row>
    <row r="24" spans="2:255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16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7"/>
      <c r="BM24" s="17"/>
      <c r="BN24" s="17"/>
      <c r="BO24" s="17"/>
      <c r="BP24" s="17"/>
      <c r="BQ24" s="17"/>
      <c r="BR24" s="17"/>
      <c r="BS24" s="17"/>
      <c r="BT24" s="37"/>
      <c r="BU24" s="3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1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102" ht="12.75">
      <c r="A25" s="10" t="s">
        <v>121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"/>
      <c r="U25" s="1"/>
      <c r="V25" s="1"/>
      <c r="W25" s="1"/>
      <c r="X25" s="1"/>
      <c r="Y25" s="1"/>
      <c r="Z25" s="1"/>
      <c r="AA25" s="4"/>
      <c r="AB25" s="4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4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4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4"/>
      <c r="CB25" s="4"/>
      <c r="CC25" s="4"/>
      <c r="CD25" s="4"/>
      <c r="CE25" s="4"/>
      <c r="CF25" s="4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</row>
    <row r="26" spans="1:102" ht="12.75">
      <c r="A26" s="2" t="s">
        <v>0</v>
      </c>
      <c r="B26" s="4">
        <v>3421</v>
      </c>
      <c r="C26" s="4">
        <v>7582</v>
      </c>
      <c r="D26" s="4">
        <v>5146</v>
      </c>
      <c r="E26" s="4">
        <v>2800</v>
      </c>
      <c r="F26" s="4">
        <v>1749</v>
      </c>
      <c r="G26" s="4">
        <v>9259</v>
      </c>
      <c r="H26" s="4">
        <v>17817</v>
      </c>
      <c r="I26" s="4">
        <v>2494</v>
      </c>
      <c r="J26" s="4">
        <v>2324</v>
      </c>
      <c r="K26" s="4">
        <v>24762</v>
      </c>
      <c r="L26" s="4">
        <v>14785</v>
      </c>
      <c r="M26" s="11">
        <f>L26</f>
        <v>14785</v>
      </c>
      <c r="N26" s="4">
        <v>34514</v>
      </c>
      <c r="O26" s="4">
        <v>20766</v>
      </c>
      <c r="P26" s="4">
        <v>20476</v>
      </c>
      <c r="Q26" s="4">
        <v>37766</v>
      </c>
      <c r="R26" s="11">
        <f>Q26</f>
        <v>37766</v>
      </c>
      <c r="S26" s="4">
        <v>28504</v>
      </c>
      <c r="T26" s="11">
        <f>K26+N26</f>
        <v>59276</v>
      </c>
      <c r="U26" s="4">
        <v>6892</v>
      </c>
      <c r="V26" s="4">
        <v>54585</v>
      </c>
      <c r="W26" s="11">
        <f>V26</f>
        <v>54585</v>
      </c>
      <c r="X26" s="4">
        <v>23206</v>
      </c>
      <c r="Y26" s="4">
        <v>59185</v>
      </c>
      <c r="Z26" s="11">
        <f>Y26</f>
        <v>59185</v>
      </c>
      <c r="AA26" s="18">
        <v>7459.357894515855</v>
      </c>
      <c r="AB26" s="18">
        <v>572.3211001549204</v>
      </c>
      <c r="AC26" s="4">
        <v>51084</v>
      </c>
      <c r="AD26" s="4">
        <v>28013</v>
      </c>
      <c r="AE26" s="4">
        <v>4618</v>
      </c>
      <c r="AF26" s="4">
        <v>94139</v>
      </c>
      <c r="AG26" s="4">
        <v>22196</v>
      </c>
      <c r="AH26" s="4">
        <v>26332</v>
      </c>
      <c r="AI26" s="4">
        <v>490536</v>
      </c>
      <c r="AJ26" s="4">
        <v>721522</v>
      </c>
      <c r="AK26" s="4">
        <v>301254</v>
      </c>
      <c r="AL26" s="4">
        <v>87537</v>
      </c>
      <c r="AM26" s="4">
        <v>244595</v>
      </c>
      <c r="AN26" s="4">
        <v>12831</v>
      </c>
      <c r="AO26" s="4">
        <v>3375</v>
      </c>
      <c r="AP26" s="4">
        <v>117988</v>
      </c>
      <c r="AQ26" s="4">
        <v>31588</v>
      </c>
      <c r="AR26" s="4">
        <v>184524</v>
      </c>
      <c r="AS26" s="4">
        <v>25650</v>
      </c>
      <c r="AT26" s="4">
        <v>40705</v>
      </c>
      <c r="AU26" s="4">
        <v>30039</v>
      </c>
      <c r="AV26" s="4"/>
      <c r="AW26" s="4">
        <v>8497</v>
      </c>
      <c r="AX26" s="4">
        <v>12342</v>
      </c>
      <c r="AY26" s="4"/>
      <c r="AZ26" s="4"/>
      <c r="BA26" s="4">
        <v>104347</v>
      </c>
      <c r="BB26" s="11">
        <f>BA26</f>
        <v>104347</v>
      </c>
      <c r="BC26" s="4">
        <v>46756</v>
      </c>
      <c r="BD26" s="4"/>
      <c r="BE26" s="4">
        <v>36928</v>
      </c>
      <c r="BF26" s="4">
        <v>13981</v>
      </c>
      <c r="BG26" s="4">
        <v>324</v>
      </c>
      <c r="BH26" s="4">
        <v>114540</v>
      </c>
      <c r="BI26" s="4">
        <v>29628</v>
      </c>
      <c r="BJ26" s="4">
        <v>14802</v>
      </c>
      <c r="BK26" s="4">
        <v>2863</v>
      </c>
      <c r="BL26" s="4">
        <v>9893</v>
      </c>
      <c r="BM26" s="4">
        <v>507211</v>
      </c>
      <c r="BN26" s="4">
        <v>421328</v>
      </c>
      <c r="BO26" s="131">
        <v>2051741</v>
      </c>
      <c r="BP26" s="11">
        <f>BO26</f>
        <v>2051741</v>
      </c>
      <c r="BQ26" s="4">
        <v>13018</v>
      </c>
      <c r="BR26" s="11">
        <f>BQ26</f>
        <v>13018</v>
      </c>
      <c r="BS26" s="4">
        <v>5726</v>
      </c>
      <c r="BT26" s="7" t="s">
        <v>129</v>
      </c>
      <c r="BU26" s="7" t="s">
        <v>129</v>
      </c>
      <c r="BV26" s="4">
        <v>487078</v>
      </c>
      <c r="BW26" s="4">
        <v>170593</v>
      </c>
      <c r="BX26" s="11">
        <f>BW26</f>
        <v>170593</v>
      </c>
      <c r="BY26" s="4">
        <v>44557</v>
      </c>
      <c r="BZ26" s="4">
        <v>110797</v>
      </c>
      <c r="CA26" s="11">
        <f>$BZ26</f>
        <v>110797</v>
      </c>
      <c r="CB26" s="11">
        <f>$BZ26</f>
        <v>110797</v>
      </c>
      <c r="CC26" s="11">
        <f>$BZ26</f>
        <v>110797</v>
      </c>
      <c r="CD26" s="11">
        <f>$BZ26</f>
        <v>110797</v>
      </c>
      <c r="CE26" s="11">
        <f>$BZ26</f>
        <v>110797</v>
      </c>
      <c r="CF26" s="11">
        <f>BO26</f>
        <v>2051741</v>
      </c>
      <c r="CG26" s="11">
        <f>BV26</f>
        <v>487078</v>
      </c>
      <c r="CH26" s="4">
        <v>2833</v>
      </c>
      <c r="CI26" s="4">
        <v>36674</v>
      </c>
      <c r="CJ26" s="4">
        <v>5699</v>
      </c>
      <c r="CK26" s="4">
        <v>55330</v>
      </c>
      <c r="CL26" s="4">
        <v>4477</v>
      </c>
      <c r="CM26" s="4">
        <v>8369</v>
      </c>
      <c r="CN26" s="4">
        <v>37200</v>
      </c>
      <c r="CO26" s="4">
        <v>7919</v>
      </c>
      <c r="CP26" s="4">
        <v>5591</v>
      </c>
      <c r="CQ26" s="4">
        <v>2035</v>
      </c>
      <c r="CR26" s="4">
        <v>313</v>
      </c>
      <c r="CS26" s="4">
        <v>223</v>
      </c>
      <c r="CT26" s="4">
        <v>3964</v>
      </c>
      <c r="CU26" s="4">
        <v>1314</v>
      </c>
      <c r="CV26" s="4">
        <v>538</v>
      </c>
      <c r="CW26" s="4">
        <v>4467</v>
      </c>
      <c r="CX26" s="4">
        <v>1466</v>
      </c>
    </row>
    <row r="27" spans="1:102" ht="12.75">
      <c r="A27" s="23" t="s">
        <v>138</v>
      </c>
      <c r="B27" s="4">
        <v>71</v>
      </c>
      <c r="C27" s="4">
        <v>2840</v>
      </c>
      <c r="D27" s="4">
        <v>226</v>
      </c>
      <c r="E27" s="4">
        <v>97</v>
      </c>
      <c r="F27" s="4">
        <v>0</v>
      </c>
      <c r="G27" s="4">
        <v>418</v>
      </c>
      <c r="H27" s="4">
        <v>2311</v>
      </c>
      <c r="I27" s="4">
        <v>208</v>
      </c>
      <c r="J27" s="4">
        <v>0</v>
      </c>
      <c r="K27" s="4">
        <v>361</v>
      </c>
      <c r="L27" s="4">
        <v>3507</v>
      </c>
      <c r="M27" s="11">
        <f>L27</f>
        <v>3507</v>
      </c>
      <c r="N27" s="4">
        <v>156</v>
      </c>
      <c r="O27" s="4">
        <v>1509</v>
      </c>
      <c r="P27" s="4">
        <v>70</v>
      </c>
      <c r="Q27" s="4">
        <v>1579</v>
      </c>
      <c r="R27" s="11">
        <f>Q27</f>
        <v>1579</v>
      </c>
      <c r="S27" s="4">
        <v>163</v>
      </c>
      <c r="T27" s="11">
        <f>K27+N27</f>
        <v>517</v>
      </c>
      <c r="U27" s="4">
        <v>128</v>
      </c>
      <c r="V27" s="4">
        <v>85</v>
      </c>
      <c r="W27" s="11">
        <f>V27</f>
        <v>85</v>
      </c>
      <c r="X27" s="4">
        <v>1987</v>
      </c>
      <c r="Y27" s="4">
        <v>1152</v>
      </c>
      <c r="Z27" s="11">
        <f>Y27</f>
        <v>1152</v>
      </c>
      <c r="AA27" s="18">
        <v>1507.7599391611486</v>
      </c>
      <c r="AB27" s="18">
        <v>374.6420001549207</v>
      </c>
      <c r="AC27" s="4">
        <v>0</v>
      </c>
      <c r="AD27" s="4">
        <v>786</v>
      </c>
      <c r="AE27" s="4">
        <v>157</v>
      </c>
      <c r="AF27" s="4">
        <v>0</v>
      </c>
      <c r="AG27" s="4">
        <v>54</v>
      </c>
      <c r="AH27" s="4">
        <v>738</v>
      </c>
      <c r="AI27" s="4">
        <v>15632</v>
      </c>
      <c r="AJ27" s="4">
        <v>465</v>
      </c>
      <c r="AK27" s="4">
        <v>1134</v>
      </c>
      <c r="AL27" s="4">
        <v>123</v>
      </c>
      <c r="AM27" s="4">
        <v>582</v>
      </c>
      <c r="AN27" s="4">
        <v>1466</v>
      </c>
      <c r="AO27" s="4">
        <v>1</v>
      </c>
      <c r="AP27" s="4">
        <v>4860</v>
      </c>
      <c r="AQ27" s="4">
        <v>0</v>
      </c>
      <c r="AR27" s="4">
        <v>158</v>
      </c>
      <c r="AS27" s="4">
        <v>20</v>
      </c>
      <c r="AT27" s="4">
        <v>227</v>
      </c>
      <c r="AU27" s="4">
        <v>2022</v>
      </c>
      <c r="AV27" s="4"/>
      <c r="AW27" s="4">
        <v>56</v>
      </c>
      <c r="AX27" s="4">
        <v>0</v>
      </c>
      <c r="AY27" s="4"/>
      <c r="AZ27" s="4"/>
      <c r="BA27" s="4">
        <v>31</v>
      </c>
      <c r="BB27" s="11">
        <f>BA27</f>
        <v>31</v>
      </c>
      <c r="BC27" s="4">
        <v>0</v>
      </c>
      <c r="BD27" s="4"/>
      <c r="BE27" s="4">
        <v>6</v>
      </c>
      <c r="BF27" s="4">
        <v>35</v>
      </c>
      <c r="BG27" s="4">
        <v>2</v>
      </c>
      <c r="BH27" s="4">
        <v>9527</v>
      </c>
      <c r="BI27" s="4">
        <v>31</v>
      </c>
      <c r="BJ27" s="4">
        <v>1</v>
      </c>
      <c r="BK27" s="4">
        <v>8</v>
      </c>
      <c r="BL27" s="4">
        <v>0</v>
      </c>
      <c r="BM27" s="4">
        <v>0</v>
      </c>
      <c r="BN27" s="4">
        <v>0</v>
      </c>
      <c r="BO27" s="4">
        <v>959</v>
      </c>
      <c r="BP27" s="11">
        <f>BO27</f>
        <v>959</v>
      </c>
      <c r="BQ27" s="4">
        <v>0</v>
      </c>
      <c r="BR27" s="11">
        <f>BQ27</f>
        <v>0</v>
      </c>
      <c r="BS27" s="4">
        <v>0</v>
      </c>
      <c r="BT27" s="7" t="s">
        <v>129</v>
      </c>
      <c r="BU27" s="7" t="s">
        <v>129</v>
      </c>
      <c r="BV27" s="4">
        <v>0</v>
      </c>
      <c r="BW27" s="4">
        <v>0</v>
      </c>
      <c r="BX27" s="11">
        <f>BW27</f>
        <v>0</v>
      </c>
      <c r="BY27" s="4">
        <v>0</v>
      </c>
      <c r="BZ27" s="4">
        <v>0</v>
      </c>
      <c r="CA27" s="11">
        <f aca="true" t="shared" si="10" ref="CA27:CE28">$BZ27</f>
        <v>0</v>
      </c>
      <c r="CB27" s="11">
        <f t="shared" si="10"/>
        <v>0</v>
      </c>
      <c r="CC27" s="11">
        <f t="shared" si="10"/>
        <v>0</v>
      </c>
      <c r="CD27" s="11">
        <f t="shared" si="10"/>
        <v>0</v>
      </c>
      <c r="CE27" s="11">
        <f t="shared" si="10"/>
        <v>0</v>
      </c>
      <c r="CF27" s="11">
        <f>BO27</f>
        <v>959</v>
      </c>
      <c r="CG27" s="11">
        <f>BV27</f>
        <v>0</v>
      </c>
      <c r="CH27" s="4">
        <v>9</v>
      </c>
      <c r="CI27" s="4">
        <v>59</v>
      </c>
      <c r="CJ27" s="4">
        <v>0</v>
      </c>
      <c r="CK27" s="4">
        <v>481</v>
      </c>
      <c r="CL27" s="4">
        <v>0</v>
      </c>
      <c r="CM27" s="4">
        <v>0</v>
      </c>
      <c r="CN27" s="4">
        <v>3</v>
      </c>
      <c r="CO27" s="4">
        <v>161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</row>
    <row r="28" spans="1:102" ht="12.75">
      <c r="A28" s="34" t="s">
        <v>110</v>
      </c>
      <c r="B28" s="4">
        <v>14</v>
      </c>
      <c r="C28" s="4">
        <v>39</v>
      </c>
      <c r="D28" s="4">
        <v>21</v>
      </c>
      <c r="E28" s="4">
        <v>2</v>
      </c>
      <c r="F28" s="4">
        <v>0</v>
      </c>
      <c r="G28" s="4">
        <v>106</v>
      </c>
      <c r="H28" s="4">
        <v>233</v>
      </c>
      <c r="I28" s="4">
        <v>2</v>
      </c>
      <c r="J28" s="4">
        <v>0</v>
      </c>
      <c r="K28" s="4">
        <v>61</v>
      </c>
      <c r="L28" s="4">
        <v>89</v>
      </c>
      <c r="M28" s="11">
        <f>L28</f>
        <v>89</v>
      </c>
      <c r="N28" s="4">
        <v>101</v>
      </c>
      <c r="O28" s="4">
        <v>310</v>
      </c>
      <c r="P28" s="4">
        <v>197</v>
      </c>
      <c r="Q28" s="4">
        <v>207</v>
      </c>
      <c r="R28" s="11">
        <f>Q28</f>
        <v>207</v>
      </c>
      <c r="S28" s="4">
        <v>3</v>
      </c>
      <c r="T28" s="11">
        <f>K28+N28</f>
        <v>162</v>
      </c>
      <c r="U28" s="4">
        <v>3</v>
      </c>
      <c r="V28" s="4">
        <v>31</v>
      </c>
      <c r="W28" s="11">
        <f>V28</f>
        <v>31</v>
      </c>
      <c r="X28" s="4">
        <v>227</v>
      </c>
      <c r="Y28" s="4">
        <v>110</v>
      </c>
      <c r="Z28" s="11">
        <f>Y28</f>
        <v>110</v>
      </c>
      <c r="AA28" s="18">
        <v>289.0879558350199</v>
      </c>
      <c r="AB28" s="18">
        <v>45.1929999999999</v>
      </c>
      <c r="AC28" s="4">
        <v>0</v>
      </c>
      <c r="AD28" s="4">
        <v>9</v>
      </c>
      <c r="AE28" s="4">
        <v>1</v>
      </c>
      <c r="AF28" s="4">
        <v>0</v>
      </c>
      <c r="AG28" s="4">
        <v>0</v>
      </c>
      <c r="AH28" s="4">
        <v>354</v>
      </c>
      <c r="AI28" s="4">
        <v>924</v>
      </c>
      <c r="AJ28" s="4">
        <v>42</v>
      </c>
      <c r="AK28" s="4">
        <v>69</v>
      </c>
      <c r="AL28" s="4">
        <v>63</v>
      </c>
      <c r="AM28" s="4">
        <v>36</v>
      </c>
      <c r="AN28" s="4">
        <v>96</v>
      </c>
      <c r="AO28" s="4">
        <v>0</v>
      </c>
      <c r="AP28" s="4">
        <v>782</v>
      </c>
      <c r="AQ28" s="4">
        <v>0</v>
      </c>
      <c r="AR28" s="4">
        <v>41</v>
      </c>
      <c r="AS28" s="4">
        <v>0</v>
      </c>
      <c r="AT28" s="4">
        <v>13</v>
      </c>
      <c r="AU28" s="4">
        <v>363</v>
      </c>
      <c r="AV28" s="4"/>
      <c r="AW28" s="4">
        <v>10</v>
      </c>
      <c r="AX28" s="4">
        <v>424</v>
      </c>
      <c r="AY28" s="4"/>
      <c r="AZ28" s="4"/>
      <c r="BA28" s="4">
        <v>47</v>
      </c>
      <c r="BB28" s="11">
        <f>BA28</f>
        <v>47</v>
      </c>
      <c r="BC28" s="4">
        <v>0</v>
      </c>
      <c r="BD28" s="4"/>
      <c r="BE28" s="4">
        <v>17</v>
      </c>
      <c r="BF28" s="4">
        <v>9</v>
      </c>
      <c r="BG28" s="4">
        <v>0</v>
      </c>
      <c r="BH28" s="4">
        <v>2729</v>
      </c>
      <c r="BI28" s="4">
        <v>15</v>
      </c>
      <c r="BJ28" s="4">
        <v>12</v>
      </c>
      <c r="BK28" s="4">
        <v>3</v>
      </c>
      <c r="BL28" s="4">
        <v>0</v>
      </c>
      <c r="BM28" s="4">
        <v>3</v>
      </c>
      <c r="BN28" s="4">
        <v>0</v>
      </c>
      <c r="BO28" s="4">
        <v>43</v>
      </c>
      <c r="BP28" s="11">
        <f>BO28</f>
        <v>43</v>
      </c>
      <c r="BQ28" s="4">
        <v>8</v>
      </c>
      <c r="BR28" s="11">
        <f>BQ28</f>
        <v>8</v>
      </c>
      <c r="BS28" s="4">
        <v>1</v>
      </c>
      <c r="BT28" s="7" t="s">
        <v>129</v>
      </c>
      <c r="BU28" s="7" t="s">
        <v>129</v>
      </c>
      <c r="BV28" s="4">
        <v>0</v>
      </c>
      <c r="BW28" s="4">
        <v>0</v>
      </c>
      <c r="BX28" s="11">
        <f>BW28</f>
        <v>0</v>
      </c>
      <c r="BY28" s="4">
        <v>0</v>
      </c>
      <c r="BZ28" s="4">
        <v>2</v>
      </c>
      <c r="CA28" s="11">
        <f t="shared" si="10"/>
        <v>2</v>
      </c>
      <c r="CB28" s="11">
        <f t="shared" si="10"/>
        <v>2</v>
      </c>
      <c r="CC28" s="11">
        <f t="shared" si="10"/>
        <v>2</v>
      </c>
      <c r="CD28" s="11">
        <f t="shared" si="10"/>
        <v>2</v>
      </c>
      <c r="CE28" s="11">
        <f t="shared" si="10"/>
        <v>2</v>
      </c>
      <c r="CF28" s="11">
        <f>BO28</f>
        <v>43</v>
      </c>
      <c r="CG28" s="11">
        <f>BV28</f>
        <v>0</v>
      </c>
      <c r="CH28" s="4">
        <v>1</v>
      </c>
      <c r="CI28" s="4">
        <v>77</v>
      </c>
      <c r="CJ28" s="4">
        <v>0</v>
      </c>
      <c r="CK28" s="4">
        <v>116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</row>
    <row r="29" spans="2:102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</row>
    <row r="30" spans="1:102" ht="12.75">
      <c r="A30" s="22" t="s">
        <v>139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</row>
    <row r="31" spans="1:102" ht="12.75">
      <c r="A31" s="23" t="s">
        <v>147</v>
      </c>
      <c r="B31" s="7">
        <f aca="true" t="shared" si="11" ref="B31:AG31">B16*B21/100</f>
        <v>0.81</v>
      </c>
      <c r="C31" s="7">
        <f t="shared" si="11"/>
        <v>182.35199999999998</v>
      </c>
      <c r="D31" s="7">
        <f t="shared" si="11"/>
        <v>36.036</v>
      </c>
      <c r="E31" s="7">
        <f t="shared" si="11"/>
        <v>19.397394</v>
      </c>
      <c r="F31" s="7">
        <f t="shared" si="11"/>
        <v>0</v>
      </c>
      <c r="G31" s="7">
        <f t="shared" si="11"/>
        <v>12.925999999999998</v>
      </c>
      <c r="H31" s="7">
        <f t="shared" si="11"/>
        <v>612.15</v>
      </c>
      <c r="I31" s="7">
        <f t="shared" si="11"/>
        <v>11.6875</v>
      </c>
      <c r="J31" s="7">
        <f t="shared" si="11"/>
        <v>0</v>
      </c>
      <c r="K31" s="7">
        <f t="shared" si="11"/>
        <v>0.8112</v>
      </c>
      <c r="L31" s="7">
        <f t="shared" si="11"/>
        <v>49.60099999999999</v>
      </c>
      <c r="M31" s="7">
        <f t="shared" si="11"/>
        <v>48.83</v>
      </c>
      <c r="N31" s="7">
        <f t="shared" si="11"/>
        <v>0.4885999999999999</v>
      </c>
      <c r="O31" s="7">
        <f t="shared" si="11"/>
        <v>354.12</v>
      </c>
      <c r="P31" s="7">
        <f t="shared" si="11"/>
        <v>8.245999999999999</v>
      </c>
      <c r="Q31" s="7">
        <f t="shared" si="11"/>
        <v>307.483539</v>
      </c>
      <c r="R31" s="7">
        <f t="shared" si="11"/>
        <v>0</v>
      </c>
      <c r="S31" s="7">
        <f t="shared" si="11"/>
        <v>29.445</v>
      </c>
      <c r="T31" s="7">
        <f t="shared" si="11"/>
        <v>41.66992499999999</v>
      </c>
      <c r="U31" s="7">
        <f t="shared" si="11"/>
        <v>25.575</v>
      </c>
      <c r="V31" s="7">
        <f t="shared" si="11"/>
        <v>121.59</v>
      </c>
      <c r="W31" s="7">
        <f t="shared" si="11"/>
        <v>0</v>
      </c>
      <c r="X31" s="7">
        <f t="shared" si="11"/>
        <v>230.862</v>
      </c>
      <c r="Y31" s="7">
        <f t="shared" si="11"/>
        <v>58.218999999999994</v>
      </c>
      <c r="Z31" s="7">
        <f t="shared" si="11"/>
        <v>3.185</v>
      </c>
      <c r="AA31" s="7">
        <f t="shared" si="11"/>
        <v>0</v>
      </c>
      <c r="AB31" s="7">
        <f t="shared" si="11"/>
        <v>0</v>
      </c>
      <c r="AC31" s="7">
        <f t="shared" si="11"/>
        <v>0</v>
      </c>
      <c r="AD31" s="7">
        <f t="shared" si="11"/>
        <v>0</v>
      </c>
      <c r="AE31" s="7">
        <f t="shared" si="11"/>
        <v>0</v>
      </c>
      <c r="AF31" s="7">
        <f t="shared" si="11"/>
        <v>0</v>
      </c>
      <c r="AG31" s="7">
        <f t="shared" si="11"/>
        <v>0</v>
      </c>
      <c r="AH31" s="7">
        <f aca="true" t="shared" si="12" ref="AH31:AX31">AH16*AH21/100</f>
        <v>0</v>
      </c>
      <c r="AI31" s="7">
        <f t="shared" si="12"/>
        <v>687.375</v>
      </c>
      <c r="AJ31" s="7">
        <f t="shared" si="12"/>
        <v>0</v>
      </c>
      <c r="AK31" s="7">
        <f t="shared" si="12"/>
        <v>25.5882</v>
      </c>
      <c r="AL31" s="7">
        <f t="shared" si="12"/>
        <v>0</v>
      </c>
      <c r="AM31" s="7">
        <f t="shared" si="12"/>
        <v>0</v>
      </c>
      <c r="AN31" s="7">
        <f t="shared" si="12"/>
        <v>68.77791</v>
      </c>
      <c r="AO31" s="7">
        <f t="shared" si="12"/>
        <v>0</v>
      </c>
      <c r="AP31" s="7">
        <f t="shared" si="12"/>
        <v>0</v>
      </c>
      <c r="AQ31" s="7">
        <f t="shared" si="12"/>
        <v>0</v>
      </c>
      <c r="AR31" s="7">
        <f t="shared" si="12"/>
        <v>0</v>
      </c>
      <c r="AS31" s="7">
        <f t="shared" si="12"/>
        <v>0</v>
      </c>
      <c r="AT31" s="7">
        <f t="shared" si="12"/>
        <v>0</v>
      </c>
      <c r="AU31" s="7">
        <f t="shared" si="12"/>
        <v>0</v>
      </c>
      <c r="AV31" s="7"/>
      <c r="AW31" s="7">
        <f t="shared" si="12"/>
        <v>0</v>
      </c>
      <c r="AX31" s="7">
        <f t="shared" si="12"/>
        <v>0</v>
      </c>
      <c r="AY31" s="7"/>
      <c r="AZ31" s="7"/>
      <c r="BA31" s="7">
        <f>BA16*BA21/100</f>
        <v>0</v>
      </c>
      <c r="BB31" s="7">
        <f>BB16*BB21/100</f>
        <v>0</v>
      </c>
      <c r="BC31" s="7">
        <f>BC16*BC21/100</f>
        <v>0</v>
      </c>
      <c r="BD31" s="7"/>
      <c r="BE31" s="7">
        <f aca="true" t="shared" si="13" ref="BE31:BS31">BE16*BE21/100</f>
        <v>0</v>
      </c>
      <c r="BF31" s="7">
        <f t="shared" si="13"/>
        <v>0</v>
      </c>
      <c r="BG31" s="7">
        <f t="shared" si="13"/>
        <v>0</v>
      </c>
      <c r="BH31" s="7">
        <f t="shared" si="13"/>
        <v>1531.4164</v>
      </c>
      <c r="BI31" s="7">
        <f t="shared" si="13"/>
        <v>0</v>
      </c>
      <c r="BJ31" s="7">
        <f t="shared" si="13"/>
        <v>0</v>
      </c>
      <c r="BK31" s="7">
        <f t="shared" si="13"/>
        <v>0</v>
      </c>
      <c r="BL31" s="7">
        <f t="shared" si="13"/>
        <v>0</v>
      </c>
      <c r="BM31" s="7">
        <f t="shared" si="13"/>
        <v>0</v>
      </c>
      <c r="BN31" s="7">
        <f t="shared" si="13"/>
        <v>0</v>
      </c>
      <c r="BO31" s="7">
        <f t="shared" si="13"/>
        <v>0</v>
      </c>
      <c r="BP31" s="7">
        <f t="shared" si="13"/>
        <v>0</v>
      </c>
      <c r="BQ31" s="7">
        <f t="shared" si="13"/>
        <v>0</v>
      </c>
      <c r="BR31" s="7">
        <f t="shared" si="13"/>
        <v>0</v>
      </c>
      <c r="BS31" s="7">
        <f t="shared" si="13"/>
        <v>0</v>
      </c>
      <c r="BT31" s="7" t="s">
        <v>129</v>
      </c>
      <c r="BU31" s="7" t="s">
        <v>129</v>
      </c>
      <c r="BV31" s="7">
        <f aca="true" t="shared" si="14" ref="BV31:CX31">BV16*BV21/100</f>
        <v>0</v>
      </c>
      <c r="BW31" s="7">
        <f t="shared" si="14"/>
        <v>0</v>
      </c>
      <c r="BX31" s="7">
        <f t="shared" si="14"/>
        <v>0</v>
      </c>
      <c r="BY31" s="7">
        <f t="shared" si="14"/>
        <v>0</v>
      </c>
      <c r="BZ31" s="7">
        <f t="shared" si="14"/>
        <v>0</v>
      </c>
      <c r="CA31" s="7">
        <f t="shared" si="14"/>
        <v>0</v>
      </c>
      <c r="CB31" s="7">
        <f t="shared" si="14"/>
        <v>0</v>
      </c>
      <c r="CC31" s="7">
        <f t="shared" si="14"/>
        <v>0</v>
      </c>
      <c r="CD31" s="7">
        <f t="shared" si="14"/>
        <v>0</v>
      </c>
      <c r="CE31" s="7">
        <f t="shared" si="14"/>
        <v>0</v>
      </c>
      <c r="CF31" s="7">
        <f t="shared" si="14"/>
        <v>0</v>
      </c>
      <c r="CG31" s="7">
        <f t="shared" si="14"/>
        <v>0</v>
      </c>
      <c r="CH31" s="7">
        <f t="shared" si="14"/>
        <v>0</v>
      </c>
      <c r="CI31" s="7">
        <f t="shared" si="14"/>
        <v>0</v>
      </c>
      <c r="CJ31" s="7">
        <f t="shared" si="14"/>
        <v>0</v>
      </c>
      <c r="CK31" s="7">
        <f t="shared" si="14"/>
        <v>0</v>
      </c>
      <c r="CL31" s="7">
        <f t="shared" si="14"/>
        <v>0</v>
      </c>
      <c r="CM31" s="7">
        <f t="shared" si="14"/>
        <v>0</v>
      </c>
      <c r="CN31" s="7">
        <f t="shared" si="14"/>
        <v>0</v>
      </c>
      <c r="CO31" s="7">
        <f t="shared" si="14"/>
        <v>0</v>
      </c>
      <c r="CP31" s="7">
        <f t="shared" si="14"/>
        <v>0</v>
      </c>
      <c r="CQ31" s="7">
        <f t="shared" si="14"/>
        <v>0</v>
      </c>
      <c r="CR31" s="7">
        <f t="shared" si="14"/>
        <v>0</v>
      </c>
      <c r="CS31" s="7">
        <f t="shared" si="14"/>
        <v>0</v>
      </c>
      <c r="CT31" s="7">
        <f t="shared" si="14"/>
        <v>0</v>
      </c>
      <c r="CU31" s="7">
        <f t="shared" si="14"/>
        <v>0</v>
      </c>
      <c r="CV31" s="7">
        <f t="shared" si="14"/>
        <v>0</v>
      </c>
      <c r="CW31" s="7">
        <f t="shared" si="14"/>
        <v>0</v>
      </c>
      <c r="CX31" s="7">
        <f t="shared" si="14"/>
        <v>0</v>
      </c>
    </row>
    <row r="32" spans="1:102" ht="12.75">
      <c r="A32" s="23" t="s">
        <v>124</v>
      </c>
      <c r="B32" s="7">
        <f aca="true" t="shared" si="15" ref="B32:AG32">B16*B27/B26</f>
        <v>0.1867874890382929</v>
      </c>
      <c r="C32" s="7">
        <f t="shared" si="15"/>
        <v>196.27538907939856</v>
      </c>
      <c r="D32" s="7">
        <f t="shared" si="15"/>
        <v>30.434900893898174</v>
      </c>
      <c r="E32" s="7">
        <f t="shared" si="15"/>
        <v>8.29606357142857</v>
      </c>
      <c r="F32" s="7">
        <f t="shared" si="15"/>
        <v>0</v>
      </c>
      <c r="G32" s="7">
        <f t="shared" si="15"/>
        <v>12.685819202937683</v>
      </c>
      <c r="H32" s="7">
        <f t="shared" si="15"/>
        <v>378.09760341247124</v>
      </c>
      <c r="I32" s="7">
        <f t="shared" si="15"/>
        <v>5.212510024057739</v>
      </c>
      <c r="J32" s="7">
        <f t="shared" si="15"/>
        <v>0</v>
      </c>
      <c r="K32" s="7">
        <f t="shared" si="15"/>
        <v>0.7391446571359341</v>
      </c>
      <c r="L32" s="7">
        <f t="shared" si="15"/>
        <v>45.77957389245857</v>
      </c>
      <c r="M32" s="7">
        <f t="shared" si="15"/>
        <v>45.06797429827528</v>
      </c>
      <c r="N32" s="7">
        <f t="shared" si="15"/>
        <v>0.15774468331691485</v>
      </c>
      <c r="O32" s="7">
        <f t="shared" si="15"/>
        <v>214.4399017624964</v>
      </c>
      <c r="P32" s="7">
        <f t="shared" si="15"/>
        <v>1.4836882203555382</v>
      </c>
      <c r="Q32" s="7">
        <f t="shared" si="15"/>
        <v>252.07677622729437</v>
      </c>
      <c r="R32" s="7">
        <f t="shared" si="15"/>
        <v>25.19894349414818</v>
      </c>
      <c r="S32" s="7">
        <f t="shared" si="15"/>
        <v>11.225406960426607</v>
      </c>
      <c r="T32" s="7">
        <f t="shared" si="15"/>
        <v>11.01337514339699</v>
      </c>
      <c r="U32" s="7">
        <f t="shared" si="15"/>
        <v>14.393499709808474</v>
      </c>
      <c r="V32" s="7">
        <f t="shared" si="15"/>
        <v>18.934047815333884</v>
      </c>
      <c r="W32" s="7">
        <f t="shared" si="15"/>
        <v>2.8185398919116973</v>
      </c>
      <c r="X32" s="7">
        <f t="shared" si="15"/>
        <v>181.35249504438508</v>
      </c>
      <c r="Y32" s="7">
        <f t="shared" si="15"/>
        <v>161.88534256990792</v>
      </c>
      <c r="Z32" s="7">
        <f t="shared" si="15"/>
        <v>8.856298048492016</v>
      </c>
      <c r="AA32" s="7">
        <f t="shared" si="15"/>
        <v>440.602750813158</v>
      </c>
      <c r="AB32" s="7">
        <f t="shared" si="15"/>
        <v>104.7361699726981</v>
      </c>
      <c r="AC32" s="7">
        <f t="shared" si="15"/>
        <v>0</v>
      </c>
      <c r="AD32" s="7">
        <f t="shared" si="15"/>
        <v>143.2381394352622</v>
      </c>
      <c r="AE32" s="7">
        <f t="shared" si="15"/>
        <v>15.808791684711997</v>
      </c>
      <c r="AF32" s="7">
        <f t="shared" si="15"/>
        <v>0</v>
      </c>
      <c r="AG32" s="7">
        <f t="shared" si="15"/>
        <v>5.262299513425843</v>
      </c>
      <c r="AH32" s="7">
        <f aca="true" t="shared" si="16" ref="AH32:AX32">AH16*AH27/AH26</f>
        <v>34.78117879386298</v>
      </c>
      <c r="AI32" s="7">
        <f t="shared" si="16"/>
        <v>486.7712053753445</v>
      </c>
      <c r="AJ32" s="7">
        <f t="shared" si="16"/>
        <v>13.206499593913977</v>
      </c>
      <c r="AK32" s="7">
        <f t="shared" si="16"/>
        <v>29.188113684797546</v>
      </c>
      <c r="AL32" s="7">
        <f t="shared" si="16"/>
        <v>11.255012166283972</v>
      </c>
      <c r="AM32" s="7">
        <f t="shared" si="16"/>
        <v>81.82430548457654</v>
      </c>
      <c r="AN32" s="7">
        <f t="shared" si="16"/>
        <v>80.10385784428337</v>
      </c>
      <c r="AO32" s="7">
        <f t="shared" si="16"/>
        <v>0.2094814814814815</v>
      </c>
      <c r="AP32" s="7">
        <f t="shared" si="16"/>
        <v>714.7809946774248</v>
      </c>
      <c r="AQ32" s="7">
        <f t="shared" si="16"/>
        <v>0</v>
      </c>
      <c r="AR32" s="7">
        <f t="shared" si="16"/>
        <v>9.453470583772301</v>
      </c>
      <c r="AS32" s="7">
        <f t="shared" si="16"/>
        <v>1.9805068226120857</v>
      </c>
      <c r="AT32" s="7">
        <f t="shared" si="16"/>
        <v>21.77147770544159</v>
      </c>
      <c r="AU32" s="7">
        <f t="shared" si="16"/>
        <v>60.04274443223809</v>
      </c>
      <c r="AV32" s="7"/>
      <c r="AW32" s="7">
        <f t="shared" si="16"/>
        <v>5.0220077674473345</v>
      </c>
      <c r="AX32" s="7">
        <f t="shared" si="16"/>
        <v>0</v>
      </c>
      <c r="AY32" s="7"/>
      <c r="AZ32" s="7"/>
      <c r="BA32" s="7">
        <f>BA16*BA27/BA26</f>
        <v>0.8553096878683623</v>
      </c>
      <c r="BB32" s="7">
        <f>BB16*BB27/BB26</f>
        <v>0.17106193757367244</v>
      </c>
      <c r="BC32" s="7">
        <f>BC16*BC27/BC26</f>
        <v>0</v>
      </c>
      <c r="BD32" s="7"/>
      <c r="BE32" s="7">
        <f aca="true" t="shared" si="17" ref="BE32:BS32">BE16*BE27/BE26</f>
        <v>0.27263864818024264</v>
      </c>
      <c r="BF32" s="7">
        <f t="shared" si="17"/>
        <v>0.9713182175810028</v>
      </c>
      <c r="BG32" s="7">
        <f t="shared" si="17"/>
        <v>0.06790123456790123</v>
      </c>
      <c r="BH32" s="7">
        <f t="shared" si="17"/>
        <v>1332.3992753623188</v>
      </c>
      <c r="BI32" s="7">
        <f t="shared" si="17"/>
        <v>2.463007965438099</v>
      </c>
      <c r="BJ32" s="7">
        <f t="shared" si="17"/>
        <v>0.12038913660316174</v>
      </c>
      <c r="BK32" s="7">
        <f t="shared" si="17"/>
        <v>0.40516940272441493</v>
      </c>
      <c r="BL32" s="7">
        <f t="shared" si="17"/>
        <v>0</v>
      </c>
      <c r="BM32" s="7">
        <f t="shared" si="17"/>
        <v>0</v>
      </c>
      <c r="BN32" s="7">
        <f t="shared" si="17"/>
        <v>0</v>
      </c>
      <c r="BO32" s="7">
        <f t="shared" si="17"/>
        <v>110.27414912506013</v>
      </c>
      <c r="BP32" s="7">
        <f t="shared" si="17"/>
        <v>67.04873178437239</v>
      </c>
      <c r="BQ32" s="7">
        <f t="shared" si="17"/>
        <v>0</v>
      </c>
      <c r="BR32" s="7">
        <f t="shared" si="17"/>
        <v>0</v>
      </c>
      <c r="BS32" s="7">
        <f t="shared" si="17"/>
        <v>0</v>
      </c>
      <c r="BT32" s="7" t="s">
        <v>129</v>
      </c>
      <c r="BU32" s="7" t="s">
        <v>129</v>
      </c>
      <c r="BV32" s="7">
        <f aca="true" t="shared" si="18" ref="BV32:CX32">BV16*BV27/BV26</f>
        <v>0</v>
      </c>
      <c r="BW32" s="7">
        <f t="shared" si="18"/>
        <v>0</v>
      </c>
      <c r="BX32" s="7">
        <f t="shared" si="18"/>
        <v>0</v>
      </c>
      <c r="BY32" s="7">
        <f t="shared" si="18"/>
        <v>0</v>
      </c>
      <c r="BZ32" s="7">
        <f t="shared" si="18"/>
        <v>0</v>
      </c>
      <c r="CA32" s="7">
        <f t="shared" si="18"/>
        <v>0</v>
      </c>
      <c r="CB32" s="7">
        <f t="shared" si="18"/>
        <v>0</v>
      </c>
      <c r="CC32" s="7">
        <f t="shared" si="18"/>
        <v>0</v>
      </c>
      <c r="CD32" s="7">
        <f t="shared" si="18"/>
        <v>0</v>
      </c>
      <c r="CE32" s="7">
        <f t="shared" si="18"/>
        <v>0</v>
      </c>
      <c r="CF32" s="7">
        <f t="shared" si="18"/>
        <v>9.035462565694209</v>
      </c>
      <c r="CG32" s="7">
        <f t="shared" si="18"/>
        <v>0</v>
      </c>
      <c r="CH32" s="7">
        <f t="shared" si="18"/>
        <v>0.3049770561242499</v>
      </c>
      <c r="CI32" s="7">
        <f t="shared" si="18"/>
        <v>4.325980258493756</v>
      </c>
      <c r="CJ32" s="7">
        <f t="shared" si="18"/>
        <v>0</v>
      </c>
      <c r="CK32" s="7">
        <f t="shared" si="18"/>
        <v>40.28472799566239</v>
      </c>
      <c r="CL32" s="7">
        <f t="shared" si="18"/>
        <v>0</v>
      </c>
      <c r="CM32" s="7">
        <f t="shared" si="18"/>
        <v>0</v>
      </c>
      <c r="CN32" s="7">
        <f t="shared" si="18"/>
        <v>0.1707258064516129</v>
      </c>
      <c r="CO32" s="7">
        <f t="shared" si="18"/>
        <v>17.66750852380351</v>
      </c>
      <c r="CP32" s="7">
        <f t="shared" si="18"/>
        <v>0</v>
      </c>
      <c r="CQ32" s="7">
        <f t="shared" si="18"/>
        <v>0</v>
      </c>
      <c r="CR32" s="7">
        <f t="shared" si="18"/>
        <v>0</v>
      </c>
      <c r="CS32" s="7">
        <f t="shared" si="18"/>
        <v>0</v>
      </c>
      <c r="CT32" s="7">
        <f t="shared" si="18"/>
        <v>0</v>
      </c>
      <c r="CU32" s="7">
        <f t="shared" si="18"/>
        <v>0</v>
      </c>
      <c r="CV32" s="7">
        <f t="shared" si="18"/>
        <v>0</v>
      </c>
      <c r="CW32" s="7">
        <f t="shared" si="18"/>
        <v>0</v>
      </c>
      <c r="CX32" s="7">
        <f t="shared" si="18"/>
        <v>0</v>
      </c>
    </row>
    <row r="33" spans="1:102" ht="12.75">
      <c r="A33" s="23" t="s">
        <v>136</v>
      </c>
      <c r="B33" s="7">
        <f aca="true" t="shared" si="19" ref="B33:AG33">B22</f>
        <v>0</v>
      </c>
      <c r="C33" s="7">
        <f t="shared" si="19"/>
        <v>0</v>
      </c>
      <c r="D33" s="7">
        <f t="shared" si="19"/>
        <v>0</v>
      </c>
      <c r="E33" s="7">
        <f t="shared" si="19"/>
        <v>0</v>
      </c>
      <c r="F33" s="7">
        <f t="shared" si="19"/>
        <v>0</v>
      </c>
      <c r="G33" s="7">
        <f t="shared" si="19"/>
        <v>0</v>
      </c>
      <c r="H33" s="7">
        <f t="shared" si="19"/>
        <v>0</v>
      </c>
      <c r="I33" s="7">
        <f t="shared" si="19"/>
        <v>0</v>
      </c>
      <c r="J33" s="7">
        <f t="shared" si="19"/>
        <v>0</v>
      </c>
      <c r="K33" s="7">
        <f t="shared" si="19"/>
        <v>0</v>
      </c>
      <c r="L33" s="7">
        <f t="shared" si="19"/>
        <v>0</v>
      </c>
      <c r="M33" s="7">
        <f t="shared" si="19"/>
        <v>0</v>
      </c>
      <c r="N33" s="7">
        <f t="shared" si="19"/>
        <v>0</v>
      </c>
      <c r="O33" s="7">
        <f t="shared" si="19"/>
        <v>0</v>
      </c>
      <c r="P33" s="7">
        <f t="shared" si="19"/>
        <v>0</v>
      </c>
      <c r="Q33" s="7">
        <f t="shared" si="19"/>
        <v>0</v>
      </c>
      <c r="R33" s="7">
        <f t="shared" si="19"/>
        <v>0</v>
      </c>
      <c r="S33" s="7">
        <f t="shared" si="19"/>
        <v>0</v>
      </c>
      <c r="T33" s="7">
        <f t="shared" si="19"/>
        <v>0</v>
      </c>
      <c r="U33" s="7">
        <f t="shared" si="19"/>
        <v>0</v>
      </c>
      <c r="V33" s="7">
        <f t="shared" si="19"/>
        <v>0</v>
      </c>
      <c r="W33" s="7">
        <f t="shared" si="19"/>
        <v>0</v>
      </c>
      <c r="X33" s="7">
        <f t="shared" si="19"/>
        <v>0</v>
      </c>
      <c r="Y33" s="7">
        <f t="shared" si="19"/>
        <v>0</v>
      </c>
      <c r="Z33" s="7">
        <f t="shared" si="19"/>
        <v>0</v>
      </c>
      <c r="AA33" s="7">
        <f t="shared" si="19"/>
        <v>0</v>
      </c>
      <c r="AB33" s="7">
        <f t="shared" si="19"/>
        <v>0</v>
      </c>
      <c r="AC33" s="7">
        <f t="shared" si="19"/>
        <v>0</v>
      </c>
      <c r="AD33" s="7">
        <f t="shared" si="19"/>
        <v>0</v>
      </c>
      <c r="AE33" s="7">
        <f t="shared" si="19"/>
        <v>0</v>
      </c>
      <c r="AF33" s="7">
        <f t="shared" si="19"/>
        <v>0</v>
      </c>
      <c r="AG33" s="7">
        <f t="shared" si="19"/>
        <v>0</v>
      </c>
      <c r="AH33" s="7">
        <f aca="true" t="shared" si="20" ref="AH33:AX33">AH22</f>
        <v>0</v>
      </c>
      <c r="AI33" s="7">
        <f t="shared" si="20"/>
        <v>0</v>
      </c>
      <c r="AJ33" s="7">
        <f t="shared" si="20"/>
        <v>100</v>
      </c>
      <c r="AK33" s="7">
        <f t="shared" si="20"/>
        <v>0</v>
      </c>
      <c r="AL33" s="7">
        <f t="shared" si="20"/>
        <v>20</v>
      </c>
      <c r="AM33" s="7">
        <f t="shared" si="20"/>
        <v>0</v>
      </c>
      <c r="AN33" s="7">
        <f t="shared" si="20"/>
        <v>0</v>
      </c>
      <c r="AO33" s="7">
        <f t="shared" si="20"/>
        <v>0</v>
      </c>
      <c r="AP33" s="7">
        <f t="shared" si="20"/>
        <v>0</v>
      </c>
      <c r="AQ33" s="7">
        <f t="shared" si="20"/>
        <v>0</v>
      </c>
      <c r="AR33" s="7">
        <f t="shared" si="20"/>
        <v>0</v>
      </c>
      <c r="AS33" s="7">
        <f t="shared" si="20"/>
        <v>0</v>
      </c>
      <c r="AT33" s="7">
        <f t="shared" si="20"/>
        <v>0</v>
      </c>
      <c r="AU33" s="7">
        <f t="shared" si="20"/>
        <v>0</v>
      </c>
      <c r="AV33" s="7"/>
      <c r="AW33" s="7">
        <f t="shared" si="20"/>
        <v>0</v>
      </c>
      <c r="AX33" s="7">
        <f t="shared" si="20"/>
        <v>0</v>
      </c>
      <c r="AY33" s="7"/>
      <c r="AZ33" s="7"/>
      <c r="BA33" s="7">
        <f>BA22</f>
        <v>10</v>
      </c>
      <c r="BB33" s="7">
        <f>BB22</f>
        <v>2</v>
      </c>
      <c r="BC33" s="7">
        <f>BC22</f>
        <v>0</v>
      </c>
      <c r="BD33" s="7"/>
      <c r="BE33" s="7">
        <f aca="true" t="shared" si="21" ref="BE33:BS33">BE22</f>
        <v>5</v>
      </c>
      <c r="BF33" s="7">
        <f t="shared" si="21"/>
        <v>5</v>
      </c>
      <c r="BG33" s="7">
        <f t="shared" si="21"/>
        <v>0</v>
      </c>
      <c r="BH33" s="7">
        <f t="shared" si="21"/>
        <v>0</v>
      </c>
      <c r="BI33" s="7">
        <f t="shared" si="21"/>
        <v>5</v>
      </c>
      <c r="BJ33" s="7">
        <f t="shared" si="21"/>
        <v>5</v>
      </c>
      <c r="BK33" s="7">
        <f t="shared" si="21"/>
        <v>5</v>
      </c>
      <c r="BL33" s="7">
        <f t="shared" si="21"/>
        <v>0</v>
      </c>
      <c r="BM33" s="7">
        <f t="shared" si="21"/>
        <v>0</v>
      </c>
      <c r="BN33" s="7">
        <f t="shared" si="21"/>
        <v>0</v>
      </c>
      <c r="BO33" s="7">
        <f t="shared" si="21"/>
        <v>0</v>
      </c>
      <c r="BP33" s="7">
        <f t="shared" si="21"/>
        <v>0</v>
      </c>
      <c r="BQ33" s="7">
        <f t="shared" si="21"/>
        <v>0</v>
      </c>
      <c r="BR33" s="7">
        <f t="shared" si="21"/>
        <v>0</v>
      </c>
      <c r="BS33" s="7">
        <f t="shared" si="21"/>
        <v>0</v>
      </c>
      <c r="BT33" s="7" t="s">
        <v>129</v>
      </c>
      <c r="BU33" s="7" t="s">
        <v>129</v>
      </c>
      <c r="BV33" s="7">
        <f aca="true" t="shared" si="22" ref="BV33:CX33">BV22</f>
        <v>0</v>
      </c>
      <c r="BW33" s="7">
        <f t="shared" si="22"/>
        <v>0</v>
      </c>
      <c r="BX33" s="7">
        <f t="shared" si="22"/>
        <v>0</v>
      </c>
      <c r="BY33" s="7">
        <f t="shared" si="22"/>
        <v>0</v>
      </c>
      <c r="BZ33" s="7">
        <f t="shared" si="22"/>
        <v>0</v>
      </c>
      <c r="CA33" s="7">
        <f t="shared" si="22"/>
        <v>0</v>
      </c>
      <c r="CB33" s="7">
        <f t="shared" si="22"/>
        <v>0</v>
      </c>
      <c r="CC33" s="7">
        <f t="shared" si="22"/>
        <v>0</v>
      </c>
      <c r="CD33" s="7">
        <f t="shared" si="22"/>
        <v>0</v>
      </c>
      <c r="CE33" s="7">
        <f t="shared" si="22"/>
        <v>0</v>
      </c>
      <c r="CF33" s="7">
        <f t="shared" si="22"/>
        <v>0</v>
      </c>
      <c r="CG33" s="7">
        <f t="shared" si="22"/>
        <v>0</v>
      </c>
      <c r="CH33" s="7">
        <f t="shared" si="22"/>
        <v>0</v>
      </c>
      <c r="CI33" s="7">
        <f t="shared" si="22"/>
        <v>0</v>
      </c>
      <c r="CJ33" s="7">
        <f t="shared" si="22"/>
        <v>0</v>
      </c>
      <c r="CK33" s="7">
        <f t="shared" si="22"/>
        <v>0</v>
      </c>
      <c r="CL33" s="7">
        <f t="shared" si="22"/>
        <v>0</v>
      </c>
      <c r="CM33" s="7">
        <f t="shared" si="22"/>
        <v>0</v>
      </c>
      <c r="CN33" s="7">
        <f t="shared" si="22"/>
        <v>0</v>
      </c>
      <c r="CO33" s="7">
        <f t="shared" si="22"/>
        <v>0</v>
      </c>
      <c r="CP33" s="7">
        <f t="shared" si="22"/>
        <v>0</v>
      </c>
      <c r="CQ33" s="7">
        <f t="shared" si="22"/>
        <v>0</v>
      </c>
      <c r="CR33" s="7">
        <f t="shared" si="22"/>
        <v>0</v>
      </c>
      <c r="CS33" s="7">
        <f t="shared" si="22"/>
        <v>0</v>
      </c>
      <c r="CT33" s="7">
        <f t="shared" si="22"/>
        <v>0</v>
      </c>
      <c r="CU33" s="7">
        <f t="shared" si="22"/>
        <v>0</v>
      </c>
      <c r="CV33" s="7">
        <f t="shared" si="22"/>
        <v>0</v>
      </c>
      <c r="CW33" s="7">
        <f t="shared" si="22"/>
        <v>0</v>
      </c>
      <c r="CX33" s="7">
        <f t="shared" si="22"/>
        <v>0</v>
      </c>
    </row>
    <row r="34" spans="1:102" ht="12.75">
      <c r="A34" s="22" t="s">
        <v>125</v>
      </c>
      <c r="B34" s="21">
        <f>MAX(B31:B33)</f>
        <v>0.81</v>
      </c>
      <c r="C34" s="21">
        <f aca="true" t="shared" si="23" ref="C34:BG34">MAX(C31:C33)</f>
        <v>196.27538907939856</v>
      </c>
      <c r="D34" s="21">
        <f t="shared" si="23"/>
        <v>36.036</v>
      </c>
      <c r="E34" s="21">
        <f t="shared" si="23"/>
        <v>19.397394</v>
      </c>
      <c r="F34" s="21">
        <f t="shared" si="23"/>
        <v>0</v>
      </c>
      <c r="G34" s="21">
        <f t="shared" si="23"/>
        <v>12.925999999999998</v>
      </c>
      <c r="H34" s="21">
        <f t="shared" si="23"/>
        <v>612.15</v>
      </c>
      <c r="I34" s="21">
        <f t="shared" si="23"/>
        <v>11.6875</v>
      </c>
      <c r="J34" s="21">
        <f t="shared" si="23"/>
        <v>0</v>
      </c>
      <c r="K34" s="21">
        <f t="shared" si="23"/>
        <v>0.8112</v>
      </c>
      <c r="L34" s="21">
        <f t="shared" si="23"/>
        <v>49.60099999999999</v>
      </c>
      <c r="M34" s="21">
        <f t="shared" si="23"/>
        <v>48.83</v>
      </c>
      <c r="N34" s="21">
        <f t="shared" si="23"/>
        <v>0.4885999999999999</v>
      </c>
      <c r="O34" s="21">
        <f t="shared" si="23"/>
        <v>354.12</v>
      </c>
      <c r="P34" s="21">
        <f t="shared" si="23"/>
        <v>8.245999999999999</v>
      </c>
      <c r="Q34" s="21">
        <f t="shared" si="23"/>
        <v>307.483539</v>
      </c>
      <c r="R34" s="21">
        <f t="shared" si="23"/>
        <v>25.19894349414818</v>
      </c>
      <c r="S34" s="21">
        <f t="shared" si="23"/>
        <v>29.445</v>
      </c>
      <c r="T34" s="21">
        <f t="shared" si="23"/>
        <v>41.66992499999999</v>
      </c>
      <c r="U34" s="21">
        <f t="shared" si="23"/>
        <v>25.575</v>
      </c>
      <c r="V34" s="21">
        <f t="shared" si="23"/>
        <v>121.59</v>
      </c>
      <c r="W34" s="21">
        <f t="shared" si="23"/>
        <v>2.8185398919116973</v>
      </c>
      <c r="X34" s="21">
        <f t="shared" si="23"/>
        <v>230.862</v>
      </c>
      <c r="Y34" s="21">
        <f t="shared" si="23"/>
        <v>161.88534256990792</v>
      </c>
      <c r="Z34" s="21">
        <f t="shared" si="23"/>
        <v>8.856298048492016</v>
      </c>
      <c r="AA34" s="21">
        <f t="shared" si="23"/>
        <v>440.602750813158</v>
      </c>
      <c r="AB34" s="21">
        <f t="shared" si="23"/>
        <v>104.7361699726981</v>
      </c>
      <c r="AC34" s="21">
        <f t="shared" si="23"/>
        <v>0</v>
      </c>
      <c r="AD34" s="21">
        <f t="shared" si="23"/>
        <v>143.2381394352622</v>
      </c>
      <c r="AE34" s="21">
        <f t="shared" si="23"/>
        <v>15.808791684711997</v>
      </c>
      <c r="AF34" s="21">
        <f t="shared" si="23"/>
        <v>0</v>
      </c>
      <c r="AG34" s="21">
        <f t="shared" si="23"/>
        <v>5.262299513425843</v>
      </c>
      <c r="AH34" s="21">
        <f t="shared" si="23"/>
        <v>34.78117879386298</v>
      </c>
      <c r="AI34" s="21">
        <f t="shared" si="23"/>
        <v>687.375</v>
      </c>
      <c r="AJ34" s="21">
        <f t="shared" si="23"/>
        <v>100</v>
      </c>
      <c r="AK34" s="21">
        <f t="shared" si="23"/>
        <v>29.188113684797546</v>
      </c>
      <c r="AL34" s="21">
        <f t="shared" si="23"/>
        <v>20</v>
      </c>
      <c r="AM34" s="21">
        <f t="shared" si="23"/>
        <v>81.82430548457654</v>
      </c>
      <c r="AN34" s="21">
        <f t="shared" si="23"/>
        <v>80.10385784428337</v>
      </c>
      <c r="AO34" s="21">
        <f t="shared" si="23"/>
        <v>0.2094814814814815</v>
      </c>
      <c r="AP34" s="21">
        <f t="shared" si="23"/>
        <v>714.7809946774248</v>
      </c>
      <c r="AQ34" s="21">
        <f t="shared" si="23"/>
        <v>0</v>
      </c>
      <c r="AR34" s="21">
        <f t="shared" si="23"/>
        <v>9.453470583772301</v>
      </c>
      <c r="AS34" s="21">
        <f t="shared" si="23"/>
        <v>1.9805068226120857</v>
      </c>
      <c r="AT34" s="21">
        <f t="shared" si="23"/>
        <v>21.77147770544159</v>
      </c>
      <c r="AU34" s="21">
        <f t="shared" si="23"/>
        <v>60.04274443223809</v>
      </c>
      <c r="AV34" s="21"/>
      <c r="AW34" s="21">
        <f t="shared" si="23"/>
        <v>5.0220077674473345</v>
      </c>
      <c r="AX34" s="21">
        <f t="shared" si="23"/>
        <v>0</v>
      </c>
      <c r="AY34" s="21"/>
      <c r="AZ34" s="21"/>
      <c r="BA34" s="21">
        <f t="shared" si="23"/>
        <v>10</v>
      </c>
      <c r="BB34" s="21">
        <f>MAX(BB31:BB33)</f>
        <v>2</v>
      </c>
      <c r="BC34" s="21">
        <f t="shared" si="23"/>
        <v>0</v>
      </c>
      <c r="BD34" s="21"/>
      <c r="BE34" s="21">
        <f t="shared" si="23"/>
        <v>5</v>
      </c>
      <c r="BF34" s="21">
        <f t="shared" si="23"/>
        <v>5</v>
      </c>
      <c r="BG34" s="21">
        <f t="shared" si="23"/>
        <v>0.06790123456790123</v>
      </c>
      <c r="BH34" s="21">
        <f aca="true" t="shared" si="24" ref="BH34:BR34">MAX(BH31:BH33)</f>
        <v>1531.4164</v>
      </c>
      <c r="BI34" s="21">
        <f t="shared" si="24"/>
        <v>5</v>
      </c>
      <c r="BJ34" s="21">
        <f t="shared" si="24"/>
        <v>5</v>
      </c>
      <c r="BK34" s="21">
        <f t="shared" si="24"/>
        <v>5</v>
      </c>
      <c r="BL34" s="21">
        <f t="shared" si="24"/>
        <v>0</v>
      </c>
      <c r="BM34" s="21">
        <f t="shared" si="24"/>
        <v>0</v>
      </c>
      <c r="BN34" s="21">
        <f t="shared" si="24"/>
        <v>0</v>
      </c>
      <c r="BO34" s="21">
        <f t="shared" si="24"/>
        <v>110.27414912506013</v>
      </c>
      <c r="BP34" s="21">
        <f t="shared" si="24"/>
        <v>67.04873178437239</v>
      </c>
      <c r="BQ34" s="21">
        <f t="shared" si="24"/>
        <v>0</v>
      </c>
      <c r="BR34" s="21">
        <f t="shared" si="24"/>
        <v>0</v>
      </c>
      <c r="BS34" s="21">
        <f>MAX(BS31:BS33)</f>
        <v>0</v>
      </c>
      <c r="BT34" s="21" t="s">
        <v>129</v>
      </c>
      <c r="BU34" s="21" t="s">
        <v>129</v>
      </c>
      <c r="BV34" s="21">
        <f aca="true" t="shared" si="25" ref="BV34:CS34">MAX(BV31:BV33)</f>
        <v>0</v>
      </c>
      <c r="BW34" s="21">
        <f t="shared" si="25"/>
        <v>0</v>
      </c>
      <c r="BX34" s="21">
        <f>MAX(BX31:BX33)</f>
        <v>0</v>
      </c>
      <c r="BY34" s="21">
        <f t="shared" si="25"/>
        <v>0</v>
      </c>
      <c r="BZ34" s="21">
        <f aca="true" t="shared" si="26" ref="BZ34:CE34">MAX(BZ31:BZ33)</f>
        <v>0</v>
      </c>
      <c r="CA34" s="21">
        <f t="shared" si="26"/>
        <v>0</v>
      </c>
      <c r="CB34" s="21">
        <f t="shared" si="26"/>
        <v>0</v>
      </c>
      <c r="CC34" s="21">
        <f t="shared" si="26"/>
        <v>0</v>
      </c>
      <c r="CD34" s="21">
        <f t="shared" si="26"/>
        <v>0</v>
      </c>
      <c r="CE34" s="21">
        <f t="shared" si="26"/>
        <v>0</v>
      </c>
      <c r="CF34" s="21">
        <f t="shared" si="25"/>
        <v>9.035462565694209</v>
      </c>
      <c r="CG34" s="21">
        <f>MAX(CG31:CG33)</f>
        <v>0</v>
      </c>
      <c r="CH34" s="21">
        <f t="shared" si="25"/>
        <v>0.3049770561242499</v>
      </c>
      <c r="CI34" s="21">
        <f t="shared" si="25"/>
        <v>4.325980258493756</v>
      </c>
      <c r="CJ34" s="21">
        <f t="shared" si="25"/>
        <v>0</v>
      </c>
      <c r="CK34" s="21">
        <f t="shared" si="25"/>
        <v>40.28472799566239</v>
      </c>
      <c r="CL34" s="21">
        <f t="shared" si="25"/>
        <v>0</v>
      </c>
      <c r="CM34" s="21">
        <f t="shared" si="25"/>
        <v>0</v>
      </c>
      <c r="CN34" s="21">
        <f t="shared" si="25"/>
        <v>0.1707258064516129</v>
      </c>
      <c r="CO34" s="21">
        <f t="shared" si="25"/>
        <v>17.66750852380351</v>
      </c>
      <c r="CP34" s="21">
        <f t="shared" si="25"/>
        <v>0</v>
      </c>
      <c r="CQ34" s="21">
        <f t="shared" si="25"/>
        <v>0</v>
      </c>
      <c r="CR34" s="21">
        <f t="shared" si="25"/>
        <v>0</v>
      </c>
      <c r="CS34" s="21">
        <f t="shared" si="25"/>
        <v>0</v>
      </c>
      <c r="CT34" s="21">
        <f>MAX(CT31:CT33)</f>
        <v>0</v>
      </c>
      <c r="CU34" s="21">
        <f>MAX(CU31:CU33)</f>
        <v>0</v>
      </c>
      <c r="CV34" s="21">
        <f>MAX(CV31:CV33)</f>
        <v>0</v>
      </c>
      <c r="CW34" s="21">
        <f>MAX(CW31:CW33)</f>
        <v>0</v>
      </c>
      <c r="CX34" s="21">
        <f>MAX(CX31:CX33)</f>
        <v>0</v>
      </c>
    </row>
    <row r="35" spans="1:102" ht="12.75">
      <c r="A35" s="2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</row>
    <row r="36" spans="1:102" ht="12.75">
      <c r="A36" s="22" t="s">
        <v>140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12"/>
      <c r="AD36" s="12"/>
      <c r="AE36" s="12"/>
      <c r="AF36" s="12"/>
      <c r="AG36" s="13"/>
      <c r="AH36" s="13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</row>
    <row r="37" spans="1:107" ht="12.75">
      <c r="A37" s="23" t="s">
        <v>141</v>
      </c>
      <c r="B37" s="14">
        <v>60.777132708898606</v>
      </c>
      <c r="C37" s="14">
        <v>98.08830116677478</v>
      </c>
      <c r="D37" s="14">
        <v>97.12434256454658</v>
      </c>
      <c r="E37" s="14">
        <v>75.41438219644226</v>
      </c>
      <c r="F37" s="14" t="s">
        <v>129</v>
      </c>
      <c r="G37" s="14">
        <v>70.54851529196972</v>
      </c>
      <c r="H37" s="14">
        <v>97.80247386635124</v>
      </c>
      <c r="I37" s="14">
        <v>66.36568207288639</v>
      </c>
      <c r="J37" s="14" t="s">
        <v>129</v>
      </c>
      <c r="K37" s="14">
        <v>69.96546852927325</v>
      </c>
      <c r="L37" s="14">
        <v>97.2002404293667</v>
      </c>
      <c r="M37" s="14">
        <v>98.73278048675554</v>
      </c>
      <c r="N37" s="14">
        <v>25</v>
      </c>
      <c r="O37" s="14">
        <v>96.82329051608441</v>
      </c>
      <c r="P37" s="14">
        <v>98.62403078747828</v>
      </c>
      <c r="Q37" s="14">
        <v>97.02675863105438</v>
      </c>
      <c r="R37" s="15">
        <v>97.02675863105438</v>
      </c>
      <c r="S37" s="14">
        <v>93.41532050320536</v>
      </c>
      <c r="T37" s="14">
        <v>44.3057354685889</v>
      </c>
      <c r="U37" s="14">
        <v>98.47868023876258</v>
      </c>
      <c r="V37" s="14">
        <v>88.56891690442696</v>
      </c>
      <c r="W37" s="15">
        <v>88.56891690442696</v>
      </c>
      <c r="X37" s="14">
        <v>98.69840783450455</v>
      </c>
      <c r="Y37" s="14">
        <v>32.498551075834555</v>
      </c>
      <c r="Z37" s="15">
        <v>32.498551075834555</v>
      </c>
      <c r="AA37" s="14">
        <v>82.43999156378739</v>
      </c>
      <c r="AB37" s="14">
        <v>97.90141482905429</v>
      </c>
      <c r="AC37" s="118" t="s">
        <v>129</v>
      </c>
      <c r="AD37" s="14">
        <v>98.57721461900051</v>
      </c>
      <c r="AE37" s="14">
        <v>96.36979323287105</v>
      </c>
      <c r="AF37" s="118" t="s">
        <v>129</v>
      </c>
      <c r="AG37" s="14">
        <v>99.03782958520944</v>
      </c>
      <c r="AH37" s="14">
        <v>99.98109731598444</v>
      </c>
      <c r="AI37" s="14">
        <v>91.51711257360586</v>
      </c>
      <c r="AJ37" s="14">
        <v>92.32560681020249</v>
      </c>
      <c r="AK37" s="14">
        <v>97.51572484473515</v>
      </c>
      <c r="AL37" s="14">
        <v>43.79443896959868</v>
      </c>
      <c r="AM37" s="14">
        <v>94.2117149100104</v>
      </c>
      <c r="AN37" s="14">
        <v>98.7416453749007</v>
      </c>
      <c r="AO37" s="14">
        <v>98.8468211041943</v>
      </c>
      <c r="AP37" s="14">
        <v>50.89569491735997</v>
      </c>
      <c r="AQ37" s="118" t="s">
        <v>129</v>
      </c>
      <c r="AR37" s="14">
        <v>88.20753641689656</v>
      </c>
      <c r="AS37" s="14">
        <v>3.7537537537537533</v>
      </c>
      <c r="AT37" s="14">
        <v>96.48748024887169</v>
      </c>
      <c r="AU37" s="14">
        <v>97.0456775049976</v>
      </c>
      <c r="AV37" s="14"/>
      <c r="AW37" s="14">
        <v>98.0259605293992</v>
      </c>
      <c r="AX37" s="118" t="s">
        <v>129</v>
      </c>
      <c r="AY37" s="14"/>
      <c r="AZ37" s="118"/>
      <c r="BA37" s="14">
        <v>1.584576785950087</v>
      </c>
      <c r="BB37" s="15">
        <v>1.58457678595009</v>
      </c>
      <c r="BC37" s="118" t="s">
        <v>129</v>
      </c>
      <c r="BD37" s="14"/>
      <c r="BE37" s="118">
        <v>25</v>
      </c>
      <c r="BF37" s="14">
        <v>4.608294930875538</v>
      </c>
      <c r="BG37" s="14">
        <v>3.448275862068969</v>
      </c>
      <c r="BH37" s="14">
        <v>4.076222521846596</v>
      </c>
      <c r="BI37" s="14">
        <v>1.2114918656974745</v>
      </c>
      <c r="BJ37" s="14">
        <v>0</v>
      </c>
      <c r="BK37" s="14">
        <v>0.43141327794199974</v>
      </c>
      <c r="BL37" s="118" t="s">
        <v>129</v>
      </c>
      <c r="BM37" s="118" t="s">
        <v>129</v>
      </c>
      <c r="BN37" s="118" t="s">
        <v>129</v>
      </c>
      <c r="BO37" s="14">
        <v>70.00935819721249</v>
      </c>
      <c r="BP37" s="15">
        <v>70.00935819721249</v>
      </c>
      <c r="BQ37" s="14">
        <v>5.374388528389674</v>
      </c>
      <c r="BR37" s="119" t="s">
        <v>129</v>
      </c>
      <c r="BS37" s="119" t="s">
        <v>129</v>
      </c>
      <c r="BT37" s="14" t="s">
        <v>129</v>
      </c>
      <c r="BU37" s="14" t="s">
        <v>129</v>
      </c>
      <c r="BV37" s="118" t="s">
        <v>129</v>
      </c>
      <c r="BW37" s="118" t="s">
        <v>129</v>
      </c>
      <c r="BX37" s="120" t="s">
        <v>129</v>
      </c>
      <c r="BY37" s="118" t="s">
        <v>129</v>
      </c>
      <c r="BZ37" s="118" t="s">
        <v>129</v>
      </c>
      <c r="CA37" s="120" t="s">
        <v>129</v>
      </c>
      <c r="CB37" s="120" t="s">
        <v>129</v>
      </c>
      <c r="CC37" s="120" t="s">
        <v>129</v>
      </c>
      <c r="CD37" s="120" t="s">
        <v>129</v>
      </c>
      <c r="CE37" s="120" t="s">
        <v>129</v>
      </c>
      <c r="CF37" s="15">
        <v>70.00935819721249</v>
      </c>
      <c r="CG37" s="120" t="s">
        <v>129</v>
      </c>
      <c r="CH37" s="118">
        <v>25</v>
      </c>
      <c r="CI37" s="14">
        <v>80.52857101980081</v>
      </c>
      <c r="CJ37" s="118" t="s">
        <v>129</v>
      </c>
      <c r="CK37" s="14">
        <v>99.08855478217833</v>
      </c>
      <c r="CL37" s="118" t="s">
        <v>129</v>
      </c>
      <c r="CM37" s="118" t="s">
        <v>129</v>
      </c>
      <c r="CN37" s="118">
        <v>25</v>
      </c>
      <c r="CO37" s="118">
        <v>25</v>
      </c>
      <c r="CP37" s="118" t="s">
        <v>129</v>
      </c>
      <c r="CQ37" s="118" t="s">
        <v>129</v>
      </c>
      <c r="CR37" s="118" t="s">
        <v>129</v>
      </c>
      <c r="CS37" s="118" t="s">
        <v>129</v>
      </c>
      <c r="CT37" s="118" t="s">
        <v>129</v>
      </c>
      <c r="CU37" s="118" t="s">
        <v>129</v>
      </c>
      <c r="CV37" s="118" t="s">
        <v>129</v>
      </c>
      <c r="CW37" s="118" t="s">
        <v>129</v>
      </c>
      <c r="CX37" s="118" t="s">
        <v>129</v>
      </c>
      <c r="CY37" s="121"/>
      <c r="CZ37" s="121"/>
      <c r="DA37" s="121"/>
      <c r="DB37" s="121"/>
      <c r="DC37" s="121"/>
    </row>
    <row r="38" spans="1:107" ht="12.75">
      <c r="A38" s="23" t="s">
        <v>142</v>
      </c>
      <c r="B38" s="14">
        <v>30.2191982114364</v>
      </c>
      <c r="C38" s="14">
        <v>0.7876707705366007</v>
      </c>
      <c r="D38" s="14">
        <v>1.1900137185222932</v>
      </c>
      <c r="E38" s="14">
        <v>23.899265695682605</v>
      </c>
      <c r="F38" s="14" t="s">
        <v>129</v>
      </c>
      <c r="G38" s="14">
        <v>18.10179522220167</v>
      </c>
      <c r="H38" s="14">
        <v>1.405594878333249</v>
      </c>
      <c r="I38" s="14">
        <v>28.95330890645616</v>
      </c>
      <c r="J38" s="14" t="s">
        <v>129</v>
      </c>
      <c r="K38" s="14">
        <v>10.627482704079787</v>
      </c>
      <c r="L38" s="14">
        <v>1.930690391579674</v>
      </c>
      <c r="M38" s="14">
        <v>0.4731906105924055</v>
      </c>
      <c r="N38" s="14">
        <v>25</v>
      </c>
      <c r="O38" s="14">
        <v>2.009626092318037</v>
      </c>
      <c r="P38" s="14">
        <v>1.2623080044902864</v>
      </c>
      <c r="Q38" s="14">
        <v>1.5957357690064118</v>
      </c>
      <c r="R38" s="15">
        <v>1.5957357690064118</v>
      </c>
      <c r="S38" s="14">
        <v>0.1664634106575712</v>
      </c>
      <c r="T38" s="14">
        <v>15.148109857508873</v>
      </c>
      <c r="U38" s="14">
        <v>0.49030760029552084</v>
      </c>
      <c r="V38" s="14">
        <v>1.4037751417267224</v>
      </c>
      <c r="W38" s="15">
        <v>1.4037751417267224</v>
      </c>
      <c r="X38" s="14">
        <v>0.16795362469252645</v>
      </c>
      <c r="Y38" s="14">
        <v>0.38945224017361385</v>
      </c>
      <c r="Z38" s="15">
        <v>0.38945224017361385</v>
      </c>
      <c r="AA38" s="14">
        <v>15.408629948668043</v>
      </c>
      <c r="AB38" s="14">
        <v>1.545397831334642</v>
      </c>
      <c r="AC38" s="118" t="s">
        <v>129</v>
      </c>
      <c r="AD38" s="14">
        <v>0.03938027961353669</v>
      </c>
      <c r="AE38" s="14">
        <v>3.6218259873214</v>
      </c>
      <c r="AF38" s="118" t="s">
        <v>129</v>
      </c>
      <c r="AG38" s="14">
        <v>0.19227079565819075</v>
      </c>
      <c r="AH38" s="14">
        <v>0.005932959216562396</v>
      </c>
      <c r="AI38" s="14">
        <v>0.5056875649463102</v>
      </c>
      <c r="AJ38" s="14">
        <v>1.7645589256935106</v>
      </c>
      <c r="AK38" s="14">
        <v>1.360417503010842</v>
      </c>
      <c r="AL38" s="14">
        <v>0.00927191616068497</v>
      </c>
      <c r="AM38" s="14">
        <v>0.8468570224478303</v>
      </c>
      <c r="AN38" s="14">
        <v>0.9910736358811176</v>
      </c>
      <c r="AO38" s="14">
        <v>0.6429227472191054</v>
      </c>
      <c r="AP38" s="14">
        <v>0.466386677240439</v>
      </c>
      <c r="AQ38" s="118" t="s">
        <v>129</v>
      </c>
      <c r="AR38" s="14">
        <v>0.872057479530065</v>
      </c>
      <c r="AS38" s="14">
        <v>0</v>
      </c>
      <c r="AT38" s="14">
        <v>0.9594045240164755</v>
      </c>
      <c r="AU38" s="14">
        <v>0.5989727858894287</v>
      </c>
      <c r="AV38" s="14"/>
      <c r="AW38" s="14">
        <v>0.5444103692684923</v>
      </c>
      <c r="AX38" s="118" t="s">
        <v>129</v>
      </c>
      <c r="AY38" s="14"/>
      <c r="AZ38" s="118"/>
      <c r="BA38" s="14">
        <v>0</v>
      </c>
      <c r="BB38" s="15">
        <v>0</v>
      </c>
      <c r="BC38" s="118" t="s">
        <v>129</v>
      </c>
      <c r="BD38" s="14"/>
      <c r="BE38" s="118">
        <v>25</v>
      </c>
      <c r="BF38" s="14">
        <v>0</v>
      </c>
      <c r="BG38" s="14">
        <v>0</v>
      </c>
      <c r="BH38" s="14">
        <v>1.6712164521646178</v>
      </c>
      <c r="BI38" s="14">
        <v>6.645898234683271</v>
      </c>
      <c r="BJ38" s="14">
        <v>0</v>
      </c>
      <c r="BK38" s="14">
        <v>0</v>
      </c>
      <c r="BL38" s="118" t="s">
        <v>129</v>
      </c>
      <c r="BM38" s="118" t="s">
        <v>129</v>
      </c>
      <c r="BN38" s="118" t="s">
        <v>129</v>
      </c>
      <c r="BO38" s="14">
        <v>1.7595834659521172</v>
      </c>
      <c r="BP38" s="15">
        <v>1.7595834659521172</v>
      </c>
      <c r="BQ38" s="14">
        <v>0.43332130593364665</v>
      </c>
      <c r="BR38" s="119" t="s">
        <v>129</v>
      </c>
      <c r="BS38" s="119" t="s">
        <v>129</v>
      </c>
      <c r="BT38" s="14" t="s">
        <v>129</v>
      </c>
      <c r="BU38" s="14" t="s">
        <v>129</v>
      </c>
      <c r="BV38" s="118" t="s">
        <v>129</v>
      </c>
      <c r="BW38" s="118" t="s">
        <v>129</v>
      </c>
      <c r="BX38" s="120" t="s">
        <v>129</v>
      </c>
      <c r="BY38" s="118" t="s">
        <v>129</v>
      </c>
      <c r="BZ38" s="118" t="s">
        <v>129</v>
      </c>
      <c r="CA38" s="120" t="s">
        <v>129</v>
      </c>
      <c r="CB38" s="120" t="s">
        <v>129</v>
      </c>
      <c r="CC38" s="120" t="s">
        <v>129</v>
      </c>
      <c r="CD38" s="120" t="s">
        <v>129</v>
      </c>
      <c r="CE38" s="120" t="s">
        <v>129</v>
      </c>
      <c r="CF38" s="15">
        <v>1.7595834659521172</v>
      </c>
      <c r="CG38" s="120" t="s">
        <v>129</v>
      </c>
      <c r="CH38" s="118">
        <v>25</v>
      </c>
      <c r="CI38" s="14">
        <v>0.622353210484149</v>
      </c>
      <c r="CJ38" s="118" t="s">
        <v>129</v>
      </c>
      <c r="CK38" s="14">
        <v>0.2572901635898784</v>
      </c>
      <c r="CL38" s="118" t="s">
        <v>129</v>
      </c>
      <c r="CM38" s="118" t="s">
        <v>129</v>
      </c>
      <c r="CN38" s="118">
        <v>25</v>
      </c>
      <c r="CO38" s="118">
        <v>25</v>
      </c>
      <c r="CP38" s="118" t="s">
        <v>129</v>
      </c>
      <c r="CQ38" s="118" t="s">
        <v>129</v>
      </c>
      <c r="CR38" s="118" t="s">
        <v>129</v>
      </c>
      <c r="CS38" s="118" t="s">
        <v>129</v>
      </c>
      <c r="CT38" s="118" t="s">
        <v>129</v>
      </c>
      <c r="CU38" s="118" t="s">
        <v>129</v>
      </c>
      <c r="CV38" s="118" t="s">
        <v>129</v>
      </c>
      <c r="CW38" s="118" t="s">
        <v>129</v>
      </c>
      <c r="CX38" s="118" t="s">
        <v>129</v>
      </c>
      <c r="CY38" s="121"/>
      <c r="CZ38" s="121"/>
      <c r="DA38" s="121"/>
      <c r="DB38" s="121"/>
      <c r="DC38" s="121"/>
    </row>
    <row r="39" spans="1:107" ht="12.75">
      <c r="A39" s="23" t="s">
        <v>143</v>
      </c>
      <c r="B39" s="14">
        <v>1.5798678410125586</v>
      </c>
      <c r="C39" s="14">
        <v>1.0985461874025984</v>
      </c>
      <c r="D39" s="14">
        <v>1.5668788713254163</v>
      </c>
      <c r="E39" s="14">
        <v>0.015791490697463963</v>
      </c>
      <c r="F39" s="14" t="s">
        <v>129</v>
      </c>
      <c r="G39" s="14">
        <v>5.343190957253788</v>
      </c>
      <c r="H39" s="14">
        <v>0.7093981947110678</v>
      </c>
      <c r="I39" s="14">
        <v>0.04244806328491174</v>
      </c>
      <c r="J39" s="14" t="s">
        <v>129</v>
      </c>
      <c r="K39" s="14">
        <v>5.9349456068966395</v>
      </c>
      <c r="L39" s="14">
        <v>0.7073854262179671</v>
      </c>
      <c r="M39" s="14">
        <v>0.5506321545642073</v>
      </c>
      <c r="N39" s="14">
        <v>25</v>
      </c>
      <c r="O39" s="14">
        <v>0.501361993768568</v>
      </c>
      <c r="P39" s="14">
        <v>0.11366120803143469</v>
      </c>
      <c r="Q39" s="14">
        <v>0.5807785378560361</v>
      </c>
      <c r="R39" s="15">
        <v>0.5807785378560361</v>
      </c>
      <c r="S39" s="14">
        <v>0.3415679190280239</v>
      </c>
      <c r="T39" s="14">
        <v>1.3621176025095665</v>
      </c>
      <c r="U39" s="14">
        <v>0.3645057638408401</v>
      </c>
      <c r="V39" s="14">
        <v>3.6746407810770445</v>
      </c>
      <c r="W39" s="15">
        <v>3.6746407810770445</v>
      </c>
      <c r="X39" s="14">
        <v>1.0309852193411349</v>
      </c>
      <c r="Y39" s="14">
        <v>6.18462118891783</v>
      </c>
      <c r="Z39" s="15">
        <v>6.18462118891783</v>
      </c>
      <c r="AA39" s="14">
        <v>1.0651826242670561</v>
      </c>
      <c r="AB39" s="14">
        <v>0.5531873396110739</v>
      </c>
      <c r="AC39" s="118" t="s">
        <v>129</v>
      </c>
      <c r="AD39" s="14">
        <v>0.477902594924633</v>
      </c>
      <c r="AE39" s="14">
        <v>0.00838077980756329</v>
      </c>
      <c r="AF39" s="118" t="s">
        <v>129</v>
      </c>
      <c r="AG39" s="14">
        <v>0.7698996191323708</v>
      </c>
      <c r="AH39" s="14">
        <v>0.012969724798996867</v>
      </c>
      <c r="AI39" s="14">
        <v>7.618510564599917</v>
      </c>
      <c r="AJ39" s="14">
        <v>5.909834264103984</v>
      </c>
      <c r="AK39" s="14">
        <v>1.114997520485515</v>
      </c>
      <c r="AL39" s="14">
        <v>56.19628911424063</v>
      </c>
      <c r="AM39" s="14">
        <v>4.94142806754177</v>
      </c>
      <c r="AN39" s="14">
        <v>0.1923614766484105</v>
      </c>
      <c r="AO39" s="14">
        <v>0.5102561485865915</v>
      </c>
      <c r="AP39" s="14">
        <v>48.62149628244877</v>
      </c>
      <c r="AQ39" s="118" t="s">
        <v>129</v>
      </c>
      <c r="AR39" s="14">
        <v>10.920406103573395</v>
      </c>
      <c r="AS39" s="14">
        <v>96.24624624624624</v>
      </c>
      <c r="AT39" s="14">
        <v>2.552219145675955</v>
      </c>
      <c r="AU39" s="14">
        <v>2.040548161452675</v>
      </c>
      <c r="AV39" s="14"/>
      <c r="AW39" s="14">
        <v>1.4065349621493817</v>
      </c>
      <c r="AX39" s="118" t="s">
        <v>129</v>
      </c>
      <c r="AY39" s="14"/>
      <c r="AZ39" s="118"/>
      <c r="BA39" s="14">
        <v>85.55394163475506</v>
      </c>
      <c r="BB39" s="15">
        <v>85.5539416347551</v>
      </c>
      <c r="BC39" s="118" t="s">
        <v>129</v>
      </c>
      <c r="BD39" s="14"/>
      <c r="BE39" s="118">
        <v>25</v>
      </c>
      <c r="BF39" s="14">
        <v>63.301214914118155</v>
      </c>
      <c r="BG39" s="14">
        <v>18.808777429467103</v>
      </c>
      <c r="BH39" s="14">
        <v>92.79606113837531</v>
      </c>
      <c r="BI39" s="14">
        <v>32.95257874697126</v>
      </c>
      <c r="BJ39" s="14">
        <v>100</v>
      </c>
      <c r="BK39" s="14">
        <v>96.90021570663899</v>
      </c>
      <c r="BL39" s="118" t="s">
        <v>129</v>
      </c>
      <c r="BM39" s="118" t="s">
        <v>129</v>
      </c>
      <c r="BN39" s="118" t="s">
        <v>129</v>
      </c>
      <c r="BO39" s="14">
        <v>18.781339137915246</v>
      </c>
      <c r="BP39" s="15">
        <v>18.781339137915246</v>
      </c>
      <c r="BQ39" s="14">
        <v>94.16084896171917</v>
      </c>
      <c r="BR39" s="119" t="s">
        <v>129</v>
      </c>
      <c r="BS39" s="119" t="s">
        <v>129</v>
      </c>
      <c r="BT39" s="14" t="s">
        <v>129</v>
      </c>
      <c r="BU39" s="14" t="s">
        <v>129</v>
      </c>
      <c r="BV39" s="118" t="s">
        <v>129</v>
      </c>
      <c r="BW39" s="118" t="s">
        <v>129</v>
      </c>
      <c r="BX39" s="120" t="s">
        <v>129</v>
      </c>
      <c r="BY39" s="118" t="s">
        <v>129</v>
      </c>
      <c r="BZ39" s="118" t="s">
        <v>129</v>
      </c>
      <c r="CA39" s="120" t="s">
        <v>129</v>
      </c>
      <c r="CB39" s="120" t="s">
        <v>129</v>
      </c>
      <c r="CC39" s="120" t="s">
        <v>129</v>
      </c>
      <c r="CD39" s="120" t="s">
        <v>129</v>
      </c>
      <c r="CE39" s="120" t="s">
        <v>129</v>
      </c>
      <c r="CF39" s="15">
        <v>18.781339137915246</v>
      </c>
      <c r="CG39" s="120" t="s">
        <v>129</v>
      </c>
      <c r="CH39" s="118">
        <v>25</v>
      </c>
      <c r="CI39" s="14">
        <v>18.82654229140441</v>
      </c>
      <c r="CJ39" s="118" t="s">
        <v>129</v>
      </c>
      <c r="CK39" s="14">
        <v>0.43123238590698143</v>
      </c>
      <c r="CL39" s="118" t="s">
        <v>129</v>
      </c>
      <c r="CM39" s="118" t="s">
        <v>129</v>
      </c>
      <c r="CN39" s="118">
        <v>25</v>
      </c>
      <c r="CO39" s="118">
        <v>25</v>
      </c>
      <c r="CP39" s="118" t="s">
        <v>129</v>
      </c>
      <c r="CQ39" s="118" t="s">
        <v>129</v>
      </c>
      <c r="CR39" s="118" t="s">
        <v>129</v>
      </c>
      <c r="CS39" s="118" t="s">
        <v>129</v>
      </c>
      <c r="CT39" s="118" t="s">
        <v>129</v>
      </c>
      <c r="CU39" s="118" t="s">
        <v>129</v>
      </c>
      <c r="CV39" s="118" t="s">
        <v>129</v>
      </c>
      <c r="CW39" s="118" t="s">
        <v>129</v>
      </c>
      <c r="CX39" s="118" t="s">
        <v>129</v>
      </c>
      <c r="CY39" s="121"/>
      <c r="CZ39" s="121"/>
      <c r="DA39" s="121"/>
      <c r="DB39" s="121"/>
      <c r="DC39" s="121"/>
    </row>
    <row r="40" spans="1:107" ht="12.75">
      <c r="A40" s="23" t="s">
        <v>144</v>
      </c>
      <c r="B40" s="14">
        <v>7.423801238652439</v>
      </c>
      <c r="C40" s="14">
        <v>0.025481875286016635</v>
      </c>
      <c r="D40" s="14">
        <v>0.11876484560570015</v>
      </c>
      <c r="E40" s="14">
        <v>0.6705606171776763</v>
      </c>
      <c r="F40" s="14" t="s">
        <v>129</v>
      </c>
      <c r="G40" s="14">
        <v>6.006498528574813</v>
      </c>
      <c r="H40" s="14">
        <v>0.08253306060444107</v>
      </c>
      <c r="I40" s="14">
        <v>4.63856095737255</v>
      </c>
      <c r="J40" s="14" t="s">
        <v>129</v>
      </c>
      <c r="K40" s="14">
        <v>13.472103159750313</v>
      </c>
      <c r="L40" s="14">
        <v>0.1616837528356567</v>
      </c>
      <c r="M40" s="14">
        <v>0.243396748087844</v>
      </c>
      <c r="N40" s="14">
        <v>25</v>
      </c>
      <c r="O40" s="14">
        <v>0.6657213978289742</v>
      </c>
      <c r="P40" s="14">
        <v>0</v>
      </c>
      <c r="Q40" s="14">
        <v>0.7967270620831584</v>
      </c>
      <c r="R40" s="15">
        <v>0.7967270620831584</v>
      </c>
      <c r="S40" s="14">
        <v>6.076648167109054</v>
      </c>
      <c r="T40" s="14">
        <v>39.18403707139266</v>
      </c>
      <c r="U40" s="14">
        <v>0.666506397101074</v>
      </c>
      <c r="V40" s="14">
        <v>6.352667172769282</v>
      </c>
      <c r="W40" s="15">
        <v>6.352667172769282</v>
      </c>
      <c r="X40" s="14">
        <v>0.10265332146178559</v>
      </c>
      <c r="Y40" s="14">
        <v>60.927375495074</v>
      </c>
      <c r="Z40" s="15">
        <v>60.927375495074</v>
      </c>
      <c r="AA40" s="14">
        <v>1.0861958632774993</v>
      </c>
      <c r="AB40" s="14">
        <v>0</v>
      </c>
      <c r="AC40" s="118" t="s">
        <v>129</v>
      </c>
      <c r="AD40" s="14">
        <v>0.9055025064612948</v>
      </c>
      <c r="AE40" s="14">
        <v>0</v>
      </c>
      <c r="AF40" s="118" t="s">
        <v>129</v>
      </c>
      <c r="AG40" s="14">
        <v>0</v>
      </c>
      <c r="AH40" s="14">
        <v>0</v>
      </c>
      <c r="AI40" s="14">
        <v>0.358689296847938</v>
      </c>
      <c r="AJ40" s="14">
        <v>0</v>
      </c>
      <c r="AK40" s="14">
        <v>0.008860131768484197</v>
      </c>
      <c r="AL40" s="14">
        <v>0</v>
      </c>
      <c r="AM40" s="14">
        <v>0</v>
      </c>
      <c r="AN40" s="14">
        <v>0.0749195125697771</v>
      </c>
      <c r="AO40" s="14">
        <v>0</v>
      </c>
      <c r="AP40" s="14">
        <v>0.016422122950821964</v>
      </c>
      <c r="AQ40" s="118" t="s">
        <v>129</v>
      </c>
      <c r="AR40" s="14">
        <v>0</v>
      </c>
      <c r="AS40" s="14">
        <v>0</v>
      </c>
      <c r="AT40" s="14">
        <v>0.0008960814358808925</v>
      </c>
      <c r="AU40" s="14">
        <v>0.3148015476602907</v>
      </c>
      <c r="AV40" s="14"/>
      <c r="AW40" s="14">
        <v>0.02309413918294291</v>
      </c>
      <c r="AX40" s="118" t="s">
        <v>129</v>
      </c>
      <c r="AY40" s="14"/>
      <c r="AZ40" s="118"/>
      <c r="BA40" s="14">
        <v>12.861481579294832</v>
      </c>
      <c r="BB40" s="15">
        <v>12.8614815792948</v>
      </c>
      <c r="BC40" s="118" t="s">
        <v>129</v>
      </c>
      <c r="BD40" s="14"/>
      <c r="BE40" s="118">
        <v>25</v>
      </c>
      <c r="BF40" s="14">
        <v>32.09049015500631</v>
      </c>
      <c r="BG40" s="14">
        <v>77.74294670846393</v>
      </c>
      <c r="BH40" s="14">
        <v>1.4564998876134672</v>
      </c>
      <c r="BI40" s="14">
        <v>59.19003115264799</v>
      </c>
      <c r="BJ40" s="14">
        <v>0</v>
      </c>
      <c r="BK40" s="14">
        <v>2.6683710154190132</v>
      </c>
      <c r="BL40" s="118" t="s">
        <v>129</v>
      </c>
      <c r="BM40" s="118" t="s">
        <v>129</v>
      </c>
      <c r="BN40" s="118" t="s">
        <v>129</v>
      </c>
      <c r="BO40" s="14">
        <v>9.449719198920146</v>
      </c>
      <c r="BP40" s="15">
        <v>9.449719198920146</v>
      </c>
      <c r="BQ40" s="14">
        <v>0.031441203957518024</v>
      </c>
      <c r="BR40" s="119" t="s">
        <v>129</v>
      </c>
      <c r="BS40" s="119" t="s">
        <v>129</v>
      </c>
      <c r="BT40" s="14" t="s">
        <v>129</v>
      </c>
      <c r="BU40" s="14" t="s">
        <v>129</v>
      </c>
      <c r="BV40" s="118" t="s">
        <v>129</v>
      </c>
      <c r="BW40" s="118" t="s">
        <v>129</v>
      </c>
      <c r="BX40" s="120" t="s">
        <v>129</v>
      </c>
      <c r="BY40" s="118" t="s">
        <v>129</v>
      </c>
      <c r="BZ40" s="118" t="s">
        <v>129</v>
      </c>
      <c r="CA40" s="120" t="s">
        <v>129</v>
      </c>
      <c r="CB40" s="120" t="s">
        <v>129</v>
      </c>
      <c r="CC40" s="120" t="s">
        <v>129</v>
      </c>
      <c r="CD40" s="120" t="s">
        <v>129</v>
      </c>
      <c r="CE40" s="120" t="s">
        <v>129</v>
      </c>
      <c r="CF40" s="15">
        <v>9.449719198920146</v>
      </c>
      <c r="CG40" s="120" t="s">
        <v>129</v>
      </c>
      <c r="CH40" s="118">
        <v>25</v>
      </c>
      <c r="CI40" s="14">
        <v>0.02253347831063299</v>
      </c>
      <c r="CJ40" s="118" t="s">
        <v>129</v>
      </c>
      <c r="CK40" s="14">
        <v>0.2229226683248053</v>
      </c>
      <c r="CL40" s="118" t="s">
        <v>129</v>
      </c>
      <c r="CM40" s="118" t="s">
        <v>129</v>
      </c>
      <c r="CN40" s="118">
        <v>25</v>
      </c>
      <c r="CO40" s="118">
        <v>25</v>
      </c>
      <c r="CP40" s="118" t="s">
        <v>129</v>
      </c>
      <c r="CQ40" s="118" t="s">
        <v>129</v>
      </c>
      <c r="CR40" s="118" t="s">
        <v>129</v>
      </c>
      <c r="CS40" s="118" t="s">
        <v>129</v>
      </c>
      <c r="CT40" s="118" t="s">
        <v>129</v>
      </c>
      <c r="CU40" s="118" t="s">
        <v>129</v>
      </c>
      <c r="CV40" s="118" t="s">
        <v>129</v>
      </c>
      <c r="CW40" s="118" t="s">
        <v>129</v>
      </c>
      <c r="CX40" s="118" t="s">
        <v>129</v>
      </c>
      <c r="CY40" s="121"/>
      <c r="CZ40" s="121"/>
      <c r="DA40" s="121"/>
      <c r="DB40" s="121"/>
      <c r="DC40" s="121"/>
    </row>
    <row r="41" spans="1:102" ht="12.75">
      <c r="A41" s="2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</row>
    <row r="42" spans="1:115" ht="12.75">
      <c r="A42" s="22" t="s">
        <v>134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DH42" s="1"/>
      <c r="DI42" s="1"/>
      <c r="DJ42" s="1"/>
      <c r="DK42" s="1"/>
    </row>
    <row r="43" spans="1:102" ht="12.75">
      <c r="A43" s="23" t="s">
        <v>27</v>
      </c>
      <c r="B43" s="7">
        <f>IF(B$34=0,0,B$34*B37/100)</f>
        <v>0.4922947749420787</v>
      </c>
      <c r="C43" s="7">
        <f aca="true" t="shared" si="27" ref="C43:BG44">IF(C$34=0,0,C$34*C37/100)</f>
        <v>192.52319475645945</v>
      </c>
      <c r="D43" s="7">
        <f t="shared" si="27"/>
        <v>34.999728086560005</v>
      </c>
      <c r="E43" s="7">
        <f t="shared" si="27"/>
        <v>14.62842484730976</v>
      </c>
      <c r="F43" s="7">
        <f t="shared" si="27"/>
        <v>0</v>
      </c>
      <c r="G43" s="7">
        <f t="shared" si="27"/>
        <v>9.119101086640006</v>
      </c>
      <c r="H43" s="7">
        <f t="shared" si="27"/>
        <v>598.6978437728691</v>
      </c>
      <c r="I43" s="7">
        <f t="shared" si="27"/>
        <v>7.756489092268596</v>
      </c>
      <c r="J43" s="7">
        <f t="shared" si="27"/>
        <v>0</v>
      </c>
      <c r="K43" s="7">
        <f t="shared" si="27"/>
        <v>0.5675598807094646</v>
      </c>
      <c r="L43" s="7">
        <f t="shared" si="27"/>
        <v>48.212291255370175</v>
      </c>
      <c r="M43" s="7">
        <f t="shared" si="27"/>
        <v>48.21121671168273</v>
      </c>
      <c r="N43" s="7">
        <f t="shared" si="27"/>
        <v>0.12214999999999998</v>
      </c>
      <c r="O43" s="7">
        <f t="shared" si="27"/>
        <v>342.8706363755581</v>
      </c>
      <c r="P43" s="7">
        <f t="shared" si="27"/>
        <v>8.132537578735457</v>
      </c>
      <c r="Q43" s="7">
        <f t="shared" si="27"/>
        <v>298.34131121575393</v>
      </c>
      <c r="R43" s="7">
        <f t="shared" si="27"/>
        <v>24.44971808164293</v>
      </c>
      <c r="S43" s="7">
        <f t="shared" si="27"/>
        <v>27.50614112216882</v>
      </c>
      <c r="T43" s="7">
        <f t="shared" si="27"/>
        <v>18.46216674045939</v>
      </c>
      <c r="U43" s="7">
        <f t="shared" si="27"/>
        <v>25.185922471063527</v>
      </c>
      <c r="V43" s="7">
        <f t="shared" si="27"/>
        <v>107.69094606409273</v>
      </c>
      <c r="W43" s="7">
        <f t="shared" si="27"/>
        <v>2.4963502547853964</v>
      </c>
      <c r="X43" s="7">
        <f t="shared" si="27"/>
        <v>227.8571182948939</v>
      </c>
      <c r="Y43" s="7">
        <f t="shared" si="27"/>
        <v>52.61039073937127</v>
      </c>
      <c r="Z43" s="7">
        <f t="shared" si="27"/>
        <v>2.878168544717317</v>
      </c>
      <c r="AA43" s="7">
        <f t="shared" si="27"/>
        <v>363.23287060018265</v>
      </c>
      <c r="AB43" s="7">
        <f t="shared" si="27"/>
        <v>102.53819224103455</v>
      </c>
      <c r="AC43" s="7">
        <f t="shared" si="27"/>
        <v>0</v>
      </c>
      <c r="AD43" s="7">
        <f t="shared" si="27"/>
        <v>141.20016812736165</v>
      </c>
      <c r="AE43" s="7">
        <f t="shared" si="27"/>
        <v>15.234899859172263</v>
      </c>
      <c r="AF43" s="7">
        <f t="shared" si="27"/>
        <v>0</v>
      </c>
      <c r="AG43" s="7">
        <f t="shared" si="27"/>
        <v>5.211667224369992</v>
      </c>
      <c r="AH43" s="7">
        <f t="shared" si="27"/>
        <v>34.77460421753869</v>
      </c>
      <c r="AI43" s="7">
        <f t="shared" si="27"/>
        <v>629.0657525528233</v>
      </c>
      <c r="AJ43" s="7">
        <f t="shared" si="27"/>
        <v>92.32560681020249</v>
      </c>
      <c r="AK43" s="7">
        <f t="shared" si="27"/>
        <v>28.46300062823566</v>
      </c>
      <c r="AL43" s="7">
        <f t="shared" si="27"/>
        <v>8.758887793919735</v>
      </c>
      <c r="AM43" s="7">
        <f t="shared" si="27"/>
        <v>77.08808141022526</v>
      </c>
      <c r="AN43" s="7">
        <f t="shared" si="27"/>
        <v>79.09586724421686</v>
      </c>
      <c r="AO43" s="7">
        <f t="shared" si="27"/>
        <v>0.20706578524641592</v>
      </c>
      <c r="AP43" s="7">
        <f t="shared" si="27"/>
        <v>363.7927543782931</v>
      </c>
      <c r="AQ43" s="7">
        <f t="shared" si="27"/>
        <v>0</v>
      </c>
      <c r="AR43" s="7">
        <f t="shared" si="27"/>
        <v>8.338673507841555</v>
      </c>
      <c r="AS43" s="7">
        <f t="shared" si="27"/>
        <v>0.07434334919715035</v>
      </c>
      <c r="AT43" s="7">
        <f t="shared" si="27"/>
        <v>21.006750250925457</v>
      </c>
      <c r="AU43" s="7">
        <f t="shared" si="27"/>
        <v>58.26888812685967</v>
      </c>
      <c r="AV43" s="7"/>
      <c r="AW43" s="7">
        <f t="shared" si="27"/>
        <v>4.922871351901286</v>
      </c>
      <c r="AX43" s="7">
        <f t="shared" si="27"/>
        <v>0</v>
      </c>
      <c r="AY43" s="7"/>
      <c r="AZ43" s="7"/>
      <c r="BA43" s="7">
        <f t="shared" si="27"/>
        <v>0.1584576785950087</v>
      </c>
      <c r="BB43" s="7">
        <f>IF(BB$34=0,0,BB$34*BB37/100)</f>
        <v>0.0316915357190018</v>
      </c>
      <c r="BC43" s="7">
        <f t="shared" si="27"/>
        <v>0</v>
      </c>
      <c r="BD43" s="7"/>
      <c r="BE43" s="7">
        <f t="shared" si="27"/>
        <v>1.25</v>
      </c>
      <c r="BF43" s="7">
        <f t="shared" si="27"/>
        <v>0.23041474654377692</v>
      </c>
      <c r="BG43" s="7">
        <f t="shared" si="27"/>
        <v>0.0023414218816517687</v>
      </c>
      <c r="BH43" s="7">
        <f aca="true" t="shared" si="28" ref="BH43:BR43">IF(BH$34=0,0,BH$34*BH37/100)</f>
        <v>62.42394020005236</v>
      </c>
      <c r="BI43" s="7">
        <f t="shared" si="28"/>
        <v>0.06057459328487372</v>
      </c>
      <c r="BJ43" s="7">
        <f t="shared" si="28"/>
        <v>0</v>
      </c>
      <c r="BK43" s="7">
        <f t="shared" si="28"/>
        <v>0.02157066389709999</v>
      </c>
      <c r="BL43" s="7">
        <f t="shared" si="28"/>
        <v>0</v>
      </c>
      <c r="BM43" s="7">
        <f t="shared" si="28"/>
        <v>0</v>
      </c>
      <c r="BN43" s="7">
        <f t="shared" si="28"/>
        <v>0</v>
      </c>
      <c r="BO43" s="7">
        <f t="shared" si="28"/>
        <v>77.20222405989162</v>
      </c>
      <c r="BP43" s="7">
        <f t="shared" si="28"/>
        <v>46.94038680160953</v>
      </c>
      <c r="BQ43" s="7">
        <f t="shared" si="28"/>
        <v>0</v>
      </c>
      <c r="BR43" s="7">
        <f t="shared" si="28"/>
        <v>0</v>
      </c>
      <c r="BS43" s="7">
        <f>IF(BS$34=0,0,BS$34*BS37/100)</f>
        <v>0</v>
      </c>
      <c r="BT43" s="7" t="s">
        <v>129</v>
      </c>
      <c r="BU43" s="7" t="s">
        <v>129</v>
      </c>
      <c r="BV43" s="7">
        <f aca="true" t="shared" si="29" ref="BV43:CS43">IF(BV$34=0,0,BV$34*BV37/100)</f>
        <v>0</v>
      </c>
      <c r="BW43" s="7">
        <f t="shared" si="29"/>
        <v>0</v>
      </c>
      <c r="BX43" s="7">
        <f>IF(BX$34=0,0,BX$34*BX37/100)</f>
        <v>0</v>
      </c>
      <c r="BY43" s="7">
        <f t="shared" si="29"/>
        <v>0</v>
      </c>
      <c r="BZ43" s="7">
        <f aca="true" t="shared" si="30" ref="BZ43:CE43">IF(BZ$34=0,0,BZ$34*BZ37/100)</f>
        <v>0</v>
      </c>
      <c r="CA43" s="7">
        <f t="shared" si="30"/>
        <v>0</v>
      </c>
      <c r="CB43" s="7">
        <f t="shared" si="30"/>
        <v>0</v>
      </c>
      <c r="CC43" s="7">
        <f t="shared" si="30"/>
        <v>0</v>
      </c>
      <c r="CD43" s="7">
        <f t="shared" si="30"/>
        <v>0</v>
      </c>
      <c r="CE43" s="7">
        <f t="shared" si="30"/>
        <v>0</v>
      </c>
      <c r="CF43" s="7">
        <f t="shared" si="29"/>
        <v>6.3256693523919045</v>
      </c>
      <c r="CG43" s="7">
        <f>IF(CG$34=0,0,CG$34*CG37/100)</f>
        <v>0</v>
      </c>
      <c r="CH43" s="7">
        <f t="shared" si="29"/>
        <v>0.07624426403106248</v>
      </c>
      <c r="CI43" s="7">
        <f t="shared" si="29"/>
        <v>3.483650084763706</v>
      </c>
      <c r="CJ43" s="7">
        <f t="shared" si="29"/>
        <v>0</v>
      </c>
      <c r="CK43" s="7">
        <f t="shared" si="29"/>
        <v>39.917554768833455</v>
      </c>
      <c r="CL43" s="7">
        <f t="shared" si="29"/>
        <v>0</v>
      </c>
      <c r="CM43" s="7">
        <f>IF(CM$34=0,0,CM$34*CM37/100)</f>
        <v>0</v>
      </c>
      <c r="CN43" s="7">
        <f>IF(CN$34=0,0,CN$34*CN37/100)</f>
        <v>0.04268145161290322</v>
      </c>
      <c r="CO43" s="7">
        <f>IF(CO$34=0,0,CO$34*CO37/100)</f>
        <v>4.416877130950877</v>
      </c>
      <c r="CP43" s="7">
        <f t="shared" si="29"/>
        <v>0</v>
      </c>
      <c r="CQ43" s="7">
        <f t="shared" si="29"/>
        <v>0</v>
      </c>
      <c r="CR43" s="7">
        <f t="shared" si="29"/>
        <v>0</v>
      </c>
      <c r="CS43" s="7">
        <f t="shared" si="29"/>
        <v>0</v>
      </c>
      <c r="CT43" s="7">
        <f aca="true" t="shared" si="31" ref="CT43:CX46">IF(CT$34=0,0,CT$34*CT37/100)</f>
        <v>0</v>
      </c>
      <c r="CU43" s="7">
        <f t="shared" si="31"/>
        <v>0</v>
      </c>
      <c r="CV43" s="7">
        <f t="shared" si="31"/>
        <v>0</v>
      </c>
      <c r="CW43" s="7">
        <f t="shared" si="31"/>
        <v>0</v>
      </c>
      <c r="CX43" s="7">
        <f t="shared" si="31"/>
        <v>0</v>
      </c>
    </row>
    <row r="44" spans="1:102" ht="12.75">
      <c r="A44" s="23" t="s">
        <v>28</v>
      </c>
      <c r="B44" s="7">
        <f>IF(B$34=0,0,B$34*B38/100)</f>
        <v>0.24477550551263483</v>
      </c>
      <c r="C44" s="7">
        <f aca="true" t="shared" si="32" ref="C44:Q44">IF(C$34=0,0,C$34*C38/100)</f>
        <v>1.5460038695354097</v>
      </c>
      <c r="D44" s="7">
        <f t="shared" si="32"/>
        <v>0.42883334360669356</v>
      </c>
      <c r="E44" s="7">
        <f t="shared" si="32"/>
        <v>4.635834730098396</v>
      </c>
      <c r="F44" s="7">
        <f t="shared" si="32"/>
        <v>0</v>
      </c>
      <c r="G44" s="7">
        <f t="shared" si="32"/>
        <v>2.3398380504217875</v>
      </c>
      <c r="H44" s="7">
        <f t="shared" si="32"/>
        <v>8.604349047716983</v>
      </c>
      <c r="I44" s="7">
        <f t="shared" si="32"/>
        <v>3.383917978442064</v>
      </c>
      <c r="J44" s="7">
        <f t="shared" si="32"/>
        <v>0</v>
      </c>
      <c r="K44" s="7">
        <f t="shared" si="32"/>
        <v>0.08621013969549524</v>
      </c>
      <c r="L44" s="7">
        <f t="shared" si="32"/>
        <v>0.9576417411274339</v>
      </c>
      <c r="M44" s="7">
        <f t="shared" si="32"/>
        <v>0.23105897515227158</v>
      </c>
      <c r="N44" s="7">
        <f t="shared" si="32"/>
        <v>0.12214999999999998</v>
      </c>
      <c r="O44" s="7">
        <f t="shared" si="32"/>
        <v>7.116487918116633</v>
      </c>
      <c r="P44" s="7">
        <f t="shared" si="32"/>
        <v>0.10408991805026899</v>
      </c>
      <c r="Q44" s="7">
        <f t="shared" si="32"/>
        <v>4.9066248156297805</v>
      </c>
      <c r="R44" s="7">
        <f t="shared" si="27"/>
        <v>0.40210855474783663</v>
      </c>
      <c r="S44" s="7">
        <f t="shared" si="27"/>
        <v>0.04901515126812184</v>
      </c>
      <c r="T44" s="7">
        <f t="shared" si="27"/>
        <v>6.312206016541553</v>
      </c>
      <c r="U44" s="7">
        <f t="shared" si="27"/>
        <v>0.12539616877557946</v>
      </c>
      <c r="V44" s="7">
        <f t="shared" si="27"/>
        <v>1.7068501948255217</v>
      </c>
      <c r="W44" s="7">
        <f t="shared" si="27"/>
        <v>0.03956596236230764</v>
      </c>
      <c r="X44" s="7">
        <f t="shared" si="27"/>
        <v>0.38774109703766035</v>
      </c>
      <c r="Y44" s="7">
        <f t="shared" si="27"/>
        <v>0.6304660931512354</v>
      </c>
      <c r="Z44" s="7">
        <f t="shared" si="27"/>
        <v>0.03449105114630421</v>
      </c>
      <c r="AA44" s="7">
        <f t="shared" si="27"/>
        <v>67.89084741645149</v>
      </c>
      <c r="AB44" s="7">
        <f t="shared" si="27"/>
        <v>1.6185904993810407</v>
      </c>
      <c r="AC44" s="7">
        <f t="shared" si="27"/>
        <v>0</v>
      </c>
      <c r="AD44" s="7">
        <f t="shared" si="27"/>
        <v>0.05640757982283382</v>
      </c>
      <c r="AE44" s="7">
        <f t="shared" si="27"/>
        <v>0.5725669255184037</v>
      </c>
      <c r="AF44" s="7">
        <f t="shared" si="27"/>
        <v>0</v>
      </c>
      <c r="AG44" s="7">
        <f t="shared" si="27"/>
        <v>0.01011786514438097</v>
      </c>
      <c r="AH44" s="7">
        <f t="shared" si="27"/>
        <v>0.0020635531528795394</v>
      </c>
      <c r="AI44" s="7">
        <f t="shared" si="27"/>
        <v>3.4759698995496997</v>
      </c>
      <c r="AJ44" s="7">
        <f t="shared" si="27"/>
        <v>1.7645589256935106</v>
      </c>
      <c r="AK44" s="7">
        <f t="shared" si="27"/>
        <v>0.39708020736668864</v>
      </c>
      <c r="AL44" s="7">
        <f t="shared" si="27"/>
        <v>0.0018543832321369941</v>
      </c>
      <c r="AM44" s="7">
        <f t="shared" si="27"/>
        <v>0.6929348770653015</v>
      </c>
      <c r="AN44" s="7">
        <f t="shared" si="27"/>
        <v>0.793888216418381</v>
      </c>
      <c r="AO44" s="7">
        <f t="shared" si="27"/>
        <v>0.0013468040956560222</v>
      </c>
      <c r="AP44" s="7">
        <f t="shared" si="27"/>
        <v>3.3336433306222006</v>
      </c>
      <c r="AQ44" s="7">
        <f t="shared" si="27"/>
        <v>0</v>
      </c>
      <c r="AR44" s="7">
        <f t="shared" si="27"/>
        <v>0.08243969730096085</v>
      </c>
      <c r="AS44" s="7">
        <f t="shared" si="27"/>
        <v>0</v>
      </c>
      <c r="AT44" s="7">
        <f t="shared" si="27"/>
        <v>0.20887654205124498</v>
      </c>
      <c r="AU44" s="7">
        <f t="shared" si="27"/>
        <v>0.35963969905024634</v>
      </c>
      <c r="AV44" s="7"/>
      <c r="AW44" s="7">
        <f t="shared" si="27"/>
        <v>0.027340331031452402</v>
      </c>
      <c r="AX44" s="7">
        <f t="shared" si="27"/>
        <v>0</v>
      </c>
      <c r="AY44" s="7"/>
      <c r="AZ44" s="7"/>
      <c r="BA44" s="7">
        <f t="shared" si="27"/>
        <v>0</v>
      </c>
      <c r="BB44" s="7">
        <f>IF(BB$34=0,0,BB$34*BB38/100)</f>
        <v>0</v>
      </c>
      <c r="BC44" s="7">
        <f t="shared" si="27"/>
        <v>0</v>
      </c>
      <c r="BD44" s="7"/>
      <c r="BE44" s="7">
        <f t="shared" si="27"/>
        <v>1.25</v>
      </c>
      <c r="BF44" s="7">
        <f t="shared" si="27"/>
        <v>0</v>
      </c>
      <c r="BG44" s="7">
        <f t="shared" si="27"/>
        <v>0</v>
      </c>
      <c r="BH44" s="7">
        <f aca="true" t="shared" si="33" ref="BH44:BR44">IF(BH$34=0,0,BH$34*BH38/100)</f>
        <v>25.593282827947114</v>
      </c>
      <c r="BI44" s="7">
        <f t="shared" si="33"/>
        <v>0.3322949117341636</v>
      </c>
      <c r="BJ44" s="7">
        <f t="shared" si="33"/>
        <v>0</v>
      </c>
      <c r="BK44" s="7">
        <f t="shared" si="33"/>
        <v>0</v>
      </c>
      <c r="BL44" s="7">
        <f t="shared" si="33"/>
        <v>0</v>
      </c>
      <c r="BM44" s="7">
        <f t="shared" si="33"/>
        <v>0</v>
      </c>
      <c r="BN44" s="7">
        <f t="shared" si="33"/>
        <v>0</v>
      </c>
      <c r="BO44" s="7">
        <f t="shared" si="33"/>
        <v>1.9403656952239396</v>
      </c>
      <c r="BP44" s="7">
        <f t="shared" si="33"/>
        <v>1.1797783986083987</v>
      </c>
      <c r="BQ44" s="7">
        <f t="shared" si="33"/>
        <v>0</v>
      </c>
      <c r="BR44" s="7">
        <f t="shared" si="33"/>
        <v>0</v>
      </c>
      <c r="BS44" s="7">
        <f>IF(BS$34=0,0,BS$34*BS38/100)</f>
        <v>0</v>
      </c>
      <c r="BT44" s="7" t="s">
        <v>129</v>
      </c>
      <c r="BU44" s="7" t="s">
        <v>129</v>
      </c>
      <c r="BV44" s="7">
        <f aca="true" t="shared" si="34" ref="BV44:CS44">IF(BV$34=0,0,BV$34*BV38/100)</f>
        <v>0</v>
      </c>
      <c r="BW44" s="7">
        <f t="shared" si="34"/>
        <v>0</v>
      </c>
      <c r="BX44" s="7">
        <f>IF(BX$34=0,0,BX$34*BX38/100)</f>
        <v>0</v>
      </c>
      <c r="BY44" s="7">
        <f t="shared" si="34"/>
        <v>0</v>
      </c>
      <c r="BZ44" s="7">
        <f aca="true" t="shared" si="35" ref="BZ44:CE44">IF(BZ$34=0,0,BZ$34*BZ38/100)</f>
        <v>0</v>
      </c>
      <c r="CA44" s="7">
        <f t="shared" si="35"/>
        <v>0</v>
      </c>
      <c r="CB44" s="7">
        <f t="shared" si="35"/>
        <v>0</v>
      </c>
      <c r="CC44" s="7">
        <f t="shared" si="35"/>
        <v>0</v>
      </c>
      <c r="CD44" s="7">
        <f t="shared" si="35"/>
        <v>0</v>
      </c>
      <c r="CE44" s="7">
        <f t="shared" si="35"/>
        <v>0</v>
      </c>
      <c r="CF44" s="7">
        <f t="shared" si="34"/>
        <v>0.15898650537824824</v>
      </c>
      <c r="CG44" s="7">
        <f>IF(CG$34=0,0,CG$34*CG38/100)</f>
        <v>0</v>
      </c>
      <c r="CH44" s="7">
        <f t="shared" si="34"/>
        <v>0.07624426403106248</v>
      </c>
      <c r="CI44" s="7">
        <f t="shared" si="34"/>
        <v>0.026922877023646378</v>
      </c>
      <c r="CJ44" s="7">
        <f t="shared" si="34"/>
        <v>0</v>
      </c>
      <c r="CK44" s="7">
        <f t="shared" si="34"/>
        <v>0.10364864256177729</v>
      </c>
      <c r="CL44" s="7">
        <f t="shared" si="34"/>
        <v>0</v>
      </c>
      <c r="CM44" s="7">
        <f t="shared" si="34"/>
        <v>0</v>
      </c>
      <c r="CN44" s="7">
        <f t="shared" si="34"/>
        <v>0.04268145161290322</v>
      </c>
      <c r="CO44" s="7">
        <f t="shared" si="34"/>
        <v>4.416877130950877</v>
      </c>
      <c r="CP44" s="7">
        <f t="shared" si="34"/>
        <v>0</v>
      </c>
      <c r="CQ44" s="7">
        <f t="shared" si="34"/>
        <v>0</v>
      </c>
      <c r="CR44" s="7">
        <f t="shared" si="34"/>
        <v>0</v>
      </c>
      <c r="CS44" s="7">
        <f t="shared" si="34"/>
        <v>0</v>
      </c>
      <c r="CT44" s="7">
        <f t="shared" si="31"/>
        <v>0</v>
      </c>
      <c r="CU44" s="7">
        <f t="shared" si="31"/>
        <v>0</v>
      </c>
      <c r="CV44" s="7">
        <f t="shared" si="31"/>
        <v>0</v>
      </c>
      <c r="CW44" s="7">
        <f t="shared" si="31"/>
        <v>0</v>
      </c>
      <c r="CX44" s="7">
        <f t="shared" si="31"/>
        <v>0</v>
      </c>
    </row>
    <row r="45" spans="1:102" ht="12.75">
      <c r="A45" s="23" t="s">
        <v>29</v>
      </c>
      <c r="B45" s="7">
        <f>IF(B$34=0,0,B$34*B39/100)</f>
        <v>0.012796929512201724</v>
      </c>
      <c r="C45" s="7">
        <f aca="true" t="shared" si="36" ref="C45:BG46">IF(C$34=0,0,C$34*C39/100)</f>
        <v>2.1561758035413487</v>
      </c>
      <c r="D45" s="7">
        <f t="shared" si="36"/>
        <v>0.5646404700708271</v>
      </c>
      <c r="E45" s="7">
        <f t="shared" si="36"/>
        <v>0.003063137669060433</v>
      </c>
      <c r="F45" s="7">
        <f t="shared" si="36"/>
        <v>0</v>
      </c>
      <c r="G45" s="7">
        <f t="shared" si="36"/>
        <v>0.6906608631346246</v>
      </c>
      <c r="H45" s="7">
        <f t="shared" si="36"/>
        <v>4.342581048923801</v>
      </c>
      <c r="I45" s="7">
        <f t="shared" si="36"/>
        <v>0.0049611173964240595</v>
      </c>
      <c r="J45" s="7">
        <f t="shared" si="36"/>
        <v>0</v>
      </c>
      <c r="K45" s="7">
        <f t="shared" si="36"/>
        <v>0.048144278763145545</v>
      </c>
      <c r="L45" s="7">
        <f t="shared" si="36"/>
        <v>0.3508702452583738</v>
      </c>
      <c r="M45" s="7">
        <f t="shared" si="36"/>
        <v>0.2688736810737024</v>
      </c>
      <c r="N45" s="7">
        <f t="shared" si="36"/>
        <v>0.12214999999999998</v>
      </c>
      <c r="O45" s="7">
        <f t="shared" si="36"/>
        <v>1.775423092333253</v>
      </c>
      <c r="P45" s="7">
        <f t="shared" si="36"/>
        <v>0.009372503214272103</v>
      </c>
      <c r="Q45" s="7">
        <f t="shared" si="36"/>
        <v>1.7857984019521944</v>
      </c>
      <c r="R45" s="7">
        <f t="shared" si="36"/>
        <v>0.1463500555804825</v>
      </c>
      <c r="S45" s="7">
        <f t="shared" si="36"/>
        <v>0.10057467375780163</v>
      </c>
      <c r="T45" s="7">
        <f t="shared" si="36"/>
        <v>0.5675933833775343</v>
      </c>
      <c r="U45" s="7">
        <f t="shared" si="36"/>
        <v>0.09322234910229485</v>
      </c>
      <c r="V45" s="7">
        <f t="shared" si="36"/>
        <v>4.467995725711578</v>
      </c>
      <c r="W45" s="7">
        <f t="shared" si="36"/>
        <v>0.10357121629911209</v>
      </c>
      <c r="X45" s="7">
        <f t="shared" si="36"/>
        <v>2.380153097075331</v>
      </c>
      <c r="Y45" s="7">
        <f t="shared" si="36"/>
        <v>10.011995198330741</v>
      </c>
      <c r="Z45" s="7">
        <f t="shared" si="36"/>
        <v>0.5477284856607535</v>
      </c>
      <c r="AA45" s="7">
        <f t="shared" si="36"/>
        <v>4.693223943704435</v>
      </c>
      <c r="AB45" s="7">
        <f t="shared" si="36"/>
        <v>0.579387232282501</v>
      </c>
      <c r="AC45" s="7">
        <f t="shared" si="36"/>
        <v>0</v>
      </c>
      <c r="AD45" s="7">
        <f t="shared" si="36"/>
        <v>0.6845387852828821</v>
      </c>
      <c r="AE45" s="7">
        <f t="shared" si="36"/>
        <v>0.0013249000213320875</v>
      </c>
      <c r="AF45" s="7">
        <f t="shared" si="36"/>
        <v>0</v>
      </c>
      <c r="AG45" s="7">
        <f t="shared" si="36"/>
        <v>0.04051442391147017</v>
      </c>
      <c r="AH45" s="7">
        <f t="shared" si="36"/>
        <v>0.004511023171411086</v>
      </c>
      <c r="AI45" s="7">
        <f t="shared" si="36"/>
        <v>52.367736993418674</v>
      </c>
      <c r="AJ45" s="7">
        <f t="shared" si="36"/>
        <v>5.909834264103983</v>
      </c>
      <c r="AK45" s="7">
        <f t="shared" si="36"/>
        <v>0.3254467438619859</v>
      </c>
      <c r="AL45" s="7">
        <f t="shared" si="36"/>
        <v>11.239257822848126</v>
      </c>
      <c r="AM45" s="7">
        <f t="shared" si="36"/>
        <v>4.043289197285985</v>
      </c>
      <c r="AN45" s="7">
        <f t="shared" si="36"/>
        <v>0.15408896380160708</v>
      </c>
      <c r="AO45" s="7">
        <f t="shared" si="36"/>
        <v>0.0010688921394095415</v>
      </c>
      <c r="AP45" s="7">
        <f t="shared" si="36"/>
        <v>347.53721475473446</v>
      </c>
      <c r="AQ45" s="7">
        <f t="shared" si="36"/>
        <v>0</v>
      </c>
      <c r="AR45" s="7">
        <f t="shared" si="36"/>
        <v>1.0323573786297857</v>
      </c>
      <c r="AS45" s="7">
        <f t="shared" si="36"/>
        <v>1.9061634734149353</v>
      </c>
      <c r="AT45" s="7">
        <f t="shared" si="36"/>
        <v>0.5556558222948523</v>
      </c>
      <c r="AU45" s="7">
        <f t="shared" si="36"/>
        <v>1.2252011175977626</v>
      </c>
      <c r="AV45" s="7"/>
      <c r="AW45" s="7">
        <f t="shared" si="36"/>
        <v>0.07063629505100438</v>
      </c>
      <c r="AX45" s="7">
        <f t="shared" si="36"/>
        <v>0</v>
      </c>
      <c r="AY45" s="7"/>
      <c r="AZ45" s="7"/>
      <c r="BA45" s="7">
        <f t="shared" si="36"/>
        <v>8.555394163475507</v>
      </c>
      <c r="BB45" s="7">
        <f>IF(BB$34=0,0,BB$34*BB39/100)</f>
        <v>1.711078832695102</v>
      </c>
      <c r="BC45" s="7">
        <f t="shared" si="36"/>
        <v>0</v>
      </c>
      <c r="BD45" s="7"/>
      <c r="BE45" s="7">
        <f t="shared" si="36"/>
        <v>1.25</v>
      </c>
      <c r="BF45" s="7">
        <f t="shared" si="36"/>
        <v>3.1650607457059077</v>
      </c>
      <c r="BG45" s="7">
        <f t="shared" si="36"/>
        <v>0.01277139208173692</v>
      </c>
      <c r="BH45" s="7">
        <f aca="true" t="shared" si="37" ref="BH45:BR45">IF(BH$34=0,0,BH$34*BH39/100)</f>
        <v>1421.0940988271063</v>
      </c>
      <c r="BI45" s="7">
        <f t="shared" si="37"/>
        <v>1.647628937348563</v>
      </c>
      <c r="BJ45" s="7">
        <f t="shared" si="37"/>
        <v>5</v>
      </c>
      <c r="BK45" s="7">
        <f t="shared" si="37"/>
        <v>4.845010785331949</v>
      </c>
      <c r="BL45" s="7">
        <f t="shared" si="37"/>
        <v>0</v>
      </c>
      <c r="BM45" s="7">
        <f t="shared" si="37"/>
        <v>0</v>
      </c>
      <c r="BN45" s="7">
        <f t="shared" si="37"/>
        <v>0</v>
      </c>
      <c r="BO45" s="7">
        <f t="shared" si="37"/>
        <v>20.710961928627945</v>
      </c>
      <c r="BP45" s="7">
        <f t="shared" si="37"/>
        <v>12.592649704094152</v>
      </c>
      <c r="BQ45" s="7">
        <f t="shared" si="37"/>
        <v>0</v>
      </c>
      <c r="BR45" s="7">
        <f t="shared" si="37"/>
        <v>0</v>
      </c>
      <c r="BS45" s="7">
        <f>IF(BS$34=0,0,BS$34*BS39/100)</f>
        <v>0</v>
      </c>
      <c r="BT45" s="7" t="s">
        <v>129</v>
      </c>
      <c r="BU45" s="7" t="s">
        <v>129</v>
      </c>
      <c r="BV45" s="7">
        <f aca="true" t="shared" si="38" ref="BV45:CS45">IF(BV$34=0,0,BV$34*BV39/100)</f>
        <v>0</v>
      </c>
      <c r="BW45" s="7">
        <f t="shared" si="38"/>
        <v>0</v>
      </c>
      <c r="BX45" s="7">
        <f>IF(BX$34=0,0,BX$34*BX39/100)</f>
        <v>0</v>
      </c>
      <c r="BY45" s="7">
        <f t="shared" si="38"/>
        <v>0</v>
      </c>
      <c r="BZ45" s="7">
        <f aca="true" t="shared" si="39" ref="BZ45:CE45">IF(BZ$34=0,0,BZ$34*BZ39/100)</f>
        <v>0</v>
      </c>
      <c r="CA45" s="7">
        <f t="shared" si="39"/>
        <v>0</v>
      </c>
      <c r="CB45" s="7">
        <f t="shared" si="39"/>
        <v>0</v>
      </c>
      <c r="CC45" s="7">
        <f t="shared" si="39"/>
        <v>0</v>
      </c>
      <c r="CD45" s="7">
        <f t="shared" si="39"/>
        <v>0</v>
      </c>
      <c r="CE45" s="7">
        <f t="shared" si="39"/>
        <v>0</v>
      </c>
      <c r="CF45" s="7">
        <f t="shared" si="38"/>
        <v>1.6969808671424076</v>
      </c>
      <c r="CG45" s="7">
        <f>IF(CG$34=0,0,CG$34*CG39/100)</f>
        <v>0</v>
      </c>
      <c r="CH45" s="7">
        <f t="shared" si="38"/>
        <v>0.07624426403106248</v>
      </c>
      <c r="CI45" s="7">
        <f t="shared" si="38"/>
        <v>0.8144325028831328</v>
      </c>
      <c r="CJ45" s="7">
        <f t="shared" si="38"/>
        <v>0</v>
      </c>
      <c r="CK45" s="7">
        <f t="shared" si="38"/>
        <v>0.1737207936918326</v>
      </c>
      <c r="CL45" s="7">
        <f t="shared" si="38"/>
        <v>0</v>
      </c>
      <c r="CM45" s="7">
        <f t="shared" si="38"/>
        <v>0</v>
      </c>
      <c r="CN45" s="7">
        <f t="shared" si="38"/>
        <v>0.04268145161290322</v>
      </c>
      <c r="CO45" s="7">
        <f t="shared" si="38"/>
        <v>4.416877130950877</v>
      </c>
      <c r="CP45" s="7">
        <f t="shared" si="38"/>
        <v>0</v>
      </c>
      <c r="CQ45" s="7">
        <f t="shared" si="38"/>
        <v>0</v>
      </c>
      <c r="CR45" s="7">
        <f t="shared" si="38"/>
        <v>0</v>
      </c>
      <c r="CS45" s="7">
        <f t="shared" si="38"/>
        <v>0</v>
      </c>
      <c r="CT45" s="7">
        <f t="shared" si="31"/>
        <v>0</v>
      </c>
      <c r="CU45" s="7">
        <f t="shared" si="31"/>
        <v>0</v>
      </c>
      <c r="CV45" s="7">
        <f t="shared" si="31"/>
        <v>0</v>
      </c>
      <c r="CW45" s="7">
        <f t="shared" si="31"/>
        <v>0</v>
      </c>
      <c r="CX45" s="7">
        <f t="shared" si="31"/>
        <v>0</v>
      </c>
    </row>
    <row r="46" spans="1:102" ht="12.75">
      <c r="A46" s="23" t="s">
        <v>30</v>
      </c>
      <c r="B46" s="7">
        <f>IF(B$34=0,0,B$34*B40/100)</f>
        <v>0.06013279003308476</v>
      </c>
      <c r="C46" s="7">
        <f t="shared" si="36"/>
        <v>0.05001464986235626</v>
      </c>
      <c r="D46" s="7">
        <f t="shared" si="36"/>
        <v>0.04279809976247011</v>
      </c>
      <c r="E46" s="7">
        <f t="shared" si="36"/>
        <v>0.13007128492278555</v>
      </c>
      <c r="F46" s="7">
        <f t="shared" si="36"/>
        <v>0</v>
      </c>
      <c r="G46" s="7">
        <f t="shared" si="36"/>
        <v>0.7763999998035803</v>
      </c>
      <c r="H46" s="7">
        <f t="shared" si="36"/>
        <v>0.505226130490086</v>
      </c>
      <c r="I46" s="7">
        <f t="shared" si="36"/>
        <v>0.5421318118929168</v>
      </c>
      <c r="J46" s="7">
        <f t="shared" si="36"/>
        <v>0</v>
      </c>
      <c r="K46" s="7">
        <f t="shared" si="36"/>
        <v>0.10928570083189454</v>
      </c>
      <c r="L46" s="7">
        <f t="shared" si="36"/>
        <v>0.08019675824401407</v>
      </c>
      <c r="M46" s="7">
        <f t="shared" si="36"/>
        <v>0.11885063209129422</v>
      </c>
      <c r="N46" s="7">
        <f t="shared" si="36"/>
        <v>0.12214999999999998</v>
      </c>
      <c r="O46" s="7">
        <f t="shared" si="36"/>
        <v>2.3574526139919634</v>
      </c>
      <c r="P46" s="7">
        <f t="shared" si="36"/>
        <v>0</v>
      </c>
      <c r="Q46" s="7">
        <f t="shared" si="36"/>
        <v>2.4498045666640227</v>
      </c>
      <c r="R46" s="7">
        <f t="shared" si="36"/>
        <v>0.20076680217692197</v>
      </c>
      <c r="S46" s="7">
        <f t="shared" si="36"/>
        <v>1.789269052805261</v>
      </c>
      <c r="T46" s="7">
        <f t="shared" si="36"/>
        <v>16.327958859621514</v>
      </c>
      <c r="U46" s="7">
        <f t="shared" si="36"/>
        <v>0.17045901105859965</v>
      </c>
      <c r="V46" s="7">
        <f t="shared" si="36"/>
        <v>7.72420801537017</v>
      </c>
      <c r="W46" s="7">
        <f t="shared" si="36"/>
        <v>0.1790524584648812</v>
      </c>
      <c r="X46" s="7">
        <f t="shared" si="36"/>
        <v>0.23698751099310744</v>
      </c>
      <c r="Y46" s="7">
        <f t="shared" si="36"/>
        <v>98.63249053905469</v>
      </c>
      <c r="Z46" s="7">
        <f t="shared" si="36"/>
        <v>5.395909966967642</v>
      </c>
      <c r="AA46" s="7">
        <f t="shared" si="36"/>
        <v>4.7858088528193905</v>
      </c>
      <c r="AB46" s="7">
        <f t="shared" si="36"/>
        <v>0</v>
      </c>
      <c r="AC46" s="7">
        <f t="shared" si="36"/>
        <v>0</v>
      </c>
      <c r="AD46" s="7">
        <f t="shared" si="36"/>
        <v>1.2970249427948237</v>
      </c>
      <c r="AE46" s="7">
        <f t="shared" si="36"/>
        <v>0</v>
      </c>
      <c r="AF46" s="7">
        <f t="shared" si="36"/>
        <v>0</v>
      </c>
      <c r="AG46" s="7">
        <f t="shared" si="36"/>
        <v>0</v>
      </c>
      <c r="AH46" s="7">
        <f t="shared" si="36"/>
        <v>0</v>
      </c>
      <c r="AI46" s="7">
        <f t="shared" si="36"/>
        <v>2.4655405542085136</v>
      </c>
      <c r="AJ46" s="7">
        <f t="shared" si="36"/>
        <v>0</v>
      </c>
      <c r="AK46" s="7">
        <f t="shared" si="36"/>
        <v>0.0025861053332080306</v>
      </c>
      <c r="AL46" s="7">
        <f t="shared" si="36"/>
        <v>0</v>
      </c>
      <c r="AM46" s="7">
        <f t="shared" si="36"/>
        <v>0</v>
      </c>
      <c r="AN46" s="7">
        <f t="shared" si="36"/>
        <v>0.06001341984652425</v>
      </c>
      <c r="AO46" s="7">
        <f t="shared" si="36"/>
        <v>0</v>
      </c>
      <c r="AP46" s="7">
        <f t="shared" si="36"/>
        <v>0.1173822137750349</v>
      </c>
      <c r="AQ46" s="7">
        <f t="shared" si="36"/>
        <v>0</v>
      </c>
      <c r="AR46" s="7">
        <f t="shared" si="36"/>
        <v>0</v>
      </c>
      <c r="AS46" s="7">
        <f t="shared" si="36"/>
        <v>0</v>
      </c>
      <c r="AT46" s="7">
        <f t="shared" si="36"/>
        <v>0.0001950901700354094</v>
      </c>
      <c r="AU46" s="7">
        <f t="shared" si="36"/>
        <v>0.18901548873039853</v>
      </c>
      <c r="AV46" s="7"/>
      <c r="AW46" s="7">
        <f t="shared" si="36"/>
        <v>0.0011597894635924913</v>
      </c>
      <c r="AX46" s="7">
        <f t="shared" si="36"/>
        <v>0</v>
      </c>
      <c r="AY46" s="7"/>
      <c r="AZ46" s="7"/>
      <c r="BA46" s="7">
        <f t="shared" si="36"/>
        <v>1.2861481579294831</v>
      </c>
      <c r="BB46" s="7">
        <f>IF(BB$34=0,0,BB$34*BB40/100)</f>
        <v>0.257229631585896</v>
      </c>
      <c r="BC46" s="7">
        <f t="shared" si="36"/>
        <v>0</v>
      </c>
      <c r="BD46" s="7"/>
      <c r="BE46" s="7">
        <f t="shared" si="36"/>
        <v>1.25</v>
      </c>
      <c r="BF46" s="7">
        <f t="shared" si="36"/>
        <v>1.6045245077503154</v>
      </c>
      <c r="BG46" s="7">
        <f t="shared" si="36"/>
        <v>0.05278842060451255</v>
      </c>
      <c r="BH46" s="7">
        <f aca="true" t="shared" si="40" ref="BH46:BR46">IF(BH$34=0,0,BH$34*BH40/100)</f>
        <v>22.305078144894207</v>
      </c>
      <c r="BI46" s="7">
        <f t="shared" si="40"/>
        <v>2.9595015576323993</v>
      </c>
      <c r="BJ46" s="7">
        <f t="shared" si="40"/>
        <v>0</v>
      </c>
      <c r="BK46" s="7">
        <f t="shared" si="40"/>
        <v>0.13341855077095066</v>
      </c>
      <c r="BL46" s="7">
        <f t="shared" si="40"/>
        <v>0</v>
      </c>
      <c r="BM46" s="7">
        <f t="shared" si="40"/>
        <v>0</v>
      </c>
      <c r="BN46" s="7">
        <f t="shared" si="40"/>
        <v>0</v>
      </c>
      <c r="BO46" s="7">
        <f t="shared" si="40"/>
        <v>10.420597441316641</v>
      </c>
      <c r="BP46" s="7">
        <f t="shared" si="40"/>
        <v>6.335916880060312</v>
      </c>
      <c r="BQ46" s="7">
        <f t="shared" si="40"/>
        <v>0</v>
      </c>
      <c r="BR46" s="7">
        <f t="shared" si="40"/>
        <v>0</v>
      </c>
      <c r="BS46" s="7">
        <f>IF(BS$34=0,0,BS$34*BS40/100)</f>
        <v>0</v>
      </c>
      <c r="BT46" s="7" t="s">
        <v>129</v>
      </c>
      <c r="BU46" s="7" t="s">
        <v>129</v>
      </c>
      <c r="BV46" s="7">
        <f aca="true" t="shared" si="41" ref="BV46:CS46">IF(BV$34=0,0,BV$34*BV40/100)</f>
        <v>0</v>
      </c>
      <c r="BW46" s="7">
        <f t="shared" si="41"/>
        <v>0</v>
      </c>
      <c r="BX46" s="7">
        <f>IF(BX$34=0,0,BX$34*BX40/100)</f>
        <v>0</v>
      </c>
      <c r="BY46" s="7">
        <f t="shared" si="41"/>
        <v>0</v>
      </c>
      <c r="BZ46" s="7">
        <f aca="true" t="shared" si="42" ref="BZ46:CE46">IF(BZ$34=0,0,BZ$34*BZ40/100)</f>
        <v>0</v>
      </c>
      <c r="CA46" s="7">
        <f t="shared" si="42"/>
        <v>0</v>
      </c>
      <c r="CB46" s="7">
        <f t="shared" si="42"/>
        <v>0</v>
      </c>
      <c r="CC46" s="7">
        <f t="shared" si="42"/>
        <v>0</v>
      </c>
      <c r="CD46" s="7">
        <f t="shared" si="42"/>
        <v>0</v>
      </c>
      <c r="CE46" s="7">
        <f t="shared" si="42"/>
        <v>0</v>
      </c>
      <c r="CF46" s="7">
        <f t="shared" si="41"/>
        <v>0.8538258407816484</v>
      </c>
      <c r="CG46" s="7">
        <f>IF(CG$34=0,0,CG$34*CG40/100)</f>
        <v>0</v>
      </c>
      <c r="CH46" s="7">
        <f t="shared" si="41"/>
        <v>0.07624426403106248</v>
      </c>
      <c r="CI46" s="7">
        <f t="shared" si="41"/>
        <v>0.0009747938232699554</v>
      </c>
      <c r="CJ46" s="7">
        <f t="shared" si="41"/>
        <v>0</v>
      </c>
      <c r="CK46" s="7">
        <f t="shared" si="41"/>
        <v>0.08980379057532045</v>
      </c>
      <c r="CL46" s="7">
        <f t="shared" si="41"/>
        <v>0</v>
      </c>
      <c r="CM46" s="7">
        <f t="shared" si="41"/>
        <v>0</v>
      </c>
      <c r="CN46" s="7">
        <f t="shared" si="41"/>
        <v>0.04268145161290322</v>
      </c>
      <c r="CO46" s="7">
        <f t="shared" si="41"/>
        <v>4.416877130950877</v>
      </c>
      <c r="CP46" s="7">
        <f t="shared" si="41"/>
        <v>0</v>
      </c>
      <c r="CQ46" s="7">
        <f t="shared" si="41"/>
        <v>0</v>
      </c>
      <c r="CR46" s="7">
        <f t="shared" si="41"/>
        <v>0</v>
      </c>
      <c r="CS46" s="7">
        <f t="shared" si="41"/>
        <v>0</v>
      </c>
      <c r="CT46" s="7">
        <f t="shared" si="31"/>
        <v>0</v>
      </c>
      <c r="CU46" s="7">
        <f t="shared" si="31"/>
        <v>0</v>
      </c>
      <c r="CV46" s="7">
        <f t="shared" si="31"/>
        <v>0</v>
      </c>
      <c r="CW46" s="7">
        <f t="shared" si="31"/>
        <v>0</v>
      </c>
      <c r="CX46" s="7">
        <f t="shared" si="31"/>
        <v>0</v>
      </c>
    </row>
    <row r="47" spans="2:10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1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</row>
    <row r="48" spans="1:102" ht="12.75">
      <c r="A48" s="35" t="s">
        <v>146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</row>
    <row r="49" spans="1:102" ht="12.75">
      <c r="A49" s="34" t="s">
        <v>147</v>
      </c>
      <c r="B49" s="7">
        <f aca="true" t="shared" si="43" ref="B49:AG49">B16*B23/100</f>
        <v>0</v>
      </c>
      <c r="C49" s="7">
        <f t="shared" si="43"/>
        <v>4.192</v>
      </c>
      <c r="D49" s="7">
        <f t="shared" si="43"/>
        <v>4.4352</v>
      </c>
      <c r="E49" s="7">
        <f t="shared" si="43"/>
        <v>0</v>
      </c>
      <c r="F49" s="7">
        <f t="shared" si="43"/>
        <v>0</v>
      </c>
      <c r="G49" s="7">
        <f t="shared" si="43"/>
        <v>0</v>
      </c>
      <c r="H49" s="7">
        <f t="shared" si="43"/>
        <v>39.935500000000005</v>
      </c>
      <c r="I49" s="7">
        <f t="shared" si="43"/>
        <v>0</v>
      </c>
      <c r="J49" s="7">
        <f t="shared" si="43"/>
        <v>0</v>
      </c>
      <c r="K49" s="7">
        <f t="shared" si="43"/>
        <v>0</v>
      </c>
      <c r="L49" s="7">
        <f t="shared" si="43"/>
        <v>1.5633000000000001</v>
      </c>
      <c r="M49" s="7">
        <f t="shared" si="43"/>
        <v>1.5390000000000001</v>
      </c>
      <c r="N49" s="7">
        <f t="shared" si="43"/>
        <v>0</v>
      </c>
      <c r="O49" s="7">
        <f t="shared" si="43"/>
        <v>0</v>
      </c>
      <c r="P49" s="7">
        <f t="shared" si="43"/>
        <v>0</v>
      </c>
      <c r="Q49" s="7">
        <f t="shared" si="43"/>
        <v>0</v>
      </c>
      <c r="R49" s="7">
        <f t="shared" si="43"/>
        <v>0</v>
      </c>
      <c r="S49" s="7">
        <f t="shared" si="43"/>
        <v>0</v>
      </c>
      <c r="T49" s="7">
        <f t="shared" si="43"/>
        <v>0</v>
      </c>
      <c r="U49" s="7">
        <f t="shared" si="43"/>
        <v>0</v>
      </c>
      <c r="V49" s="7">
        <f t="shared" si="43"/>
        <v>0</v>
      </c>
      <c r="W49" s="7">
        <f t="shared" si="43"/>
        <v>0</v>
      </c>
      <c r="X49" s="7">
        <f t="shared" si="43"/>
        <v>0</v>
      </c>
      <c r="Y49" s="7">
        <f t="shared" si="43"/>
        <v>0</v>
      </c>
      <c r="Z49" s="7">
        <f t="shared" si="43"/>
        <v>0</v>
      </c>
      <c r="AA49" s="7">
        <f t="shared" si="43"/>
        <v>0</v>
      </c>
      <c r="AB49" s="7">
        <f t="shared" si="43"/>
        <v>0</v>
      </c>
      <c r="AC49" s="7">
        <f t="shared" si="43"/>
        <v>0</v>
      </c>
      <c r="AD49" s="7">
        <f t="shared" si="43"/>
        <v>0</v>
      </c>
      <c r="AE49" s="7">
        <f t="shared" si="43"/>
        <v>0</v>
      </c>
      <c r="AF49" s="7">
        <f t="shared" si="43"/>
        <v>0</v>
      </c>
      <c r="AG49" s="7">
        <f t="shared" si="43"/>
        <v>0</v>
      </c>
      <c r="AH49" s="7">
        <f aca="true" t="shared" si="44" ref="AH49:AX49">AH16*AH23/100</f>
        <v>0</v>
      </c>
      <c r="AI49" s="7">
        <f t="shared" si="44"/>
        <v>18.33</v>
      </c>
      <c r="AJ49" s="7">
        <f t="shared" si="44"/>
        <v>0</v>
      </c>
      <c r="AK49" s="7">
        <f t="shared" si="44"/>
        <v>9.3048</v>
      </c>
      <c r="AL49" s="7">
        <f t="shared" si="44"/>
        <v>0</v>
      </c>
      <c r="AM49" s="7">
        <f t="shared" si="44"/>
        <v>85.97</v>
      </c>
      <c r="AN49" s="7">
        <f t="shared" si="44"/>
        <v>7.431660000000001</v>
      </c>
      <c r="AO49" s="7">
        <f t="shared" si="44"/>
        <v>0</v>
      </c>
      <c r="AP49" s="7">
        <f t="shared" si="44"/>
        <v>0</v>
      </c>
      <c r="AQ49" s="7">
        <f t="shared" si="44"/>
        <v>0</v>
      </c>
      <c r="AR49" s="7">
        <f t="shared" si="44"/>
        <v>0</v>
      </c>
      <c r="AS49" s="7">
        <f t="shared" si="44"/>
        <v>0</v>
      </c>
      <c r="AT49" s="7">
        <f t="shared" si="44"/>
        <v>0</v>
      </c>
      <c r="AU49" s="7">
        <f t="shared" si="44"/>
        <v>0</v>
      </c>
      <c r="AV49" s="7"/>
      <c r="AW49" s="7">
        <f t="shared" si="44"/>
        <v>0</v>
      </c>
      <c r="AX49" s="7">
        <f t="shared" si="44"/>
        <v>0</v>
      </c>
      <c r="AY49" s="7"/>
      <c r="AZ49" s="7"/>
      <c r="BA49" s="7">
        <f>BA16*BA23/100</f>
        <v>0</v>
      </c>
      <c r="BB49" s="7">
        <f>BB16*BB23/100</f>
        <v>0</v>
      </c>
      <c r="BC49" s="7">
        <f>BC16*BC23/100</f>
        <v>0</v>
      </c>
      <c r="BD49" s="7"/>
      <c r="BE49" s="7">
        <f aca="true" t="shared" si="45" ref="BE49:BS49">BE16*BE23/100</f>
        <v>0</v>
      </c>
      <c r="BF49" s="7">
        <f t="shared" si="45"/>
        <v>0</v>
      </c>
      <c r="BG49" s="7">
        <f t="shared" si="45"/>
        <v>0</v>
      </c>
      <c r="BH49" s="7">
        <f t="shared" si="45"/>
        <v>957.9362000000001</v>
      </c>
      <c r="BI49" s="7">
        <f t="shared" si="45"/>
        <v>0</v>
      </c>
      <c r="BJ49" s="7">
        <f t="shared" si="45"/>
        <v>0</v>
      </c>
      <c r="BK49" s="7">
        <f t="shared" si="45"/>
        <v>0</v>
      </c>
      <c r="BL49" s="7">
        <f t="shared" si="45"/>
        <v>0</v>
      </c>
      <c r="BM49" s="7">
        <f t="shared" si="45"/>
        <v>0</v>
      </c>
      <c r="BN49" s="7">
        <f t="shared" si="45"/>
        <v>0</v>
      </c>
      <c r="BO49" s="7">
        <f t="shared" si="45"/>
        <v>0</v>
      </c>
      <c r="BP49" s="7">
        <f t="shared" si="45"/>
        <v>0</v>
      </c>
      <c r="BQ49" s="7">
        <f t="shared" si="45"/>
        <v>0</v>
      </c>
      <c r="BR49" s="7">
        <f t="shared" si="45"/>
        <v>0</v>
      </c>
      <c r="BS49" s="7">
        <f t="shared" si="45"/>
        <v>0</v>
      </c>
      <c r="BT49" s="7" t="s">
        <v>129</v>
      </c>
      <c r="BU49" s="7" t="s">
        <v>129</v>
      </c>
      <c r="BV49" s="7">
        <f aca="true" t="shared" si="46" ref="BV49:CX49">BV16*BV23/100</f>
        <v>0</v>
      </c>
      <c r="BW49" s="7">
        <f t="shared" si="46"/>
        <v>0</v>
      </c>
      <c r="BX49" s="7">
        <f t="shared" si="46"/>
        <v>0</v>
      </c>
      <c r="BY49" s="7">
        <f t="shared" si="46"/>
        <v>0</v>
      </c>
      <c r="BZ49" s="7">
        <f t="shared" si="46"/>
        <v>0</v>
      </c>
      <c r="CA49" s="7">
        <f t="shared" si="46"/>
        <v>0</v>
      </c>
      <c r="CB49" s="7">
        <f t="shared" si="46"/>
        <v>0</v>
      </c>
      <c r="CC49" s="7">
        <f t="shared" si="46"/>
        <v>0</v>
      </c>
      <c r="CD49" s="7">
        <f t="shared" si="46"/>
        <v>0</v>
      </c>
      <c r="CE49" s="7">
        <f t="shared" si="46"/>
        <v>0</v>
      </c>
      <c r="CF49" s="7">
        <f t="shared" si="46"/>
        <v>0</v>
      </c>
      <c r="CG49" s="7">
        <f t="shared" si="46"/>
        <v>0</v>
      </c>
      <c r="CH49" s="7">
        <f t="shared" si="46"/>
        <v>0</v>
      </c>
      <c r="CI49" s="7">
        <f t="shared" si="46"/>
        <v>0</v>
      </c>
      <c r="CJ49" s="7">
        <f t="shared" si="46"/>
        <v>0</v>
      </c>
      <c r="CK49" s="7">
        <f t="shared" si="46"/>
        <v>0</v>
      </c>
      <c r="CL49" s="7">
        <f t="shared" si="46"/>
        <v>0</v>
      </c>
      <c r="CM49" s="7">
        <f t="shared" si="46"/>
        <v>0</v>
      </c>
      <c r="CN49" s="7">
        <f t="shared" si="46"/>
        <v>0</v>
      </c>
      <c r="CO49" s="7">
        <f t="shared" si="46"/>
        <v>0</v>
      </c>
      <c r="CP49" s="7">
        <f t="shared" si="46"/>
        <v>0</v>
      </c>
      <c r="CQ49" s="7">
        <f t="shared" si="46"/>
        <v>0</v>
      </c>
      <c r="CR49" s="7">
        <f t="shared" si="46"/>
        <v>0</v>
      </c>
      <c r="CS49" s="7">
        <f t="shared" si="46"/>
        <v>0</v>
      </c>
      <c r="CT49" s="7">
        <f t="shared" si="46"/>
        <v>0</v>
      </c>
      <c r="CU49" s="7">
        <f t="shared" si="46"/>
        <v>0</v>
      </c>
      <c r="CV49" s="7">
        <f t="shared" si="46"/>
        <v>0</v>
      </c>
      <c r="CW49" s="7">
        <f t="shared" si="46"/>
        <v>0</v>
      </c>
      <c r="CX49" s="7">
        <f t="shared" si="46"/>
        <v>0</v>
      </c>
    </row>
    <row r="50" spans="1:102" ht="12.75">
      <c r="A50" s="34" t="s">
        <v>124</v>
      </c>
      <c r="B50" s="7">
        <f aca="true" t="shared" si="47" ref="B50:AG50">B16*B28/B26</f>
        <v>0.036831335866705645</v>
      </c>
      <c r="C50" s="7">
        <f t="shared" si="47"/>
        <v>2.6953310472170933</v>
      </c>
      <c r="D50" s="7">
        <f t="shared" si="47"/>
        <v>2.828021764477264</v>
      </c>
      <c r="E50" s="7">
        <f t="shared" si="47"/>
        <v>0.17105285714285715</v>
      </c>
      <c r="F50" s="7">
        <f t="shared" si="47"/>
        <v>0</v>
      </c>
      <c r="G50" s="7">
        <f t="shared" si="47"/>
        <v>3.216978075386111</v>
      </c>
      <c r="H50" s="7">
        <f t="shared" si="47"/>
        <v>38.1206151428411</v>
      </c>
      <c r="I50" s="7">
        <f t="shared" si="47"/>
        <v>0.05012028869286287</v>
      </c>
      <c r="J50" s="7">
        <f t="shared" si="47"/>
        <v>0</v>
      </c>
      <c r="K50" s="7">
        <f t="shared" si="47"/>
        <v>0.1248970196268476</v>
      </c>
      <c r="L50" s="7">
        <f t="shared" si="47"/>
        <v>1.1617855935069328</v>
      </c>
      <c r="M50" s="7">
        <f t="shared" si="47"/>
        <v>1.1437267500845452</v>
      </c>
      <c r="N50" s="7">
        <f t="shared" si="47"/>
        <v>0.1021295706090282</v>
      </c>
      <c r="O50" s="7">
        <f t="shared" si="47"/>
        <v>44.05326013676201</v>
      </c>
      <c r="P50" s="7">
        <f t="shared" si="47"/>
        <v>4.175522563000586</v>
      </c>
      <c r="Q50" s="7">
        <f t="shared" si="47"/>
        <v>33.04616382460414</v>
      </c>
      <c r="R50" s="7">
        <f t="shared" si="47"/>
        <v>3.3034713763702803</v>
      </c>
      <c r="S50" s="7">
        <f t="shared" si="47"/>
        <v>0.20660258209374122</v>
      </c>
      <c r="T50" s="7">
        <f t="shared" si="47"/>
        <v>3.4509995613739117</v>
      </c>
      <c r="U50" s="7">
        <f t="shared" si="47"/>
        <v>0.3373476494486361</v>
      </c>
      <c r="V50" s="7">
        <f t="shared" si="47"/>
        <v>6.905358615004122</v>
      </c>
      <c r="W50" s="7">
        <f t="shared" si="47"/>
        <v>1.027938078226619</v>
      </c>
      <c r="X50" s="7">
        <f t="shared" si="47"/>
        <v>20.7181763337068</v>
      </c>
      <c r="Y50" s="7">
        <f t="shared" si="47"/>
        <v>15.457801807890514</v>
      </c>
      <c r="Z50" s="7">
        <f t="shared" si="47"/>
        <v>0.8456534594914252</v>
      </c>
      <c r="AA50" s="7">
        <f t="shared" si="47"/>
        <v>84.47826823063572</v>
      </c>
      <c r="AB50" s="7">
        <f t="shared" si="47"/>
        <v>12.634306157928954</v>
      </c>
      <c r="AC50" s="7">
        <f t="shared" si="47"/>
        <v>0</v>
      </c>
      <c r="AD50" s="7">
        <f t="shared" si="47"/>
        <v>1.640131367579338</v>
      </c>
      <c r="AE50" s="7">
        <f t="shared" si="47"/>
        <v>0.10069294066695539</v>
      </c>
      <c r="AF50" s="7">
        <f t="shared" si="47"/>
        <v>0</v>
      </c>
      <c r="AG50" s="7">
        <f t="shared" si="47"/>
        <v>0</v>
      </c>
      <c r="AH50" s="7">
        <f aca="true" t="shared" si="48" ref="AH50:AX50">AH16*AH28/AH26</f>
        <v>16.683654868600943</v>
      </c>
      <c r="AI50" s="7">
        <f t="shared" si="48"/>
        <v>28.772811781398307</v>
      </c>
      <c r="AJ50" s="7">
        <f t="shared" si="48"/>
        <v>1.192845124611585</v>
      </c>
      <c r="AK50" s="7">
        <f t="shared" si="48"/>
        <v>1.7759963353183692</v>
      </c>
      <c r="AL50" s="7">
        <f t="shared" si="48"/>
        <v>5.764762329072278</v>
      </c>
      <c r="AM50" s="7">
        <f t="shared" si="48"/>
        <v>5.061297246468652</v>
      </c>
      <c r="AN50" s="7">
        <f t="shared" si="48"/>
        <v>5.245545943418285</v>
      </c>
      <c r="AO50" s="7">
        <f t="shared" si="48"/>
        <v>0</v>
      </c>
      <c r="AP50" s="7">
        <f t="shared" si="48"/>
        <v>115.0120859748449</v>
      </c>
      <c r="AQ50" s="7">
        <f t="shared" si="48"/>
        <v>0</v>
      </c>
      <c r="AR50" s="7">
        <f t="shared" si="48"/>
        <v>2.45311578439661</v>
      </c>
      <c r="AS50" s="7">
        <f t="shared" si="48"/>
        <v>0</v>
      </c>
      <c r="AT50" s="7">
        <f t="shared" si="48"/>
        <v>1.2468247144085494</v>
      </c>
      <c r="AU50" s="7">
        <f t="shared" si="48"/>
        <v>10.779187056826126</v>
      </c>
      <c r="AV50" s="7"/>
      <c r="AW50" s="7">
        <f t="shared" si="48"/>
        <v>0.8967871013298812</v>
      </c>
      <c r="AX50" s="7">
        <f t="shared" si="48"/>
        <v>20.422254415815914</v>
      </c>
      <c r="AY50" s="7"/>
      <c r="AZ50" s="7"/>
      <c r="BA50" s="7">
        <f>BA16*BA28/BA26</f>
        <v>1.2967598493488073</v>
      </c>
      <c r="BB50" s="7">
        <f>BB16*BB28/BB26</f>
        <v>0.25935196986976145</v>
      </c>
      <c r="BC50" s="7">
        <f>BC16*BC28/BC26</f>
        <v>0</v>
      </c>
      <c r="BD50" s="7"/>
      <c r="BE50" s="7">
        <f aca="true" t="shared" si="49" ref="BE50:BS50">BE16*BE28/BE26</f>
        <v>0.7724761698440208</v>
      </c>
      <c r="BF50" s="7">
        <f t="shared" si="49"/>
        <v>0.24976754166368642</v>
      </c>
      <c r="BG50" s="7">
        <f t="shared" si="49"/>
        <v>0</v>
      </c>
      <c r="BH50" s="7">
        <f t="shared" si="49"/>
        <v>381.66449275362316</v>
      </c>
      <c r="BI50" s="7">
        <f t="shared" si="49"/>
        <v>1.1917780477926285</v>
      </c>
      <c r="BJ50" s="7">
        <f t="shared" si="49"/>
        <v>1.4446696392379408</v>
      </c>
      <c r="BK50" s="7">
        <f t="shared" si="49"/>
        <v>0.1519385260216556</v>
      </c>
      <c r="BL50" s="7">
        <f t="shared" si="49"/>
        <v>0</v>
      </c>
      <c r="BM50" s="7">
        <f t="shared" si="49"/>
        <v>0.3919552217913255</v>
      </c>
      <c r="BN50" s="7">
        <f t="shared" si="49"/>
        <v>0</v>
      </c>
      <c r="BO50" s="7">
        <f t="shared" si="49"/>
        <v>4.944513464418755</v>
      </c>
      <c r="BP50" s="7">
        <f t="shared" si="49"/>
        <v>3.0063560654098156</v>
      </c>
      <c r="BQ50" s="7">
        <f t="shared" si="49"/>
        <v>0.8858724842525734</v>
      </c>
      <c r="BR50" s="7">
        <f t="shared" si="49"/>
        <v>0.3011215240436319</v>
      </c>
      <c r="BS50" s="7">
        <f t="shared" si="49"/>
        <v>0</v>
      </c>
      <c r="BT50" s="7" t="s">
        <v>129</v>
      </c>
      <c r="BU50" s="7" t="s">
        <v>129</v>
      </c>
      <c r="BV50" s="7">
        <f aca="true" t="shared" si="50" ref="BV50:CX50">BV16*BV28/BV26</f>
        <v>0</v>
      </c>
      <c r="BW50" s="7">
        <f t="shared" si="50"/>
        <v>0</v>
      </c>
      <c r="BX50" s="7">
        <f t="shared" si="50"/>
        <v>0</v>
      </c>
      <c r="BY50" s="7">
        <f t="shared" si="50"/>
        <v>0</v>
      </c>
      <c r="BZ50" s="7">
        <f t="shared" si="50"/>
        <v>0.18094352735182362</v>
      </c>
      <c r="CA50" s="7">
        <f t="shared" si="50"/>
        <v>0.0952733377257507</v>
      </c>
      <c r="CB50" s="7">
        <f t="shared" si="50"/>
        <v>0.06548913779253951</v>
      </c>
      <c r="CC50" s="7">
        <f t="shared" si="50"/>
        <v>0</v>
      </c>
      <c r="CD50" s="7">
        <f t="shared" si="50"/>
        <v>0.02010884771248319</v>
      </c>
      <c r="CE50" s="7">
        <f t="shared" si="50"/>
        <v>7.220412105020893E-05</v>
      </c>
      <c r="CF50" s="7">
        <f t="shared" si="50"/>
        <v>0.40513544350870795</v>
      </c>
      <c r="CG50" s="7">
        <f t="shared" si="50"/>
        <v>0</v>
      </c>
      <c r="CH50" s="7">
        <f t="shared" si="50"/>
        <v>0.0338863395693611</v>
      </c>
      <c r="CI50" s="7">
        <f t="shared" si="50"/>
        <v>5.6457708458308336</v>
      </c>
      <c r="CJ50" s="7">
        <f t="shared" si="50"/>
        <v>0</v>
      </c>
      <c r="CK50" s="7">
        <f t="shared" si="50"/>
        <v>9.715235857581781</v>
      </c>
      <c r="CL50" s="7">
        <f t="shared" si="50"/>
        <v>0</v>
      </c>
      <c r="CM50" s="7">
        <f t="shared" si="50"/>
        <v>0</v>
      </c>
      <c r="CN50" s="7">
        <f t="shared" si="50"/>
        <v>0</v>
      </c>
      <c r="CO50" s="7">
        <f t="shared" si="50"/>
        <v>0</v>
      </c>
      <c r="CP50" s="7">
        <f t="shared" si="50"/>
        <v>0</v>
      </c>
      <c r="CQ50" s="7">
        <f t="shared" si="50"/>
        <v>0</v>
      </c>
      <c r="CR50" s="7">
        <f t="shared" si="50"/>
        <v>0</v>
      </c>
      <c r="CS50" s="7">
        <f t="shared" si="50"/>
        <v>0</v>
      </c>
      <c r="CT50" s="7">
        <f t="shared" si="50"/>
        <v>0</v>
      </c>
      <c r="CU50" s="7">
        <f t="shared" si="50"/>
        <v>0</v>
      </c>
      <c r="CV50" s="7">
        <f t="shared" si="50"/>
        <v>0</v>
      </c>
      <c r="CW50" s="7">
        <f t="shared" si="50"/>
        <v>0</v>
      </c>
      <c r="CX50" s="7">
        <f t="shared" si="50"/>
        <v>0</v>
      </c>
    </row>
    <row r="51" spans="1:102" ht="12.75">
      <c r="A51" s="35" t="s">
        <v>125</v>
      </c>
      <c r="B51" s="21">
        <f>MAX(B49:B50)</f>
        <v>0.036831335866705645</v>
      </c>
      <c r="C51" s="21">
        <f aca="true" t="shared" si="51" ref="C51:BG51">MAX(C49:C50)</f>
        <v>4.192</v>
      </c>
      <c r="D51" s="21">
        <f t="shared" si="51"/>
        <v>4.4352</v>
      </c>
      <c r="E51" s="21">
        <f t="shared" si="51"/>
        <v>0.17105285714285715</v>
      </c>
      <c r="F51" s="21">
        <f t="shared" si="51"/>
        <v>0</v>
      </c>
      <c r="G51" s="21">
        <f t="shared" si="51"/>
        <v>3.216978075386111</v>
      </c>
      <c r="H51" s="21">
        <f t="shared" si="51"/>
        <v>39.935500000000005</v>
      </c>
      <c r="I51" s="21">
        <f t="shared" si="51"/>
        <v>0.05012028869286287</v>
      </c>
      <c r="J51" s="21">
        <f t="shared" si="51"/>
        <v>0</v>
      </c>
      <c r="K51" s="21">
        <f t="shared" si="51"/>
        <v>0.1248970196268476</v>
      </c>
      <c r="L51" s="21">
        <f t="shared" si="51"/>
        <v>1.5633000000000001</v>
      </c>
      <c r="M51" s="21">
        <f t="shared" si="51"/>
        <v>1.5390000000000001</v>
      </c>
      <c r="N51" s="21">
        <f t="shared" si="51"/>
        <v>0.1021295706090282</v>
      </c>
      <c r="O51" s="21">
        <f t="shared" si="51"/>
        <v>44.05326013676201</v>
      </c>
      <c r="P51" s="21">
        <f t="shared" si="51"/>
        <v>4.175522563000586</v>
      </c>
      <c r="Q51" s="21">
        <f t="shared" si="51"/>
        <v>33.04616382460414</v>
      </c>
      <c r="R51" s="21">
        <f t="shared" si="51"/>
        <v>3.3034713763702803</v>
      </c>
      <c r="S51" s="21">
        <f t="shared" si="51"/>
        <v>0.20660258209374122</v>
      </c>
      <c r="T51" s="21">
        <f t="shared" si="51"/>
        <v>3.4509995613739117</v>
      </c>
      <c r="U51" s="21">
        <f t="shared" si="51"/>
        <v>0.3373476494486361</v>
      </c>
      <c r="V51" s="21">
        <f t="shared" si="51"/>
        <v>6.905358615004122</v>
      </c>
      <c r="W51" s="21">
        <f t="shared" si="51"/>
        <v>1.027938078226619</v>
      </c>
      <c r="X51" s="21">
        <f t="shared" si="51"/>
        <v>20.7181763337068</v>
      </c>
      <c r="Y51" s="21">
        <f t="shared" si="51"/>
        <v>15.457801807890514</v>
      </c>
      <c r="Z51" s="21">
        <f t="shared" si="51"/>
        <v>0.8456534594914252</v>
      </c>
      <c r="AA51" s="21">
        <f t="shared" si="51"/>
        <v>84.47826823063572</v>
      </c>
      <c r="AB51" s="21">
        <f t="shared" si="51"/>
        <v>12.634306157928954</v>
      </c>
      <c r="AC51" s="21">
        <f t="shared" si="51"/>
        <v>0</v>
      </c>
      <c r="AD51" s="21">
        <f t="shared" si="51"/>
        <v>1.640131367579338</v>
      </c>
      <c r="AE51" s="21">
        <f t="shared" si="51"/>
        <v>0.10069294066695539</v>
      </c>
      <c r="AF51" s="21">
        <f t="shared" si="51"/>
        <v>0</v>
      </c>
      <c r="AG51" s="21">
        <f t="shared" si="51"/>
        <v>0</v>
      </c>
      <c r="AH51" s="21">
        <f t="shared" si="51"/>
        <v>16.683654868600943</v>
      </c>
      <c r="AI51" s="21">
        <f t="shared" si="51"/>
        <v>28.772811781398307</v>
      </c>
      <c r="AJ51" s="21">
        <f t="shared" si="51"/>
        <v>1.192845124611585</v>
      </c>
      <c r="AK51" s="21">
        <f t="shared" si="51"/>
        <v>9.3048</v>
      </c>
      <c r="AL51" s="21">
        <f t="shared" si="51"/>
        <v>5.764762329072278</v>
      </c>
      <c r="AM51" s="21">
        <f t="shared" si="51"/>
        <v>85.97</v>
      </c>
      <c r="AN51" s="21">
        <f t="shared" si="51"/>
        <v>7.431660000000001</v>
      </c>
      <c r="AO51" s="21">
        <f t="shared" si="51"/>
        <v>0</v>
      </c>
      <c r="AP51" s="21">
        <f t="shared" si="51"/>
        <v>115.0120859748449</v>
      </c>
      <c r="AQ51" s="21">
        <f t="shared" si="51"/>
        <v>0</v>
      </c>
      <c r="AR51" s="21">
        <f t="shared" si="51"/>
        <v>2.45311578439661</v>
      </c>
      <c r="AS51" s="21">
        <f t="shared" si="51"/>
        <v>0</v>
      </c>
      <c r="AT51" s="21">
        <f t="shared" si="51"/>
        <v>1.2468247144085494</v>
      </c>
      <c r="AU51" s="21">
        <f t="shared" si="51"/>
        <v>10.779187056826126</v>
      </c>
      <c r="AV51" s="21"/>
      <c r="AW51" s="21">
        <f t="shared" si="51"/>
        <v>0.8967871013298812</v>
      </c>
      <c r="AX51" s="21">
        <f t="shared" si="51"/>
        <v>20.422254415815914</v>
      </c>
      <c r="AY51" s="21"/>
      <c r="AZ51" s="21"/>
      <c r="BA51" s="21">
        <f t="shared" si="51"/>
        <v>1.2967598493488073</v>
      </c>
      <c r="BB51" s="21">
        <f>MAX(BB49:BB50)</f>
        <v>0.25935196986976145</v>
      </c>
      <c r="BC51" s="21">
        <f t="shared" si="51"/>
        <v>0</v>
      </c>
      <c r="BD51" s="21"/>
      <c r="BE51" s="21">
        <f t="shared" si="51"/>
        <v>0.7724761698440208</v>
      </c>
      <c r="BF51" s="21">
        <f t="shared" si="51"/>
        <v>0.24976754166368642</v>
      </c>
      <c r="BG51" s="21">
        <f t="shared" si="51"/>
        <v>0</v>
      </c>
      <c r="BH51" s="21">
        <f aca="true" t="shared" si="52" ref="BH51:BR51">MAX(BH49:BH50)</f>
        <v>957.9362000000001</v>
      </c>
      <c r="BI51" s="21">
        <f t="shared" si="52"/>
        <v>1.1917780477926285</v>
      </c>
      <c r="BJ51" s="21">
        <f t="shared" si="52"/>
        <v>1.4446696392379408</v>
      </c>
      <c r="BK51" s="21">
        <f t="shared" si="52"/>
        <v>0.1519385260216556</v>
      </c>
      <c r="BL51" s="21">
        <f t="shared" si="52"/>
        <v>0</v>
      </c>
      <c r="BM51" s="21">
        <f t="shared" si="52"/>
        <v>0.3919552217913255</v>
      </c>
      <c r="BN51" s="21">
        <f t="shared" si="52"/>
        <v>0</v>
      </c>
      <c r="BO51" s="21">
        <f t="shared" si="52"/>
        <v>4.944513464418755</v>
      </c>
      <c r="BP51" s="21">
        <f t="shared" si="52"/>
        <v>3.0063560654098156</v>
      </c>
      <c r="BQ51" s="21">
        <f t="shared" si="52"/>
        <v>0.8858724842525734</v>
      </c>
      <c r="BR51" s="21">
        <f t="shared" si="52"/>
        <v>0.3011215240436319</v>
      </c>
      <c r="BS51" s="21">
        <f>MAX(BS49:BS50)</f>
        <v>0</v>
      </c>
      <c r="BT51" s="21" t="s">
        <v>129</v>
      </c>
      <c r="BU51" s="21" t="s">
        <v>129</v>
      </c>
      <c r="BV51" s="21">
        <f aca="true" t="shared" si="53" ref="BV51:CS51">MAX(BV49:BV50)</f>
        <v>0</v>
      </c>
      <c r="BW51" s="21">
        <f t="shared" si="53"/>
        <v>0</v>
      </c>
      <c r="BX51" s="21">
        <f>MAX(BX49:BX50)</f>
        <v>0</v>
      </c>
      <c r="BY51" s="21">
        <f t="shared" si="53"/>
        <v>0</v>
      </c>
      <c r="BZ51" s="21">
        <f aca="true" t="shared" si="54" ref="BZ51:CE51">MAX(BZ49:BZ50)</f>
        <v>0.18094352735182362</v>
      </c>
      <c r="CA51" s="21">
        <f t="shared" si="54"/>
        <v>0.0952733377257507</v>
      </c>
      <c r="CB51" s="21">
        <f t="shared" si="54"/>
        <v>0.06548913779253951</v>
      </c>
      <c r="CC51" s="21">
        <f t="shared" si="54"/>
        <v>0</v>
      </c>
      <c r="CD51" s="21">
        <f t="shared" si="54"/>
        <v>0.02010884771248319</v>
      </c>
      <c r="CE51" s="21">
        <f t="shared" si="54"/>
        <v>7.220412105020893E-05</v>
      </c>
      <c r="CF51" s="21">
        <f t="shared" si="53"/>
        <v>0.40513544350870795</v>
      </c>
      <c r="CG51" s="21">
        <f>MAX(CG49:CG50)</f>
        <v>0</v>
      </c>
      <c r="CH51" s="21">
        <f t="shared" si="53"/>
        <v>0.0338863395693611</v>
      </c>
      <c r="CI51" s="21">
        <f t="shared" si="53"/>
        <v>5.6457708458308336</v>
      </c>
      <c r="CJ51" s="21">
        <f t="shared" si="53"/>
        <v>0</v>
      </c>
      <c r="CK51" s="21">
        <f t="shared" si="53"/>
        <v>9.715235857581781</v>
      </c>
      <c r="CL51" s="21">
        <f t="shared" si="53"/>
        <v>0</v>
      </c>
      <c r="CM51" s="21">
        <f t="shared" si="53"/>
        <v>0</v>
      </c>
      <c r="CN51" s="21">
        <f t="shared" si="53"/>
        <v>0</v>
      </c>
      <c r="CO51" s="21">
        <f t="shared" si="53"/>
        <v>0</v>
      </c>
      <c r="CP51" s="21">
        <f t="shared" si="53"/>
        <v>0</v>
      </c>
      <c r="CQ51" s="21">
        <f t="shared" si="53"/>
        <v>0</v>
      </c>
      <c r="CR51" s="21">
        <f t="shared" si="53"/>
        <v>0</v>
      </c>
      <c r="CS51" s="21">
        <f t="shared" si="53"/>
        <v>0</v>
      </c>
      <c r="CT51" s="21">
        <f>MAX(CT49:CT50)</f>
        <v>0</v>
      </c>
      <c r="CU51" s="21">
        <f>MAX(CU49:CU50)</f>
        <v>0</v>
      </c>
      <c r="CV51" s="21">
        <f>MAX(CV49:CV50)</f>
        <v>0</v>
      </c>
      <c r="CW51" s="21">
        <f>MAX(CW49:CW50)</f>
        <v>0</v>
      </c>
      <c r="CX51" s="21">
        <f>MAX(CX49:CX50)</f>
        <v>0</v>
      </c>
    </row>
    <row r="52" spans="1:102" ht="12.7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</row>
    <row r="53" spans="1:256" ht="12.75">
      <c r="A53" s="35" t="s">
        <v>126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102" ht="12.75">
      <c r="A54" s="34" t="s">
        <v>27</v>
      </c>
      <c r="B54" s="4">
        <v>6</v>
      </c>
      <c r="C54" s="4">
        <v>39</v>
      </c>
      <c r="D54" s="4">
        <v>17</v>
      </c>
      <c r="E54" s="4">
        <v>0</v>
      </c>
      <c r="F54" s="4">
        <v>0</v>
      </c>
      <c r="G54" s="4">
        <v>79</v>
      </c>
      <c r="H54" s="4">
        <v>206</v>
      </c>
      <c r="I54" s="4">
        <v>0</v>
      </c>
      <c r="J54" s="4">
        <v>0</v>
      </c>
      <c r="K54" s="4">
        <v>30</v>
      </c>
      <c r="L54" s="4">
        <v>67</v>
      </c>
      <c r="M54" s="11">
        <f>L54</f>
        <v>67</v>
      </c>
      <c r="N54" s="4">
        <v>51</v>
      </c>
      <c r="O54" s="4">
        <v>183</v>
      </c>
      <c r="P54" s="4">
        <v>195</v>
      </c>
      <c r="Q54" s="4">
        <v>87</v>
      </c>
      <c r="R54" s="11">
        <f>Q54</f>
        <v>87</v>
      </c>
      <c r="S54" s="4">
        <v>1</v>
      </c>
      <c r="T54" s="11">
        <f>K54+N54</f>
        <v>81</v>
      </c>
      <c r="U54" s="4">
        <v>2</v>
      </c>
      <c r="V54" s="4">
        <v>1</v>
      </c>
      <c r="W54" s="11">
        <f>V54</f>
        <v>1</v>
      </c>
      <c r="X54" s="4">
        <v>114</v>
      </c>
      <c r="Y54" s="4">
        <v>19</v>
      </c>
      <c r="Z54" s="11">
        <f>Y54</f>
        <v>19</v>
      </c>
      <c r="AA54" s="18">
        <f>AA28*'S&amp;R'!B30/100</f>
        <v>271.24572815655836</v>
      </c>
      <c r="AB54" s="18">
        <f>AB28*'S&amp;R'!G30/100</f>
        <v>44.68447173439321</v>
      </c>
      <c r="AC54" s="4">
        <v>0</v>
      </c>
      <c r="AD54" s="4">
        <v>9</v>
      </c>
      <c r="AE54" s="4">
        <v>1</v>
      </c>
      <c r="AF54" s="4">
        <v>0</v>
      </c>
      <c r="AG54" s="4">
        <v>0</v>
      </c>
      <c r="AH54" s="4">
        <v>354</v>
      </c>
      <c r="AI54" s="4">
        <v>731</v>
      </c>
      <c r="AJ54" s="4">
        <v>12</v>
      </c>
      <c r="AK54" s="4">
        <v>44</v>
      </c>
      <c r="AL54" s="4">
        <v>4</v>
      </c>
      <c r="AM54" s="4">
        <v>22</v>
      </c>
      <c r="AN54" s="4">
        <v>95</v>
      </c>
      <c r="AO54" s="4">
        <v>0</v>
      </c>
      <c r="AP54" s="4">
        <v>62</v>
      </c>
      <c r="AQ54" s="4">
        <v>0</v>
      </c>
      <c r="AR54" s="4">
        <v>5</v>
      </c>
      <c r="AS54" s="4">
        <v>0</v>
      </c>
      <c r="AT54" s="4">
        <v>3</v>
      </c>
      <c r="AU54" s="4">
        <v>360</v>
      </c>
      <c r="AV54" s="4"/>
      <c r="AW54" s="4">
        <v>8</v>
      </c>
      <c r="AX54" s="4">
        <v>424</v>
      </c>
      <c r="AY54" s="4"/>
      <c r="AZ54" s="4"/>
      <c r="BA54" s="4">
        <v>22</v>
      </c>
      <c r="BB54" s="11">
        <f>BA54</f>
        <v>22</v>
      </c>
      <c r="BC54" s="4">
        <v>0</v>
      </c>
      <c r="BD54" s="4"/>
      <c r="BE54" s="4">
        <v>15</v>
      </c>
      <c r="BF54" s="4">
        <v>8</v>
      </c>
      <c r="BG54" s="4">
        <v>0</v>
      </c>
      <c r="BH54" s="4">
        <v>359</v>
      </c>
      <c r="BI54" s="4">
        <v>6</v>
      </c>
      <c r="BJ54" s="4">
        <v>0</v>
      </c>
      <c r="BK54" s="4">
        <v>2</v>
      </c>
      <c r="BL54" s="4">
        <v>0</v>
      </c>
      <c r="BM54" s="4">
        <v>0</v>
      </c>
      <c r="BN54" s="4">
        <v>0</v>
      </c>
      <c r="BO54" s="4">
        <v>29</v>
      </c>
      <c r="BP54" s="11">
        <f>BO54</f>
        <v>29</v>
      </c>
      <c r="BQ54" s="4">
        <v>0</v>
      </c>
      <c r="BR54" s="11">
        <f>BQ54</f>
        <v>0</v>
      </c>
      <c r="BS54" s="4">
        <v>0</v>
      </c>
      <c r="BT54" s="7" t="s">
        <v>129</v>
      </c>
      <c r="BU54" s="7" t="s">
        <v>129</v>
      </c>
      <c r="BV54" s="4">
        <v>0</v>
      </c>
      <c r="BW54" s="4">
        <v>0</v>
      </c>
      <c r="BX54" s="11">
        <f>BW54</f>
        <v>0</v>
      </c>
      <c r="BY54" s="4">
        <v>0</v>
      </c>
      <c r="BZ54" s="4">
        <v>0</v>
      </c>
      <c r="CA54" s="11">
        <f>$BZ54</f>
        <v>0</v>
      </c>
      <c r="CB54" s="11">
        <f aca="true" t="shared" si="55" ref="CB54:CE57">$BZ54</f>
        <v>0</v>
      </c>
      <c r="CC54" s="11">
        <f t="shared" si="55"/>
        <v>0</v>
      </c>
      <c r="CD54" s="11">
        <f t="shared" si="55"/>
        <v>0</v>
      </c>
      <c r="CE54" s="11">
        <f t="shared" si="55"/>
        <v>0</v>
      </c>
      <c r="CF54" s="11">
        <f>BO54</f>
        <v>29</v>
      </c>
      <c r="CG54" s="11">
        <f>BV54</f>
        <v>0</v>
      </c>
      <c r="CH54" s="4">
        <v>1</v>
      </c>
      <c r="CI54" s="4">
        <v>57</v>
      </c>
      <c r="CJ54" s="4">
        <v>0</v>
      </c>
      <c r="CK54" s="4">
        <v>10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</row>
    <row r="55" spans="1:102" ht="12.75">
      <c r="A55" s="34" t="s">
        <v>28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3</v>
      </c>
      <c r="M55" s="11">
        <f>L55</f>
        <v>3</v>
      </c>
      <c r="N55" s="4">
        <v>0</v>
      </c>
      <c r="O55" s="4">
        <v>8</v>
      </c>
      <c r="P55" s="4">
        <v>2</v>
      </c>
      <c r="Q55" s="4">
        <v>1</v>
      </c>
      <c r="R55" s="11">
        <f>Q55</f>
        <v>1</v>
      </c>
      <c r="S55" s="4">
        <v>0</v>
      </c>
      <c r="T55" s="11">
        <f>K55+N55</f>
        <v>0</v>
      </c>
      <c r="U55" s="4">
        <v>0</v>
      </c>
      <c r="V55" s="4">
        <v>0</v>
      </c>
      <c r="W55" s="11">
        <f>V55</f>
        <v>0</v>
      </c>
      <c r="X55" s="4">
        <v>96</v>
      </c>
      <c r="Y55" s="4">
        <v>33</v>
      </c>
      <c r="Z55" s="11">
        <f>Y55</f>
        <v>33</v>
      </c>
      <c r="AA55" s="18">
        <f>AA28*'S&amp;R'!C30/100</f>
        <v>2.681855088626546</v>
      </c>
      <c r="AB55" s="18">
        <f>AB28*'S&amp;R'!H30/100</f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92</v>
      </c>
      <c r="AJ55" s="4">
        <v>0</v>
      </c>
      <c r="AK55" s="4">
        <v>0</v>
      </c>
      <c r="AL55" s="4">
        <v>0</v>
      </c>
      <c r="AM55" s="4">
        <v>1</v>
      </c>
      <c r="AN55" s="4">
        <v>1</v>
      </c>
      <c r="AO55" s="4">
        <v>0</v>
      </c>
      <c r="AP55" s="4">
        <v>5</v>
      </c>
      <c r="AQ55" s="4">
        <v>0</v>
      </c>
      <c r="AR55" s="4">
        <v>2</v>
      </c>
      <c r="AS55" s="4">
        <v>0</v>
      </c>
      <c r="AT55" s="4">
        <v>1</v>
      </c>
      <c r="AU55" s="4">
        <v>0</v>
      </c>
      <c r="AV55" s="4"/>
      <c r="AW55" s="4">
        <v>2</v>
      </c>
      <c r="AX55" s="4">
        <v>0</v>
      </c>
      <c r="AY55" s="4"/>
      <c r="AZ55" s="4"/>
      <c r="BA55" s="4">
        <v>0</v>
      </c>
      <c r="BB55" s="11">
        <f>BA55</f>
        <v>0</v>
      </c>
      <c r="BC55" s="4">
        <v>0</v>
      </c>
      <c r="BD55" s="4"/>
      <c r="BE55" s="4">
        <v>0</v>
      </c>
      <c r="BF55" s="4">
        <v>0</v>
      </c>
      <c r="BG55" s="4">
        <v>0</v>
      </c>
      <c r="BH55" s="4">
        <v>28</v>
      </c>
      <c r="BI55" s="4">
        <v>0</v>
      </c>
      <c r="BJ55" s="4">
        <v>0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11">
        <f>BO55</f>
        <v>0</v>
      </c>
      <c r="BQ55" s="4">
        <v>0</v>
      </c>
      <c r="BR55" s="11">
        <f>BQ55</f>
        <v>0</v>
      </c>
      <c r="BS55" s="4">
        <v>0</v>
      </c>
      <c r="BT55" s="7" t="s">
        <v>129</v>
      </c>
      <c r="BU55" s="7" t="s">
        <v>129</v>
      </c>
      <c r="BV55" s="4">
        <v>0</v>
      </c>
      <c r="BW55" s="4">
        <v>0</v>
      </c>
      <c r="BX55" s="11">
        <f>BW55</f>
        <v>0</v>
      </c>
      <c r="BY55" s="4">
        <v>0</v>
      </c>
      <c r="BZ55" s="4">
        <v>0</v>
      </c>
      <c r="CA55" s="11">
        <f>$BZ55</f>
        <v>0</v>
      </c>
      <c r="CB55" s="11">
        <f t="shared" si="55"/>
        <v>0</v>
      </c>
      <c r="CC55" s="11">
        <f t="shared" si="55"/>
        <v>0</v>
      </c>
      <c r="CD55" s="11">
        <f t="shared" si="55"/>
        <v>0</v>
      </c>
      <c r="CE55" s="11">
        <f t="shared" si="55"/>
        <v>0</v>
      </c>
      <c r="CF55" s="11">
        <f>BO55</f>
        <v>0</v>
      </c>
      <c r="CG55" s="11">
        <f>BV55</f>
        <v>0</v>
      </c>
      <c r="CH55" s="4">
        <v>0</v>
      </c>
      <c r="CI55" s="4">
        <v>0</v>
      </c>
      <c r="CJ55" s="4">
        <v>0</v>
      </c>
      <c r="CK55" s="4">
        <v>5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</row>
    <row r="56" spans="1:102" ht="12.75">
      <c r="A56" s="34" t="s">
        <v>29</v>
      </c>
      <c r="B56" s="4">
        <v>8</v>
      </c>
      <c r="C56" s="4">
        <v>0</v>
      </c>
      <c r="D56" s="4">
        <v>4</v>
      </c>
      <c r="E56" s="4">
        <v>1</v>
      </c>
      <c r="F56" s="4">
        <v>0</v>
      </c>
      <c r="G56" s="4">
        <v>27</v>
      </c>
      <c r="H56" s="4">
        <v>27</v>
      </c>
      <c r="I56" s="4">
        <v>0</v>
      </c>
      <c r="J56" s="4">
        <v>0</v>
      </c>
      <c r="K56" s="4">
        <v>31</v>
      </c>
      <c r="L56" s="4">
        <v>15</v>
      </c>
      <c r="M56" s="11">
        <f>L56</f>
        <v>15</v>
      </c>
      <c r="N56" s="4">
        <v>50</v>
      </c>
      <c r="O56" s="4">
        <v>117</v>
      </c>
      <c r="P56" s="4">
        <v>0</v>
      </c>
      <c r="Q56" s="4">
        <v>119</v>
      </c>
      <c r="R56" s="11">
        <f>Q56</f>
        <v>119</v>
      </c>
      <c r="S56" s="4">
        <v>2</v>
      </c>
      <c r="T56" s="11">
        <f>K56+N56</f>
        <v>81</v>
      </c>
      <c r="U56" s="4">
        <v>1</v>
      </c>
      <c r="V56" s="4">
        <v>30</v>
      </c>
      <c r="W56" s="11">
        <f>V56</f>
        <v>30</v>
      </c>
      <c r="X56" s="4">
        <v>17</v>
      </c>
      <c r="Y56" s="4">
        <v>58</v>
      </c>
      <c r="Z56" s="11">
        <f>Y56</f>
        <v>58</v>
      </c>
      <c r="AA56" s="18">
        <f>AA28*'S&amp;R'!D30/100</f>
        <v>15.076758401198758</v>
      </c>
      <c r="AB56" s="18">
        <f>AB28*'S&amp;R'!I30/100</f>
        <v>0.5085282656066898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101</v>
      </c>
      <c r="AJ56" s="4">
        <v>30</v>
      </c>
      <c r="AK56" s="4">
        <v>25</v>
      </c>
      <c r="AL56" s="4">
        <v>59</v>
      </c>
      <c r="AM56" s="4">
        <v>13</v>
      </c>
      <c r="AN56" s="4">
        <v>0</v>
      </c>
      <c r="AO56" s="4">
        <v>0</v>
      </c>
      <c r="AP56" s="4">
        <v>705</v>
      </c>
      <c r="AQ56" s="4">
        <v>0</v>
      </c>
      <c r="AR56" s="4">
        <v>34</v>
      </c>
      <c r="AS56" s="4">
        <v>0</v>
      </c>
      <c r="AT56" s="4">
        <v>9</v>
      </c>
      <c r="AU56" s="4">
        <v>3</v>
      </c>
      <c r="AV56" s="4"/>
      <c r="AW56" s="4">
        <v>0</v>
      </c>
      <c r="AX56" s="4">
        <v>0</v>
      </c>
      <c r="AY56" s="4"/>
      <c r="AZ56" s="4"/>
      <c r="BA56" s="4">
        <v>18</v>
      </c>
      <c r="BB56" s="11">
        <f>BA56</f>
        <v>18</v>
      </c>
      <c r="BC56" s="4">
        <v>0</v>
      </c>
      <c r="BD56" s="4"/>
      <c r="BE56" s="4">
        <v>2</v>
      </c>
      <c r="BF56" s="4">
        <v>1</v>
      </c>
      <c r="BG56" s="4">
        <v>0</v>
      </c>
      <c r="BH56" s="4">
        <v>2240</v>
      </c>
      <c r="BI56" s="4">
        <v>6</v>
      </c>
      <c r="BJ56" s="4">
        <v>12</v>
      </c>
      <c r="BK56" s="4">
        <v>0</v>
      </c>
      <c r="BL56" s="4">
        <v>0</v>
      </c>
      <c r="BM56" s="4">
        <v>3</v>
      </c>
      <c r="BN56" s="4">
        <v>0</v>
      </c>
      <c r="BO56" s="4">
        <v>14</v>
      </c>
      <c r="BP56" s="11">
        <f>BO56</f>
        <v>14</v>
      </c>
      <c r="BQ56" s="4">
        <v>8</v>
      </c>
      <c r="BR56" s="11">
        <f>BQ56</f>
        <v>8</v>
      </c>
      <c r="BS56" s="4">
        <v>1</v>
      </c>
      <c r="BT56" s="7" t="s">
        <v>129</v>
      </c>
      <c r="BU56" s="7" t="s">
        <v>129</v>
      </c>
      <c r="BV56" s="4">
        <v>0</v>
      </c>
      <c r="BW56" s="4">
        <v>0</v>
      </c>
      <c r="BX56" s="11">
        <f>BW56</f>
        <v>0</v>
      </c>
      <c r="BY56" s="4">
        <v>0</v>
      </c>
      <c r="BZ56" s="4">
        <v>2</v>
      </c>
      <c r="CA56" s="11">
        <f>$BZ56</f>
        <v>2</v>
      </c>
      <c r="CB56" s="11">
        <f t="shared" si="55"/>
        <v>2</v>
      </c>
      <c r="CC56" s="11">
        <f t="shared" si="55"/>
        <v>2</v>
      </c>
      <c r="CD56" s="11">
        <f t="shared" si="55"/>
        <v>2</v>
      </c>
      <c r="CE56" s="11">
        <f t="shared" si="55"/>
        <v>2</v>
      </c>
      <c r="CF56" s="11">
        <f>BO56</f>
        <v>14</v>
      </c>
      <c r="CG56" s="11">
        <f>BV56</f>
        <v>0</v>
      </c>
      <c r="CH56" s="4">
        <v>0</v>
      </c>
      <c r="CI56" s="4">
        <v>20</v>
      </c>
      <c r="CJ56" s="4">
        <v>0</v>
      </c>
      <c r="CK56" s="4">
        <v>101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</row>
    <row r="57" spans="1:102" ht="12.75">
      <c r="A57" s="34" t="s">
        <v>30</v>
      </c>
      <c r="B57" s="4">
        <v>0</v>
      </c>
      <c r="C57" s="4">
        <v>0</v>
      </c>
      <c r="D57" s="4">
        <v>0</v>
      </c>
      <c r="E57" s="4">
        <v>1</v>
      </c>
      <c r="F57" s="4">
        <v>0</v>
      </c>
      <c r="G57" s="4">
        <v>0</v>
      </c>
      <c r="H57" s="4">
        <v>0</v>
      </c>
      <c r="I57" s="4">
        <v>2</v>
      </c>
      <c r="J57" s="4">
        <v>0</v>
      </c>
      <c r="K57" s="4">
        <v>0</v>
      </c>
      <c r="L57" s="4">
        <v>4</v>
      </c>
      <c r="M57" s="11">
        <f>L57</f>
        <v>4</v>
      </c>
      <c r="N57" s="4">
        <v>0</v>
      </c>
      <c r="O57" s="4">
        <v>2</v>
      </c>
      <c r="P57" s="4">
        <v>0</v>
      </c>
      <c r="Q57" s="4">
        <v>0</v>
      </c>
      <c r="R57" s="11">
        <f>Q57</f>
        <v>0</v>
      </c>
      <c r="S57" s="4">
        <v>0</v>
      </c>
      <c r="T57" s="11">
        <f>K57+N57</f>
        <v>0</v>
      </c>
      <c r="U57" s="4">
        <v>0</v>
      </c>
      <c r="V57" s="4">
        <v>0</v>
      </c>
      <c r="W57" s="11">
        <f>V57</f>
        <v>0</v>
      </c>
      <c r="X57" s="4">
        <v>0</v>
      </c>
      <c r="Y57" s="4">
        <v>0</v>
      </c>
      <c r="Z57" s="11">
        <f>Y57</f>
        <v>0</v>
      </c>
      <c r="AA57" s="18">
        <f>AA28*'S&amp;R'!E30/100</f>
        <v>0.08361418863622727</v>
      </c>
      <c r="AB57" s="18">
        <f>AB28*'S&amp;R'!J30/100</f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10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/>
      <c r="AW57" s="4">
        <v>0</v>
      </c>
      <c r="AX57" s="4">
        <v>0</v>
      </c>
      <c r="AY57" s="4"/>
      <c r="AZ57" s="4"/>
      <c r="BA57" s="4">
        <v>7</v>
      </c>
      <c r="BB57" s="11">
        <f>BA57</f>
        <v>7</v>
      </c>
      <c r="BC57" s="4">
        <v>0</v>
      </c>
      <c r="BD57" s="4"/>
      <c r="BE57" s="4">
        <v>0</v>
      </c>
      <c r="BF57" s="4">
        <v>0</v>
      </c>
      <c r="BG57" s="4">
        <v>0</v>
      </c>
      <c r="BH57" s="4">
        <v>102</v>
      </c>
      <c r="BI57" s="4">
        <v>3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11">
        <f>BO57</f>
        <v>0</v>
      </c>
      <c r="BQ57" s="4">
        <v>0</v>
      </c>
      <c r="BR57" s="11">
        <f>BQ57</f>
        <v>0</v>
      </c>
      <c r="BS57" s="4">
        <v>0</v>
      </c>
      <c r="BT57" s="7" t="s">
        <v>129</v>
      </c>
      <c r="BU57" s="7" t="s">
        <v>129</v>
      </c>
      <c r="BV57" s="4">
        <v>0</v>
      </c>
      <c r="BW57" s="4">
        <v>0</v>
      </c>
      <c r="BX57" s="11">
        <f>BW57</f>
        <v>0</v>
      </c>
      <c r="BY57" s="4">
        <v>0</v>
      </c>
      <c r="BZ57" s="4">
        <v>0</v>
      </c>
      <c r="CA57" s="11">
        <f>$BZ57</f>
        <v>0</v>
      </c>
      <c r="CB57" s="11">
        <f t="shared" si="55"/>
        <v>0</v>
      </c>
      <c r="CC57" s="11">
        <f t="shared" si="55"/>
        <v>0</v>
      </c>
      <c r="CD57" s="11">
        <f t="shared" si="55"/>
        <v>0</v>
      </c>
      <c r="CE57" s="11">
        <f t="shared" si="55"/>
        <v>0</v>
      </c>
      <c r="CF57" s="11">
        <f>BO57</f>
        <v>0</v>
      </c>
      <c r="CG57" s="11">
        <f>BV57</f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</row>
    <row r="58" spans="1:102" ht="12.75">
      <c r="A58" s="3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</row>
    <row r="59" spans="1:102" ht="12.75">
      <c r="A59" s="35" t="s">
        <v>127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</row>
    <row r="60" spans="1:102" ht="12.75">
      <c r="A60" s="34" t="s">
        <v>27</v>
      </c>
      <c r="B60" s="7">
        <f aca="true" t="shared" si="56" ref="B60:AG60">IF(B$51=0,0,B$51*B54/SUM(B$54:B$57))</f>
        <v>0.015784858228588133</v>
      </c>
      <c r="C60" s="7">
        <f t="shared" si="56"/>
        <v>4.192</v>
      </c>
      <c r="D60" s="7">
        <f t="shared" si="56"/>
        <v>3.5904</v>
      </c>
      <c r="E60" s="7">
        <f t="shared" si="56"/>
        <v>0</v>
      </c>
      <c r="F60" s="7">
        <f t="shared" si="56"/>
        <v>0</v>
      </c>
      <c r="G60" s="7">
        <f t="shared" si="56"/>
        <v>2.397559131655686</v>
      </c>
      <c r="H60" s="7">
        <f t="shared" si="56"/>
        <v>35.307781115879834</v>
      </c>
      <c r="I60" s="7">
        <f t="shared" si="56"/>
        <v>0</v>
      </c>
      <c r="J60" s="7">
        <f t="shared" si="56"/>
        <v>0</v>
      </c>
      <c r="K60" s="7">
        <f t="shared" si="56"/>
        <v>0.061424763750908655</v>
      </c>
      <c r="L60" s="7">
        <f t="shared" si="56"/>
        <v>1.1768662921348314</v>
      </c>
      <c r="M60" s="7">
        <f t="shared" si="56"/>
        <v>1.1585730337078652</v>
      </c>
      <c r="N60" s="7">
        <f t="shared" si="56"/>
        <v>0.05157037723822216</v>
      </c>
      <c r="O60" s="7">
        <f t="shared" si="56"/>
        <v>26.005634209765965</v>
      </c>
      <c r="P60" s="7">
        <f t="shared" si="56"/>
        <v>4.133131470990428</v>
      </c>
      <c r="Q60" s="7">
        <f t="shared" si="56"/>
        <v>13.88896740454377</v>
      </c>
      <c r="R60" s="7">
        <f t="shared" si="56"/>
        <v>1.3884155060106977</v>
      </c>
      <c r="S60" s="7">
        <f t="shared" si="56"/>
        <v>0.0688675273645804</v>
      </c>
      <c r="T60" s="7">
        <f t="shared" si="56"/>
        <v>1.7254997806869559</v>
      </c>
      <c r="U60" s="7">
        <f t="shared" si="56"/>
        <v>0.2248984329657574</v>
      </c>
      <c r="V60" s="7">
        <f t="shared" si="56"/>
        <v>0.2227535037098104</v>
      </c>
      <c r="W60" s="7">
        <f t="shared" si="56"/>
        <v>0.03315929284601997</v>
      </c>
      <c r="X60" s="7">
        <f t="shared" si="56"/>
        <v>10.404722916487115</v>
      </c>
      <c r="Y60" s="7">
        <f t="shared" si="56"/>
        <v>2.669983948635634</v>
      </c>
      <c r="Z60" s="7">
        <f t="shared" si="56"/>
        <v>0.14606741573033707</v>
      </c>
      <c r="AA60" s="7">
        <f t="shared" si="56"/>
        <v>79.26435161726656</v>
      </c>
      <c r="AB60" s="7">
        <f t="shared" si="56"/>
        <v>12.492140296011499</v>
      </c>
      <c r="AC60" s="7">
        <f t="shared" si="56"/>
        <v>0</v>
      </c>
      <c r="AD60" s="7">
        <f t="shared" si="56"/>
        <v>1.640131367579338</v>
      </c>
      <c r="AE60" s="7">
        <f t="shared" si="56"/>
        <v>0.10069294066695539</v>
      </c>
      <c r="AF60" s="7">
        <f t="shared" si="56"/>
        <v>0</v>
      </c>
      <c r="AG60" s="7">
        <f t="shared" si="56"/>
        <v>0</v>
      </c>
      <c r="AH60" s="7">
        <f aca="true" t="shared" si="57" ref="AH60:AX60">IF(AH$51=0,0,AH$51*AH54/SUM(AH$54:AH$57))</f>
        <v>16.683654868600943</v>
      </c>
      <c r="AI60" s="7">
        <f t="shared" si="57"/>
        <v>22.76290629026208</v>
      </c>
      <c r="AJ60" s="7">
        <f t="shared" si="57"/>
        <v>0.3408128927461671</v>
      </c>
      <c r="AK60" s="7">
        <f t="shared" si="57"/>
        <v>5.933495652173913</v>
      </c>
      <c r="AL60" s="7">
        <f t="shared" si="57"/>
        <v>0.3660166558141129</v>
      </c>
      <c r="AM60" s="7">
        <f t="shared" si="57"/>
        <v>52.53722222222222</v>
      </c>
      <c r="AN60" s="7">
        <f t="shared" si="57"/>
        <v>7.354246875000001</v>
      </c>
      <c r="AO60" s="7">
        <f t="shared" si="57"/>
        <v>0</v>
      </c>
      <c r="AP60" s="7">
        <f t="shared" si="57"/>
        <v>9.118605281893073</v>
      </c>
      <c r="AQ60" s="7">
        <f t="shared" si="57"/>
        <v>0</v>
      </c>
      <c r="AR60" s="7">
        <f t="shared" si="57"/>
        <v>0.2991604615117817</v>
      </c>
      <c r="AS60" s="7">
        <f t="shared" si="57"/>
        <v>0</v>
      </c>
      <c r="AT60" s="7">
        <f t="shared" si="57"/>
        <v>0.28772878024812676</v>
      </c>
      <c r="AU60" s="7">
        <f t="shared" si="57"/>
        <v>10.690102866273845</v>
      </c>
      <c r="AV60" s="7"/>
      <c r="AW60" s="7">
        <f t="shared" si="57"/>
        <v>0.7174296810639049</v>
      </c>
      <c r="AX60" s="7">
        <f t="shared" si="57"/>
        <v>20.422254415815914</v>
      </c>
      <c r="AY60" s="7"/>
      <c r="AZ60" s="7"/>
      <c r="BA60" s="7">
        <f aca="true" t="shared" si="58" ref="BA60:BC63">IF(BA$51=0,0,BA$51*BA54/SUM(BA$54:BA$57))</f>
        <v>0.6069939720356119</v>
      </c>
      <c r="BB60" s="7">
        <f t="shared" si="58"/>
        <v>0.12139879440712238</v>
      </c>
      <c r="BC60" s="7">
        <f t="shared" si="58"/>
        <v>0</v>
      </c>
      <c r="BD60" s="7"/>
      <c r="BE60" s="7">
        <f aca="true" t="shared" si="59" ref="BE60:BS60">IF(BE$51=0,0,BE$51*BE54/SUM(BE$54:BE$57))</f>
        <v>0.6815966204506065</v>
      </c>
      <c r="BF60" s="7">
        <f t="shared" si="59"/>
        <v>0.2220155925899435</v>
      </c>
      <c r="BG60" s="7">
        <f t="shared" si="59"/>
        <v>0</v>
      </c>
      <c r="BH60" s="7">
        <f t="shared" si="59"/>
        <v>126.01652466104801</v>
      </c>
      <c r="BI60" s="7">
        <f t="shared" si="59"/>
        <v>0.4767112191170514</v>
      </c>
      <c r="BJ60" s="7">
        <f t="shared" si="59"/>
        <v>0</v>
      </c>
      <c r="BK60" s="7">
        <f t="shared" si="59"/>
        <v>0.10129235068110375</v>
      </c>
      <c r="BL60" s="7">
        <f t="shared" si="59"/>
        <v>0</v>
      </c>
      <c r="BM60" s="7">
        <f t="shared" si="59"/>
        <v>0</v>
      </c>
      <c r="BN60" s="7">
        <f t="shared" si="59"/>
        <v>0</v>
      </c>
      <c r="BO60" s="7">
        <f t="shared" si="59"/>
        <v>3.3346718713521835</v>
      </c>
      <c r="BP60" s="7">
        <f t="shared" si="59"/>
        <v>2.0275424627182477</v>
      </c>
      <c r="BQ60" s="7">
        <f t="shared" si="59"/>
        <v>0</v>
      </c>
      <c r="BR60" s="7">
        <f t="shared" si="59"/>
        <v>0</v>
      </c>
      <c r="BS60" s="7">
        <f t="shared" si="59"/>
        <v>0</v>
      </c>
      <c r="BT60" s="7" t="s">
        <v>129</v>
      </c>
      <c r="BU60" s="7" t="s">
        <v>129</v>
      </c>
      <c r="BV60" s="7">
        <f aca="true" t="shared" si="60" ref="BV60:CX60">IF(BV$51=0,0,BV$51*BV54/SUM(BV$54:BV$57))</f>
        <v>0</v>
      </c>
      <c r="BW60" s="7">
        <f t="shared" si="60"/>
        <v>0</v>
      </c>
      <c r="BX60" s="7">
        <f t="shared" si="60"/>
        <v>0</v>
      </c>
      <c r="BY60" s="7">
        <f t="shared" si="60"/>
        <v>0</v>
      </c>
      <c r="BZ60" s="7">
        <f t="shared" si="60"/>
        <v>0</v>
      </c>
      <c r="CA60" s="7">
        <f t="shared" si="60"/>
        <v>0</v>
      </c>
      <c r="CB60" s="7">
        <f t="shared" si="60"/>
        <v>0</v>
      </c>
      <c r="CC60" s="7">
        <f t="shared" si="60"/>
        <v>0</v>
      </c>
      <c r="CD60" s="7">
        <f t="shared" si="60"/>
        <v>0</v>
      </c>
      <c r="CE60" s="7">
        <f t="shared" si="60"/>
        <v>0</v>
      </c>
      <c r="CF60" s="7">
        <f t="shared" si="60"/>
        <v>0.2732308805058728</v>
      </c>
      <c r="CG60" s="7">
        <f t="shared" si="60"/>
        <v>0</v>
      </c>
      <c r="CH60" s="7">
        <f t="shared" si="60"/>
        <v>0.0338863395693611</v>
      </c>
      <c r="CI60" s="7">
        <f t="shared" si="60"/>
        <v>4.179336859900747</v>
      </c>
      <c r="CJ60" s="7">
        <f t="shared" si="60"/>
        <v>0</v>
      </c>
      <c r="CK60" s="7">
        <f t="shared" si="60"/>
        <v>0.8375203325501536</v>
      </c>
      <c r="CL60" s="7">
        <f t="shared" si="60"/>
        <v>0</v>
      </c>
      <c r="CM60" s="7">
        <f t="shared" si="60"/>
        <v>0</v>
      </c>
      <c r="CN60" s="7">
        <f t="shared" si="60"/>
        <v>0</v>
      </c>
      <c r="CO60" s="7">
        <f t="shared" si="60"/>
        <v>0</v>
      </c>
      <c r="CP60" s="7">
        <f t="shared" si="60"/>
        <v>0</v>
      </c>
      <c r="CQ60" s="7">
        <f t="shared" si="60"/>
        <v>0</v>
      </c>
      <c r="CR60" s="7">
        <f t="shared" si="60"/>
        <v>0</v>
      </c>
      <c r="CS60" s="7">
        <f t="shared" si="60"/>
        <v>0</v>
      </c>
      <c r="CT60" s="7">
        <f t="shared" si="60"/>
        <v>0</v>
      </c>
      <c r="CU60" s="7">
        <f t="shared" si="60"/>
        <v>0</v>
      </c>
      <c r="CV60" s="7">
        <f t="shared" si="60"/>
        <v>0</v>
      </c>
      <c r="CW60" s="7">
        <f t="shared" si="60"/>
        <v>0</v>
      </c>
      <c r="CX60" s="7">
        <f t="shared" si="60"/>
        <v>0</v>
      </c>
    </row>
    <row r="61" spans="1:102" ht="12.75">
      <c r="A61" s="34" t="s">
        <v>28</v>
      </c>
      <c r="B61" s="7">
        <f aca="true" t="shared" si="61" ref="B61:AG61">IF(B$51=0,0,B$51*B55/SUM(B$54:B$57))</f>
        <v>0</v>
      </c>
      <c r="C61" s="7">
        <f t="shared" si="61"/>
        <v>0</v>
      </c>
      <c r="D61" s="7">
        <f t="shared" si="61"/>
        <v>0</v>
      </c>
      <c r="E61" s="7">
        <f t="shared" si="61"/>
        <v>0</v>
      </c>
      <c r="F61" s="7">
        <f t="shared" si="61"/>
        <v>0</v>
      </c>
      <c r="G61" s="7">
        <f t="shared" si="61"/>
        <v>0</v>
      </c>
      <c r="H61" s="7">
        <f t="shared" si="61"/>
        <v>0</v>
      </c>
      <c r="I61" s="7">
        <f t="shared" si="61"/>
        <v>0</v>
      </c>
      <c r="J61" s="7">
        <f t="shared" si="61"/>
        <v>0</v>
      </c>
      <c r="K61" s="7">
        <f t="shared" si="61"/>
        <v>0</v>
      </c>
      <c r="L61" s="7">
        <f t="shared" si="61"/>
        <v>0.052695505617977534</v>
      </c>
      <c r="M61" s="7">
        <f t="shared" si="61"/>
        <v>0.05187640449438203</v>
      </c>
      <c r="N61" s="7">
        <f t="shared" si="61"/>
        <v>0</v>
      </c>
      <c r="O61" s="7">
        <f t="shared" si="61"/>
        <v>1.1368583261099874</v>
      </c>
      <c r="P61" s="7">
        <f t="shared" si="61"/>
        <v>0.04239109201015823</v>
      </c>
      <c r="Q61" s="7">
        <f t="shared" si="61"/>
        <v>0.1596433035005031</v>
      </c>
      <c r="R61" s="7">
        <f t="shared" si="61"/>
        <v>0.01595879891966319</v>
      </c>
      <c r="S61" s="7">
        <f t="shared" si="61"/>
        <v>0</v>
      </c>
      <c r="T61" s="7">
        <f t="shared" si="61"/>
        <v>0</v>
      </c>
      <c r="U61" s="7">
        <f t="shared" si="61"/>
        <v>0</v>
      </c>
      <c r="V61" s="7">
        <f t="shared" si="61"/>
        <v>0</v>
      </c>
      <c r="W61" s="7">
        <f t="shared" si="61"/>
        <v>0</v>
      </c>
      <c r="X61" s="7">
        <f t="shared" si="61"/>
        <v>8.76187192967336</v>
      </c>
      <c r="Y61" s="7">
        <f t="shared" si="61"/>
        <v>4.637340542367154</v>
      </c>
      <c r="Z61" s="7">
        <f t="shared" si="61"/>
        <v>0.25369603784742756</v>
      </c>
      <c r="AA61" s="7">
        <f t="shared" si="61"/>
        <v>0.783700838999961</v>
      </c>
      <c r="AB61" s="7">
        <f t="shared" si="61"/>
        <v>0</v>
      </c>
      <c r="AC61" s="7">
        <f t="shared" si="61"/>
        <v>0</v>
      </c>
      <c r="AD61" s="7">
        <f t="shared" si="61"/>
        <v>0</v>
      </c>
      <c r="AE61" s="7">
        <f t="shared" si="61"/>
        <v>0</v>
      </c>
      <c r="AF61" s="7">
        <f t="shared" si="61"/>
        <v>0</v>
      </c>
      <c r="AG61" s="7">
        <f t="shared" si="61"/>
        <v>0</v>
      </c>
      <c r="AH61" s="7">
        <f aca="true" t="shared" si="62" ref="AH61:AX61">IF(AH$51=0,0,AH$51*AH55/SUM(AH$54:AH$57))</f>
        <v>0</v>
      </c>
      <c r="AI61" s="7">
        <f t="shared" si="62"/>
        <v>2.864825415463901</v>
      </c>
      <c r="AJ61" s="7">
        <f t="shared" si="62"/>
        <v>0</v>
      </c>
      <c r="AK61" s="7">
        <f t="shared" si="62"/>
        <v>0</v>
      </c>
      <c r="AL61" s="7">
        <f t="shared" si="62"/>
        <v>0</v>
      </c>
      <c r="AM61" s="7">
        <f t="shared" si="62"/>
        <v>2.3880555555555554</v>
      </c>
      <c r="AN61" s="7">
        <f t="shared" si="62"/>
        <v>0.07741312500000001</v>
      </c>
      <c r="AO61" s="7">
        <f t="shared" si="62"/>
        <v>0</v>
      </c>
      <c r="AP61" s="7">
        <f t="shared" si="62"/>
        <v>0.7353713937010543</v>
      </c>
      <c r="AQ61" s="7">
        <f t="shared" si="62"/>
        <v>0</v>
      </c>
      <c r="AR61" s="7">
        <f t="shared" si="62"/>
        <v>0.11966418460471268</v>
      </c>
      <c r="AS61" s="7">
        <f t="shared" si="62"/>
        <v>0</v>
      </c>
      <c r="AT61" s="7">
        <f t="shared" si="62"/>
        <v>0.09590959341604226</v>
      </c>
      <c r="AU61" s="7">
        <f t="shared" si="62"/>
        <v>0</v>
      </c>
      <c r="AV61" s="7"/>
      <c r="AW61" s="7">
        <f t="shared" si="62"/>
        <v>0.17935742026597623</v>
      </c>
      <c r="AX61" s="7">
        <f t="shared" si="62"/>
        <v>0</v>
      </c>
      <c r="AY61" s="7"/>
      <c r="AZ61" s="7"/>
      <c r="BA61" s="7">
        <f t="shared" si="58"/>
        <v>0</v>
      </c>
      <c r="BB61" s="7">
        <f t="shared" si="58"/>
        <v>0</v>
      </c>
      <c r="BC61" s="7">
        <f t="shared" si="58"/>
        <v>0</v>
      </c>
      <c r="BD61" s="7"/>
      <c r="BE61" s="7">
        <f aca="true" t="shared" si="63" ref="BE61:BS61">IF(BE$51=0,0,BE$51*BE55/SUM(BE$54:BE$57))</f>
        <v>0</v>
      </c>
      <c r="BF61" s="7">
        <f t="shared" si="63"/>
        <v>0</v>
      </c>
      <c r="BG61" s="7">
        <f t="shared" si="63"/>
        <v>0</v>
      </c>
      <c r="BH61" s="7">
        <f t="shared" si="63"/>
        <v>9.828586881641629</v>
      </c>
      <c r="BI61" s="7">
        <f t="shared" si="63"/>
        <v>0</v>
      </c>
      <c r="BJ61" s="7">
        <f t="shared" si="63"/>
        <v>0</v>
      </c>
      <c r="BK61" s="7">
        <f t="shared" si="63"/>
        <v>0.05064617534055187</v>
      </c>
      <c r="BL61" s="7">
        <f t="shared" si="63"/>
        <v>0</v>
      </c>
      <c r="BM61" s="7">
        <f t="shared" si="63"/>
        <v>0</v>
      </c>
      <c r="BN61" s="7">
        <f t="shared" si="63"/>
        <v>0</v>
      </c>
      <c r="BO61" s="7">
        <f t="shared" si="63"/>
        <v>0</v>
      </c>
      <c r="BP61" s="7">
        <f t="shared" si="63"/>
        <v>0</v>
      </c>
      <c r="BQ61" s="7">
        <f t="shared" si="63"/>
        <v>0</v>
      </c>
      <c r="BR61" s="7">
        <f t="shared" si="63"/>
        <v>0</v>
      </c>
      <c r="BS61" s="7">
        <f t="shared" si="63"/>
        <v>0</v>
      </c>
      <c r="BT61" s="7" t="s">
        <v>129</v>
      </c>
      <c r="BU61" s="7" t="s">
        <v>129</v>
      </c>
      <c r="BV61" s="7">
        <f aca="true" t="shared" si="64" ref="BV61:CX61">IF(BV$51=0,0,BV$51*BV55/SUM(BV$54:BV$57))</f>
        <v>0</v>
      </c>
      <c r="BW61" s="7">
        <f t="shared" si="64"/>
        <v>0</v>
      </c>
      <c r="BX61" s="7">
        <f t="shared" si="64"/>
        <v>0</v>
      </c>
      <c r="BY61" s="7">
        <f t="shared" si="64"/>
        <v>0</v>
      </c>
      <c r="BZ61" s="7">
        <f t="shared" si="64"/>
        <v>0</v>
      </c>
      <c r="CA61" s="7">
        <f t="shared" si="64"/>
        <v>0</v>
      </c>
      <c r="CB61" s="7">
        <f t="shared" si="64"/>
        <v>0</v>
      </c>
      <c r="CC61" s="7">
        <f t="shared" si="64"/>
        <v>0</v>
      </c>
      <c r="CD61" s="7">
        <f t="shared" si="64"/>
        <v>0</v>
      </c>
      <c r="CE61" s="7">
        <f t="shared" si="64"/>
        <v>0</v>
      </c>
      <c r="CF61" s="7">
        <f t="shared" si="64"/>
        <v>0</v>
      </c>
      <c r="CG61" s="7">
        <f t="shared" si="64"/>
        <v>0</v>
      </c>
      <c r="CH61" s="7">
        <f t="shared" si="64"/>
        <v>0</v>
      </c>
      <c r="CI61" s="7">
        <f t="shared" si="64"/>
        <v>0</v>
      </c>
      <c r="CJ61" s="7">
        <f t="shared" si="64"/>
        <v>0</v>
      </c>
      <c r="CK61" s="7">
        <f t="shared" si="64"/>
        <v>0.4187601662750768</v>
      </c>
      <c r="CL61" s="7">
        <f t="shared" si="64"/>
        <v>0</v>
      </c>
      <c r="CM61" s="7">
        <f t="shared" si="64"/>
        <v>0</v>
      </c>
      <c r="CN61" s="7">
        <f t="shared" si="64"/>
        <v>0</v>
      </c>
      <c r="CO61" s="7">
        <f t="shared" si="64"/>
        <v>0</v>
      </c>
      <c r="CP61" s="7">
        <f t="shared" si="64"/>
        <v>0</v>
      </c>
      <c r="CQ61" s="7">
        <f t="shared" si="64"/>
        <v>0</v>
      </c>
      <c r="CR61" s="7">
        <f t="shared" si="64"/>
        <v>0</v>
      </c>
      <c r="CS61" s="7">
        <f t="shared" si="64"/>
        <v>0</v>
      </c>
      <c r="CT61" s="7">
        <f t="shared" si="64"/>
        <v>0</v>
      </c>
      <c r="CU61" s="7">
        <f t="shared" si="64"/>
        <v>0</v>
      </c>
      <c r="CV61" s="7">
        <f t="shared" si="64"/>
        <v>0</v>
      </c>
      <c r="CW61" s="7">
        <f t="shared" si="64"/>
        <v>0</v>
      </c>
      <c r="CX61" s="7">
        <f t="shared" si="64"/>
        <v>0</v>
      </c>
    </row>
    <row r="62" spans="1:102" ht="12.75">
      <c r="A62" s="34" t="s">
        <v>29</v>
      </c>
      <c r="B62" s="7">
        <f aca="true" t="shared" si="65" ref="B62:AG62">IF(B$51=0,0,B$51*B56/SUM(B$54:B$57))</f>
        <v>0.02104647763811751</v>
      </c>
      <c r="C62" s="7">
        <f t="shared" si="65"/>
        <v>0</v>
      </c>
      <c r="D62" s="7">
        <f t="shared" si="65"/>
        <v>0.8448</v>
      </c>
      <c r="E62" s="7">
        <f t="shared" si="65"/>
        <v>0.08552642857142857</v>
      </c>
      <c r="F62" s="7">
        <f t="shared" si="65"/>
        <v>0</v>
      </c>
      <c r="G62" s="7">
        <f t="shared" si="65"/>
        <v>0.8194189437304245</v>
      </c>
      <c r="H62" s="7">
        <f t="shared" si="65"/>
        <v>4.627718884120172</v>
      </c>
      <c r="I62" s="7">
        <f t="shared" si="65"/>
        <v>0</v>
      </c>
      <c r="J62" s="7">
        <f t="shared" si="65"/>
        <v>0</v>
      </c>
      <c r="K62" s="7">
        <f t="shared" si="65"/>
        <v>0.06347225587593895</v>
      </c>
      <c r="L62" s="7">
        <f t="shared" si="65"/>
        <v>0.26347752808988767</v>
      </c>
      <c r="M62" s="7">
        <f t="shared" si="65"/>
        <v>0.2593820224719101</v>
      </c>
      <c r="N62" s="7">
        <f t="shared" si="65"/>
        <v>0.05055919337080604</v>
      </c>
      <c r="O62" s="7">
        <f t="shared" si="65"/>
        <v>16.626553019358564</v>
      </c>
      <c r="P62" s="7">
        <f t="shared" si="65"/>
        <v>0</v>
      </c>
      <c r="Q62" s="7">
        <f t="shared" si="65"/>
        <v>18.997553116559867</v>
      </c>
      <c r="R62" s="7">
        <f t="shared" si="65"/>
        <v>1.8990970714399196</v>
      </c>
      <c r="S62" s="7">
        <f t="shared" si="65"/>
        <v>0.1377350547291608</v>
      </c>
      <c r="T62" s="7">
        <f t="shared" si="65"/>
        <v>1.7254997806869559</v>
      </c>
      <c r="U62" s="7">
        <f t="shared" si="65"/>
        <v>0.1124492164828787</v>
      </c>
      <c r="V62" s="7">
        <f t="shared" si="65"/>
        <v>6.682605111294312</v>
      </c>
      <c r="W62" s="7">
        <f t="shared" si="65"/>
        <v>0.994778785380599</v>
      </c>
      <c r="X62" s="7">
        <f t="shared" si="65"/>
        <v>1.5515814875463243</v>
      </c>
      <c r="Y62" s="7">
        <f t="shared" si="65"/>
        <v>8.150477316887725</v>
      </c>
      <c r="Z62" s="7">
        <f t="shared" si="65"/>
        <v>0.44589000591366057</v>
      </c>
      <c r="AA62" s="7">
        <f t="shared" si="65"/>
        <v>4.405781751045435</v>
      </c>
      <c r="AB62" s="7">
        <f t="shared" si="65"/>
        <v>0.14216586191745503</v>
      </c>
      <c r="AC62" s="7">
        <f t="shared" si="65"/>
        <v>0</v>
      </c>
      <c r="AD62" s="7">
        <f t="shared" si="65"/>
        <v>0</v>
      </c>
      <c r="AE62" s="7">
        <f t="shared" si="65"/>
        <v>0</v>
      </c>
      <c r="AF62" s="7">
        <f t="shared" si="65"/>
        <v>0</v>
      </c>
      <c r="AG62" s="7">
        <f t="shared" si="65"/>
        <v>0</v>
      </c>
      <c r="AH62" s="7">
        <f aca="true" t="shared" si="66" ref="AH62:AX62">IF(AH$51=0,0,AH$51*AH56/SUM(AH$54:AH$57))</f>
        <v>0</v>
      </c>
      <c r="AI62" s="7">
        <f t="shared" si="66"/>
        <v>3.145080075672326</v>
      </c>
      <c r="AJ62" s="7">
        <f t="shared" si="66"/>
        <v>0.8520322318654179</v>
      </c>
      <c r="AK62" s="7">
        <f t="shared" si="66"/>
        <v>3.371304347826087</v>
      </c>
      <c r="AL62" s="7">
        <f t="shared" si="66"/>
        <v>5.398745673258166</v>
      </c>
      <c r="AM62" s="7">
        <f t="shared" si="66"/>
        <v>31.04472222222222</v>
      </c>
      <c r="AN62" s="7">
        <f t="shared" si="66"/>
        <v>0</v>
      </c>
      <c r="AO62" s="7">
        <f t="shared" si="66"/>
        <v>0</v>
      </c>
      <c r="AP62" s="7">
        <f t="shared" si="66"/>
        <v>103.68736651184867</v>
      </c>
      <c r="AQ62" s="7">
        <f t="shared" si="66"/>
        <v>0</v>
      </c>
      <c r="AR62" s="7">
        <f t="shared" si="66"/>
        <v>2.0342911382801154</v>
      </c>
      <c r="AS62" s="7">
        <f t="shared" si="66"/>
        <v>0</v>
      </c>
      <c r="AT62" s="7">
        <f t="shared" si="66"/>
        <v>0.8631863407443804</v>
      </c>
      <c r="AU62" s="7">
        <f t="shared" si="66"/>
        <v>0.08908419055228205</v>
      </c>
      <c r="AV62" s="7"/>
      <c r="AW62" s="7">
        <f t="shared" si="66"/>
        <v>0</v>
      </c>
      <c r="AX62" s="7">
        <f t="shared" si="66"/>
        <v>0</v>
      </c>
      <c r="AY62" s="7"/>
      <c r="AZ62" s="7"/>
      <c r="BA62" s="7">
        <f t="shared" si="58"/>
        <v>0.49663143166550067</v>
      </c>
      <c r="BB62" s="7">
        <f t="shared" si="58"/>
        <v>0.09932628633310013</v>
      </c>
      <c r="BC62" s="7">
        <f t="shared" si="58"/>
        <v>0</v>
      </c>
      <c r="BD62" s="7"/>
      <c r="BE62" s="7">
        <f aca="true" t="shared" si="67" ref="BE62:BS62">IF(BE$51=0,0,BE$51*BE56/SUM(BE$54:BE$57))</f>
        <v>0.09087954939341421</v>
      </c>
      <c r="BF62" s="7">
        <f t="shared" si="67"/>
        <v>0.027751949073742937</v>
      </c>
      <c r="BG62" s="7">
        <f t="shared" si="67"/>
        <v>0</v>
      </c>
      <c r="BH62" s="7">
        <f t="shared" si="67"/>
        <v>786.2869505313304</v>
      </c>
      <c r="BI62" s="7">
        <f t="shared" si="67"/>
        <v>0.4767112191170514</v>
      </c>
      <c r="BJ62" s="7">
        <f t="shared" si="67"/>
        <v>1.4446696392379408</v>
      </c>
      <c r="BK62" s="7">
        <f t="shared" si="67"/>
        <v>0</v>
      </c>
      <c r="BL62" s="7">
        <f t="shared" si="67"/>
        <v>0</v>
      </c>
      <c r="BM62" s="7">
        <f t="shared" si="67"/>
        <v>0.3919552217913255</v>
      </c>
      <c r="BN62" s="7">
        <f t="shared" si="67"/>
        <v>0</v>
      </c>
      <c r="BO62" s="7">
        <f t="shared" si="67"/>
        <v>1.6098415930665713</v>
      </c>
      <c r="BP62" s="7">
        <f t="shared" si="67"/>
        <v>0.9788136026915679</v>
      </c>
      <c r="BQ62" s="7">
        <f t="shared" si="67"/>
        <v>0.8858724842525734</v>
      </c>
      <c r="BR62" s="7">
        <f t="shared" si="67"/>
        <v>0.3011215240436319</v>
      </c>
      <c r="BS62" s="7">
        <f t="shared" si="67"/>
        <v>0</v>
      </c>
      <c r="BT62" s="7" t="s">
        <v>129</v>
      </c>
      <c r="BU62" s="7" t="s">
        <v>129</v>
      </c>
      <c r="BV62" s="7">
        <f aca="true" t="shared" si="68" ref="BV62:CX62">IF(BV$51=0,0,BV$51*BV56/SUM(BV$54:BV$57))</f>
        <v>0</v>
      </c>
      <c r="BW62" s="7">
        <f t="shared" si="68"/>
        <v>0</v>
      </c>
      <c r="BX62" s="7">
        <f t="shared" si="68"/>
        <v>0</v>
      </c>
      <c r="BY62" s="7">
        <f t="shared" si="68"/>
        <v>0</v>
      </c>
      <c r="BZ62" s="7">
        <f t="shared" si="68"/>
        <v>0.18094352735182362</v>
      </c>
      <c r="CA62" s="7">
        <f t="shared" si="68"/>
        <v>0.0952733377257507</v>
      </c>
      <c r="CB62" s="7">
        <f t="shared" si="68"/>
        <v>0.06548913779253951</v>
      </c>
      <c r="CC62" s="7">
        <f t="shared" si="68"/>
        <v>0</v>
      </c>
      <c r="CD62" s="7">
        <f t="shared" si="68"/>
        <v>0.02010884771248319</v>
      </c>
      <c r="CE62" s="7">
        <f t="shared" si="68"/>
        <v>7.220412105020893E-05</v>
      </c>
      <c r="CF62" s="7">
        <f t="shared" si="68"/>
        <v>0.13190456300283515</v>
      </c>
      <c r="CG62" s="7">
        <f t="shared" si="68"/>
        <v>0</v>
      </c>
      <c r="CH62" s="7">
        <f t="shared" si="68"/>
        <v>0</v>
      </c>
      <c r="CI62" s="7">
        <f t="shared" si="68"/>
        <v>1.4664339859300866</v>
      </c>
      <c r="CJ62" s="7">
        <f t="shared" si="68"/>
        <v>0</v>
      </c>
      <c r="CK62" s="7">
        <f t="shared" si="68"/>
        <v>8.458955358756551</v>
      </c>
      <c r="CL62" s="7">
        <f t="shared" si="68"/>
        <v>0</v>
      </c>
      <c r="CM62" s="7">
        <f t="shared" si="68"/>
        <v>0</v>
      </c>
      <c r="CN62" s="7">
        <f t="shared" si="68"/>
        <v>0</v>
      </c>
      <c r="CO62" s="7">
        <f t="shared" si="68"/>
        <v>0</v>
      </c>
      <c r="CP62" s="7">
        <f t="shared" si="68"/>
        <v>0</v>
      </c>
      <c r="CQ62" s="7">
        <f t="shared" si="68"/>
        <v>0</v>
      </c>
      <c r="CR62" s="7">
        <f t="shared" si="68"/>
        <v>0</v>
      </c>
      <c r="CS62" s="7">
        <f t="shared" si="68"/>
        <v>0</v>
      </c>
      <c r="CT62" s="7">
        <f t="shared" si="68"/>
        <v>0</v>
      </c>
      <c r="CU62" s="7">
        <f t="shared" si="68"/>
        <v>0</v>
      </c>
      <c r="CV62" s="7">
        <f t="shared" si="68"/>
        <v>0</v>
      </c>
      <c r="CW62" s="7">
        <f t="shared" si="68"/>
        <v>0</v>
      </c>
      <c r="CX62" s="7">
        <f t="shared" si="68"/>
        <v>0</v>
      </c>
    </row>
    <row r="63" spans="1:102" ht="12.75">
      <c r="A63" s="34" t="s">
        <v>30</v>
      </c>
      <c r="B63" s="7">
        <f aca="true" t="shared" si="69" ref="B63:AG63">IF(B$51=0,0,B$51*B57/SUM(B$54:B$57))</f>
        <v>0</v>
      </c>
      <c r="C63" s="7">
        <f t="shared" si="69"/>
        <v>0</v>
      </c>
      <c r="D63" s="7">
        <f t="shared" si="69"/>
        <v>0</v>
      </c>
      <c r="E63" s="7">
        <f t="shared" si="69"/>
        <v>0.08552642857142857</v>
      </c>
      <c r="F63" s="7">
        <f t="shared" si="69"/>
        <v>0</v>
      </c>
      <c r="G63" s="7">
        <f t="shared" si="69"/>
        <v>0</v>
      </c>
      <c r="H63" s="7">
        <f t="shared" si="69"/>
        <v>0</v>
      </c>
      <c r="I63" s="7">
        <f t="shared" si="69"/>
        <v>0.05012028869286287</v>
      </c>
      <c r="J63" s="7">
        <f t="shared" si="69"/>
        <v>0</v>
      </c>
      <c r="K63" s="7">
        <f t="shared" si="69"/>
        <v>0</v>
      </c>
      <c r="L63" s="7">
        <f t="shared" si="69"/>
        <v>0.07026067415730337</v>
      </c>
      <c r="M63" s="7">
        <f t="shared" si="69"/>
        <v>0.0691685393258427</v>
      </c>
      <c r="N63" s="7">
        <f t="shared" si="69"/>
        <v>0</v>
      </c>
      <c r="O63" s="7">
        <f t="shared" si="69"/>
        <v>0.28421458152749685</v>
      </c>
      <c r="P63" s="7">
        <f t="shared" si="69"/>
        <v>0</v>
      </c>
      <c r="Q63" s="7">
        <f t="shared" si="69"/>
        <v>0</v>
      </c>
      <c r="R63" s="7">
        <f t="shared" si="69"/>
        <v>0</v>
      </c>
      <c r="S63" s="7">
        <f t="shared" si="69"/>
        <v>0</v>
      </c>
      <c r="T63" s="7">
        <f t="shared" si="69"/>
        <v>0</v>
      </c>
      <c r="U63" s="7">
        <f t="shared" si="69"/>
        <v>0</v>
      </c>
      <c r="V63" s="7">
        <f t="shared" si="69"/>
        <v>0</v>
      </c>
      <c r="W63" s="7">
        <f t="shared" si="69"/>
        <v>0</v>
      </c>
      <c r="X63" s="7">
        <f t="shared" si="69"/>
        <v>0</v>
      </c>
      <c r="Y63" s="7">
        <f t="shared" si="69"/>
        <v>0</v>
      </c>
      <c r="Z63" s="7">
        <f t="shared" si="69"/>
        <v>0</v>
      </c>
      <c r="AA63" s="7">
        <f t="shared" si="69"/>
        <v>0.024434023323784925</v>
      </c>
      <c r="AB63" s="7">
        <f t="shared" si="69"/>
        <v>0</v>
      </c>
      <c r="AC63" s="7">
        <f t="shared" si="69"/>
        <v>0</v>
      </c>
      <c r="AD63" s="7">
        <f t="shared" si="69"/>
        <v>0</v>
      </c>
      <c r="AE63" s="7">
        <f t="shared" si="69"/>
        <v>0</v>
      </c>
      <c r="AF63" s="7">
        <f t="shared" si="69"/>
        <v>0</v>
      </c>
      <c r="AG63" s="7">
        <f t="shared" si="69"/>
        <v>0</v>
      </c>
      <c r="AH63" s="7">
        <f aca="true" t="shared" si="70" ref="AH63:AX63">IF(AH$51=0,0,AH$51*AH57/SUM(AH$54:AH$57))</f>
        <v>0</v>
      </c>
      <c r="AI63" s="7">
        <f t="shared" si="70"/>
        <v>0</v>
      </c>
      <c r="AJ63" s="7">
        <f t="shared" si="70"/>
        <v>0</v>
      </c>
      <c r="AK63" s="7">
        <f t="shared" si="70"/>
        <v>0</v>
      </c>
      <c r="AL63" s="7">
        <f t="shared" si="70"/>
        <v>0</v>
      </c>
      <c r="AM63" s="7">
        <f t="shared" si="70"/>
        <v>0</v>
      </c>
      <c r="AN63" s="7">
        <f t="shared" si="70"/>
        <v>0</v>
      </c>
      <c r="AO63" s="7">
        <f t="shared" si="70"/>
        <v>0</v>
      </c>
      <c r="AP63" s="7">
        <f t="shared" si="70"/>
        <v>1.4707427874021086</v>
      </c>
      <c r="AQ63" s="7">
        <f t="shared" si="70"/>
        <v>0</v>
      </c>
      <c r="AR63" s="7">
        <f t="shared" si="70"/>
        <v>0</v>
      </c>
      <c r="AS63" s="7">
        <f t="shared" si="70"/>
        <v>0</v>
      </c>
      <c r="AT63" s="7">
        <f t="shared" si="70"/>
        <v>0</v>
      </c>
      <c r="AU63" s="7">
        <f t="shared" si="70"/>
        <v>0</v>
      </c>
      <c r="AV63" s="7"/>
      <c r="AW63" s="7">
        <f t="shared" si="70"/>
        <v>0</v>
      </c>
      <c r="AX63" s="7">
        <f t="shared" si="70"/>
        <v>0</v>
      </c>
      <c r="AY63" s="7"/>
      <c r="AZ63" s="7"/>
      <c r="BA63" s="7">
        <f t="shared" si="58"/>
        <v>0.1931344456476947</v>
      </c>
      <c r="BB63" s="7">
        <f t="shared" si="58"/>
        <v>0.03862688912953894</v>
      </c>
      <c r="BC63" s="7">
        <f t="shared" si="58"/>
        <v>0</v>
      </c>
      <c r="BD63" s="7"/>
      <c r="BE63" s="7">
        <f aca="true" t="shared" si="71" ref="BE63:BS63">IF(BE$51=0,0,BE$51*BE57/SUM(BE$54:BE$57))</f>
        <v>0</v>
      </c>
      <c r="BF63" s="7">
        <f t="shared" si="71"/>
        <v>0</v>
      </c>
      <c r="BG63" s="7">
        <f t="shared" si="71"/>
        <v>0</v>
      </c>
      <c r="BH63" s="7">
        <f t="shared" si="71"/>
        <v>35.80413792598022</v>
      </c>
      <c r="BI63" s="7">
        <f t="shared" si="71"/>
        <v>0.2383556095585257</v>
      </c>
      <c r="BJ63" s="7">
        <f t="shared" si="71"/>
        <v>0</v>
      </c>
      <c r="BK63" s="7">
        <f t="shared" si="71"/>
        <v>0</v>
      </c>
      <c r="BL63" s="7">
        <f t="shared" si="71"/>
        <v>0</v>
      </c>
      <c r="BM63" s="7">
        <f t="shared" si="71"/>
        <v>0</v>
      </c>
      <c r="BN63" s="7">
        <f t="shared" si="71"/>
        <v>0</v>
      </c>
      <c r="BO63" s="7">
        <f t="shared" si="71"/>
        <v>0</v>
      </c>
      <c r="BP63" s="7">
        <f t="shared" si="71"/>
        <v>0</v>
      </c>
      <c r="BQ63" s="7">
        <f t="shared" si="71"/>
        <v>0</v>
      </c>
      <c r="BR63" s="7">
        <f t="shared" si="71"/>
        <v>0</v>
      </c>
      <c r="BS63" s="7">
        <f t="shared" si="71"/>
        <v>0</v>
      </c>
      <c r="BT63" s="7" t="s">
        <v>129</v>
      </c>
      <c r="BU63" s="7" t="s">
        <v>129</v>
      </c>
      <c r="BV63" s="7">
        <f aca="true" t="shared" si="72" ref="BV63:CX63">IF(BV$51=0,0,BV$51*BV57/SUM(BV$54:BV$57))</f>
        <v>0</v>
      </c>
      <c r="BW63" s="7">
        <f t="shared" si="72"/>
        <v>0</v>
      </c>
      <c r="BX63" s="7">
        <f t="shared" si="72"/>
        <v>0</v>
      </c>
      <c r="BY63" s="7">
        <f t="shared" si="72"/>
        <v>0</v>
      </c>
      <c r="BZ63" s="7">
        <f t="shared" si="72"/>
        <v>0</v>
      </c>
      <c r="CA63" s="7">
        <f t="shared" si="72"/>
        <v>0</v>
      </c>
      <c r="CB63" s="7">
        <f t="shared" si="72"/>
        <v>0</v>
      </c>
      <c r="CC63" s="7">
        <f t="shared" si="72"/>
        <v>0</v>
      </c>
      <c r="CD63" s="7">
        <f t="shared" si="72"/>
        <v>0</v>
      </c>
      <c r="CE63" s="7">
        <f t="shared" si="72"/>
        <v>0</v>
      </c>
      <c r="CF63" s="7">
        <f t="shared" si="72"/>
        <v>0</v>
      </c>
      <c r="CG63" s="7">
        <f t="shared" si="72"/>
        <v>0</v>
      </c>
      <c r="CH63" s="7">
        <f t="shared" si="72"/>
        <v>0</v>
      </c>
      <c r="CI63" s="7">
        <f t="shared" si="72"/>
        <v>0</v>
      </c>
      <c r="CJ63" s="7">
        <f t="shared" si="72"/>
        <v>0</v>
      </c>
      <c r="CK63" s="7">
        <f t="shared" si="72"/>
        <v>0</v>
      </c>
      <c r="CL63" s="7">
        <f t="shared" si="72"/>
        <v>0</v>
      </c>
      <c r="CM63" s="7">
        <f t="shared" si="72"/>
        <v>0</v>
      </c>
      <c r="CN63" s="7">
        <f t="shared" si="72"/>
        <v>0</v>
      </c>
      <c r="CO63" s="7">
        <f t="shared" si="72"/>
        <v>0</v>
      </c>
      <c r="CP63" s="7">
        <f t="shared" si="72"/>
        <v>0</v>
      </c>
      <c r="CQ63" s="7">
        <f t="shared" si="72"/>
        <v>0</v>
      </c>
      <c r="CR63" s="7">
        <f t="shared" si="72"/>
        <v>0</v>
      </c>
      <c r="CS63" s="7">
        <f t="shared" si="72"/>
        <v>0</v>
      </c>
      <c r="CT63" s="7">
        <f t="shared" si="72"/>
        <v>0</v>
      </c>
      <c r="CU63" s="7">
        <f t="shared" si="72"/>
        <v>0</v>
      </c>
      <c r="CV63" s="7">
        <f t="shared" si="72"/>
        <v>0</v>
      </c>
      <c r="CW63" s="7">
        <f t="shared" si="72"/>
        <v>0</v>
      </c>
      <c r="CX63" s="7">
        <f t="shared" si="72"/>
        <v>0</v>
      </c>
    </row>
    <row r="64" spans="2:10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</row>
    <row r="65" spans="1:102" s="89" customFormat="1" ht="12.75">
      <c r="A65" s="135" t="s">
        <v>330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</row>
    <row r="66" spans="1:102" s="89" customFormat="1" ht="12.75">
      <c r="A66" s="136" t="s">
        <v>121</v>
      </c>
      <c r="B66" s="4">
        <v>0</v>
      </c>
      <c r="C66" s="4">
        <v>496</v>
      </c>
      <c r="D66" s="4">
        <v>0</v>
      </c>
      <c r="E66" s="4">
        <v>0</v>
      </c>
      <c r="F66" s="4">
        <v>0</v>
      </c>
      <c r="G66" s="4">
        <v>812</v>
      </c>
      <c r="H66" s="4">
        <v>0</v>
      </c>
      <c r="I66" s="4">
        <v>0</v>
      </c>
      <c r="J66" s="4">
        <v>0</v>
      </c>
      <c r="K66" s="4">
        <v>716</v>
      </c>
      <c r="L66" s="4">
        <v>0</v>
      </c>
      <c r="M66" s="11">
        <f>L66</f>
        <v>0</v>
      </c>
      <c r="N66" s="4">
        <v>0</v>
      </c>
      <c r="O66" s="4">
        <v>907</v>
      </c>
      <c r="P66" s="4">
        <v>0</v>
      </c>
      <c r="Q66" s="4">
        <v>0</v>
      </c>
      <c r="R66" s="11">
        <f>Q66</f>
        <v>0</v>
      </c>
      <c r="S66" s="4">
        <v>0</v>
      </c>
      <c r="T66" s="11">
        <f>K66+N66</f>
        <v>716</v>
      </c>
      <c r="U66" s="132">
        <v>0</v>
      </c>
      <c r="V66" s="4">
        <v>0</v>
      </c>
      <c r="W66" s="11">
        <f>V66</f>
        <v>0</v>
      </c>
      <c r="X66" s="4">
        <v>1389</v>
      </c>
      <c r="Y66" s="4">
        <v>0</v>
      </c>
      <c r="Z66" s="11">
        <f>Y66</f>
        <v>0</v>
      </c>
      <c r="AA66" s="18">
        <v>0</v>
      </c>
      <c r="AB66" s="18">
        <v>0</v>
      </c>
      <c r="AC66" s="4">
        <v>0</v>
      </c>
      <c r="AD66" s="4">
        <v>0</v>
      </c>
      <c r="AE66" s="4">
        <v>724</v>
      </c>
      <c r="AF66" s="4">
        <v>0</v>
      </c>
      <c r="AG66" s="4">
        <v>0</v>
      </c>
      <c r="AH66" s="4">
        <v>0</v>
      </c>
      <c r="AI66" s="4">
        <v>0</v>
      </c>
      <c r="AJ66" s="4">
        <v>56</v>
      </c>
      <c r="AK66" s="4">
        <v>12</v>
      </c>
      <c r="AL66" s="4">
        <v>0</v>
      </c>
      <c r="AM66" s="4">
        <v>0</v>
      </c>
      <c r="AN66" s="4">
        <v>75</v>
      </c>
      <c r="AO66" s="4">
        <v>2</v>
      </c>
      <c r="AP66" s="4">
        <v>40</v>
      </c>
      <c r="AQ66" s="4">
        <v>0</v>
      </c>
      <c r="AR66" s="4">
        <v>289</v>
      </c>
      <c r="AS66" s="4">
        <v>0</v>
      </c>
      <c r="AT66" s="4">
        <v>2491</v>
      </c>
      <c r="AU66" s="4">
        <v>161</v>
      </c>
      <c r="AV66" s="4"/>
      <c r="AW66" s="4">
        <v>87</v>
      </c>
      <c r="AX66" s="4">
        <v>0</v>
      </c>
      <c r="AY66" s="4"/>
      <c r="AZ66" s="4"/>
      <c r="BA66" s="4">
        <v>0</v>
      </c>
      <c r="BB66" s="11">
        <f>BA66</f>
        <v>0</v>
      </c>
      <c r="BC66" s="4">
        <v>0</v>
      </c>
      <c r="BD66" s="4"/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11">
        <f>BO66</f>
        <v>0</v>
      </c>
      <c r="BQ66" s="4">
        <v>0</v>
      </c>
      <c r="BR66" s="11">
        <f>BQ66</f>
        <v>0</v>
      </c>
      <c r="BS66" s="4">
        <v>0</v>
      </c>
      <c r="BT66" s="7" t="s">
        <v>129</v>
      </c>
      <c r="BU66" s="7" t="s">
        <v>129</v>
      </c>
      <c r="BV66" s="4">
        <v>0</v>
      </c>
      <c r="BW66" s="4">
        <v>0</v>
      </c>
      <c r="BX66" s="11">
        <f>BW66</f>
        <v>0</v>
      </c>
      <c r="BY66" s="4">
        <v>0</v>
      </c>
      <c r="BZ66" s="4">
        <v>0</v>
      </c>
      <c r="CA66" s="11">
        <f>$BZ66</f>
        <v>0</v>
      </c>
      <c r="CB66" s="11">
        <f>$BZ66</f>
        <v>0</v>
      </c>
      <c r="CC66" s="11">
        <f>$BZ66</f>
        <v>0</v>
      </c>
      <c r="CD66" s="11">
        <f>$BZ66</f>
        <v>0</v>
      </c>
      <c r="CE66" s="11">
        <f>$BZ66</f>
        <v>0</v>
      </c>
      <c r="CF66" s="11">
        <f>BO66</f>
        <v>0</v>
      </c>
      <c r="CG66" s="11">
        <f>BV66</f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</row>
    <row r="67" spans="1:255" s="89" customFormat="1" ht="12.75">
      <c r="A67" s="136" t="s">
        <v>179</v>
      </c>
      <c r="B67" s="7">
        <f aca="true" t="shared" si="73" ref="B67:Z67">IF(B66=0,0,(B16-B34-B51)*B66/(B66+B70))</f>
        <v>0</v>
      </c>
      <c r="C67" s="7">
        <f t="shared" si="73"/>
        <v>34.12123644835601</v>
      </c>
      <c r="D67" s="7">
        <f t="shared" si="73"/>
        <v>0</v>
      </c>
      <c r="E67" s="7">
        <f t="shared" si="73"/>
        <v>0</v>
      </c>
      <c r="F67" s="7">
        <f t="shared" si="73"/>
        <v>0</v>
      </c>
      <c r="G67" s="7">
        <f t="shared" si="73"/>
        <v>24.620938958533085</v>
      </c>
      <c r="H67" s="7">
        <f t="shared" si="73"/>
        <v>0</v>
      </c>
      <c r="I67" s="7">
        <f t="shared" si="73"/>
        <v>0</v>
      </c>
      <c r="J67" s="7">
        <f t="shared" si="73"/>
        <v>0</v>
      </c>
      <c r="K67" s="7">
        <f t="shared" si="73"/>
        <v>1.4638847384530478</v>
      </c>
      <c r="L67" s="7">
        <f t="shared" si="73"/>
        <v>0</v>
      </c>
      <c r="M67" s="7">
        <f t="shared" si="73"/>
        <v>0</v>
      </c>
      <c r="N67" s="7">
        <f t="shared" si="73"/>
        <v>0</v>
      </c>
      <c r="O67" s="7">
        <f t="shared" si="73"/>
        <v>122.20477400411447</v>
      </c>
      <c r="P67" s="7">
        <f t="shared" si="73"/>
        <v>0</v>
      </c>
      <c r="Q67" s="7">
        <f t="shared" si="73"/>
        <v>0</v>
      </c>
      <c r="R67" s="7">
        <f t="shared" si="73"/>
        <v>0</v>
      </c>
      <c r="S67" s="7">
        <f t="shared" si="73"/>
        <v>0</v>
      </c>
      <c r="T67" s="7">
        <f t="shared" si="73"/>
        <v>14.877971875933175</v>
      </c>
      <c r="U67" s="7">
        <f t="shared" si="73"/>
        <v>0</v>
      </c>
      <c r="V67" s="7">
        <f t="shared" si="73"/>
        <v>0</v>
      </c>
      <c r="W67" s="7">
        <f t="shared" si="73"/>
        <v>0</v>
      </c>
      <c r="X67" s="7">
        <f t="shared" si="73"/>
        <v>123.49738638874243</v>
      </c>
      <c r="Y67" s="7">
        <f t="shared" si="73"/>
        <v>0</v>
      </c>
      <c r="Z67" s="7">
        <f t="shared" si="73"/>
        <v>0</v>
      </c>
      <c r="AA67" s="4">
        <v>0</v>
      </c>
      <c r="AB67" s="4">
        <v>0</v>
      </c>
      <c r="AC67" s="7">
        <f aca="true" t="shared" si="74" ref="AC67:AX67">IF(AC66=0,0,(AC16-AC34-AC51)*AC66/(AC66+AC70))</f>
        <v>0</v>
      </c>
      <c r="AD67" s="7">
        <f t="shared" si="74"/>
        <v>0</v>
      </c>
      <c r="AE67" s="7">
        <f t="shared" si="74"/>
        <v>72.90168904287572</v>
      </c>
      <c r="AF67" s="7">
        <f t="shared" si="74"/>
        <v>0</v>
      </c>
      <c r="AG67" s="7">
        <f t="shared" si="74"/>
        <v>0</v>
      </c>
      <c r="AH67" s="7">
        <f t="shared" si="74"/>
        <v>0</v>
      </c>
      <c r="AI67" s="7">
        <f t="shared" si="74"/>
        <v>0</v>
      </c>
      <c r="AJ67" s="7">
        <f t="shared" si="74"/>
        <v>1.5837190636436436</v>
      </c>
      <c r="AK67" s="7">
        <f t="shared" si="74"/>
        <v>0.30856782692203133</v>
      </c>
      <c r="AL67" s="7">
        <f t="shared" si="74"/>
        <v>0</v>
      </c>
      <c r="AM67" s="7">
        <f t="shared" si="74"/>
        <v>0</v>
      </c>
      <c r="AN67" s="7">
        <f t="shared" si="74"/>
        <v>4.083533247109659</v>
      </c>
      <c r="AO67" s="7">
        <f t="shared" si="74"/>
        <v>0.418962962962963</v>
      </c>
      <c r="AP67" s="7">
        <f t="shared" si="74"/>
        <v>5.882971149608434</v>
      </c>
      <c r="AQ67" s="7">
        <f t="shared" si="74"/>
        <v>0</v>
      </c>
      <c r="AR67" s="7">
        <f t="shared" si="74"/>
        <v>17.291474675380982</v>
      </c>
      <c r="AS67" s="7">
        <f t="shared" si="74"/>
        <v>0</v>
      </c>
      <c r="AT67" s="7">
        <f t="shared" si="74"/>
        <v>238.91079719936127</v>
      </c>
      <c r="AU67" s="7">
        <f t="shared" si="74"/>
        <v>4.780851559639135</v>
      </c>
      <c r="AV67" s="7"/>
      <c r="AW67" s="7">
        <f t="shared" si="74"/>
        <v>7.802047781569966</v>
      </c>
      <c r="AX67" s="7">
        <f t="shared" si="74"/>
        <v>0</v>
      </c>
      <c r="AY67" s="7"/>
      <c r="AZ67" s="7"/>
      <c r="BA67" s="7">
        <f>IF(BA66=0,0,(BA16-BA34-BA51)*BA66/(BA66+BA70))</f>
        <v>0</v>
      </c>
      <c r="BB67" s="7">
        <f>IF(BB66=0,0,(BB16-BB34-BB51)*BB66/(BB66+BB70))</f>
        <v>0</v>
      </c>
      <c r="BC67" s="7">
        <f>IF(BC66=0,0,(BC16-BC34-BC51)*BC66/(BC66+BC70))</f>
        <v>0</v>
      </c>
      <c r="BD67" s="7"/>
      <c r="BE67" s="7">
        <f aca="true" t="shared" si="75" ref="BE67:BS67">IF(BE66=0,0,(BE16-BE34-BE51)*BE66/(BE66+BE70))</f>
        <v>0</v>
      </c>
      <c r="BF67" s="7">
        <f t="shared" si="75"/>
        <v>0</v>
      </c>
      <c r="BG67" s="7">
        <f t="shared" si="75"/>
        <v>0</v>
      </c>
      <c r="BH67" s="7">
        <f t="shared" si="75"/>
        <v>0</v>
      </c>
      <c r="BI67" s="7">
        <f t="shared" si="75"/>
        <v>0</v>
      </c>
      <c r="BJ67" s="7">
        <f t="shared" si="75"/>
        <v>0</v>
      </c>
      <c r="BK67" s="7">
        <f t="shared" si="75"/>
        <v>0</v>
      </c>
      <c r="BL67" s="7">
        <f t="shared" si="75"/>
        <v>0</v>
      </c>
      <c r="BM67" s="7">
        <f t="shared" si="75"/>
        <v>0</v>
      </c>
      <c r="BN67" s="7">
        <f t="shared" si="75"/>
        <v>0</v>
      </c>
      <c r="BO67" s="7">
        <f t="shared" si="75"/>
        <v>0</v>
      </c>
      <c r="BP67" s="7">
        <f t="shared" si="75"/>
        <v>0</v>
      </c>
      <c r="BQ67" s="7">
        <f t="shared" si="75"/>
        <v>0</v>
      </c>
      <c r="BR67" s="7">
        <f t="shared" si="75"/>
        <v>0</v>
      </c>
      <c r="BS67" s="7">
        <f t="shared" si="75"/>
        <v>0</v>
      </c>
      <c r="BT67" s="7" t="s">
        <v>129</v>
      </c>
      <c r="BU67" s="7" t="s">
        <v>129</v>
      </c>
      <c r="BV67" s="7">
        <f aca="true" t="shared" si="76" ref="BV67:CX67">IF(BV66=0,0,(BV16-BV34-BV51)*BV66/(BV66+BV70))</f>
        <v>0</v>
      </c>
      <c r="BW67" s="7">
        <f t="shared" si="76"/>
        <v>0</v>
      </c>
      <c r="BX67" s="7">
        <f t="shared" si="76"/>
        <v>0</v>
      </c>
      <c r="BY67" s="7">
        <f t="shared" si="76"/>
        <v>0</v>
      </c>
      <c r="BZ67" s="7">
        <f t="shared" si="76"/>
        <v>0</v>
      </c>
      <c r="CA67" s="7">
        <f t="shared" si="76"/>
        <v>0</v>
      </c>
      <c r="CB67" s="7">
        <f t="shared" si="76"/>
        <v>0</v>
      </c>
      <c r="CC67" s="7">
        <f t="shared" si="76"/>
        <v>0</v>
      </c>
      <c r="CD67" s="7">
        <f t="shared" si="76"/>
        <v>0</v>
      </c>
      <c r="CE67" s="7">
        <f t="shared" si="76"/>
        <v>0</v>
      </c>
      <c r="CF67" s="7">
        <f t="shared" si="76"/>
        <v>0</v>
      </c>
      <c r="CG67" s="7">
        <f t="shared" si="76"/>
        <v>0</v>
      </c>
      <c r="CH67" s="7">
        <f t="shared" si="76"/>
        <v>0</v>
      </c>
      <c r="CI67" s="7">
        <f t="shared" si="76"/>
        <v>0</v>
      </c>
      <c r="CJ67" s="7">
        <f t="shared" si="76"/>
        <v>0</v>
      </c>
      <c r="CK67" s="7">
        <f t="shared" si="76"/>
        <v>0</v>
      </c>
      <c r="CL67" s="7">
        <f t="shared" si="76"/>
        <v>0</v>
      </c>
      <c r="CM67" s="7">
        <f t="shared" si="76"/>
        <v>0</v>
      </c>
      <c r="CN67" s="7">
        <f t="shared" si="76"/>
        <v>0</v>
      </c>
      <c r="CO67" s="7">
        <f t="shared" si="76"/>
        <v>0</v>
      </c>
      <c r="CP67" s="7">
        <f t="shared" si="76"/>
        <v>0</v>
      </c>
      <c r="CQ67" s="7">
        <f t="shared" si="76"/>
        <v>0</v>
      </c>
      <c r="CR67" s="7">
        <f t="shared" si="76"/>
        <v>0</v>
      </c>
      <c r="CS67" s="7">
        <f t="shared" si="76"/>
        <v>0</v>
      </c>
      <c r="CT67" s="7">
        <f t="shared" si="76"/>
        <v>0</v>
      </c>
      <c r="CU67" s="7">
        <f t="shared" si="76"/>
        <v>0</v>
      </c>
      <c r="CV67" s="7">
        <f t="shared" si="76"/>
        <v>0</v>
      </c>
      <c r="CW67" s="7">
        <f t="shared" si="76"/>
        <v>0</v>
      </c>
      <c r="CX67" s="7">
        <f t="shared" si="76"/>
        <v>0</v>
      </c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3:255" s="89" customFormat="1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1:102" ht="12.75">
      <c r="A69" s="19" t="s">
        <v>130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</row>
    <row r="70" spans="1:255" ht="12.75">
      <c r="A70" s="19" t="s">
        <v>0</v>
      </c>
      <c r="B70" s="1">
        <f>SUM(B71:B74)</f>
        <v>3336</v>
      </c>
      <c r="C70" s="1">
        <f aca="true" t="shared" si="77" ref="C70:BM70">SUM(C71:C74)</f>
        <v>4207</v>
      </c>
      <c r="D70" s="1">
        <f t="shared" si="77"/>
        <v>4899</v>
      </c>
      <c r="E70" s="1">
        <f t="shared" si="77"/>
        <v>2701</v>
      </c>
      <c r="F70" s="1">
        <f t="shared" si="77"/>
        <v>1749</v>
      </c>
      <c r="G70" s="1">
        <f t="shared" si="77"/>
        <v>7923</v>
      </c>
      <c r="H70" s="1">
        <f t="shared" si="77"/>
        <v>15273</v>
      </c>
      <c r="I70" s="1">
        <f t="shared" si="77"/>
        <v>2284</v>
      </c>
      <c r="J70" s="1">
        <f t="shared" si="77"/>
        <v>2324</v>
      </c>
      <c r="K70" s="1">
        <f t="shared" si="77"/>
        <v>23624</v>
      </c>
      <c r="L70" s="1">
        <f t="shared" si="77"/>
        <v>11189</v>
      </c>
      <c r="M70" s="78">
        <f t="shared" si="77"/>
        <v>11189</v>
      </c>
      <c r="N70" s="1">
        <f t="shared" si="77"/>
        <v>34257</v>
      </c>
      <c r="O70" s="1">
        <f t="shared" si="77"/>
        <v>18040</v>
      </c>
      <c r="P70" s="1">
        <f t="shared" si="77"/>
        <v>20209</v>
      </c>
      <c r="Q70" s="1">
        <f t="shared" si="77"/>
        <v>35980</v>
      </c>
      <c r="R70" s="78">
        <f t="shared" si="77"/>
        <v>35980</v>
      </c>
      <c r="S70" s="1">
        <f t="shared" si="77"/>
        <v>28338</v>
      </c>
      <c r="T70" s="78">
        <f t="shared" si="77"/>
        <v>57881</v>
      </c>
      <c r="U70" s="1">
        <f t="shared" si="77"/>
        <v>6761</v>
      </c>
      <c r="V70" s="1">
        <f t="shared" si="77"/>
        <v>54469</v>
      </c>
      <c r="W70" s="78">
        <f t="shared" si="77"/>
        <v>54469</v>
      </c>
      <c r="X70" s="1">
        <f t="shared" si="77"/>
        <v>19603</v>
      </c>
      <c r="Y70" s="1">
        <f t="shared" si="77"/>
        <v>57923</v>
      </c>
      <c r="Z70" s="78">
        <f t="shared" si="77"/>
        <v>57923</v>
      </c>
      <c r="AA70" s="77">
        <f t="shared" si="77"/>
        <v>5662.509999519687</v>
      </c>
      <c r="AB70" s="77">
        <f t="shared" si="77"/>
        <v>152.4860999999998</v>
      </c>
      <c r="AC70" s="1">
        <f t="shared" si="77"/>
        <v>51084</v>
      </c>
      <c r="AD70" s="1">
        <f t="shared" si="77"/>
        <v>27218</v>
      </c>
      <c r="AE70" s="1">
        <f t="shared" si="77"/>
        <v>3736</v>
      </c>
      <c r="AF70" s="1">
        <f t="shared" si="77"/>
        <v>94139</v>
      </c>
      <c r="AG70" s="1">
        <f t="shared" si="77"/>
        <v>22142</v>
      </c>
      <c r="AH70" s="1">
        <f t="shared" si="77"/>
        <v>25240</v>
      </c>
      <c r="AI70" s="1">
        <f t="shared" si="77"/>
        <v>473980</v>
      </c>
      <c r="AJ70" s="1">
        <f t="shared" si="77"/>
        <v>720959</v>
      </c>
      <c r="AK70" s="1">
        <f t="shared" si="77"/>
        <v>300039</v>
      </c>
      <c r="AL70" s="1">
        <f t="shared" si="77"/>
        <v>87351</v>
      </c>
      <c r="AM70" s="1">
        <f t="shared" si="77"/>
        <v>243977</v>
      </c>
      <c r="AN70" s="1">
        <f t="shared" si="77"/>
        <v>11194</v>
      </c>
      <c r="AO70" s="1">
        <f t="shared" si="77"/>
        <v>3372</v>
      </c>
      <c r="AP70" s="1">
        <f t="shared" si="77"/>
        <v>112306</v>
      </c>
      <c r="AQ70" s="1">
        <f t="shared" si="77"/>
        <v>31588</v>
      </c>
      <c r="AR70" s="1">
        <f t="shared" si="77"/>
        <v>184036</v>
      </c>
      <c r="AS70" s="1">
        <f t="shared" si="77"/>
        <v>25630</v>
      </c>
      <c r="AT70" s="1">
        <f t="shared" si="77"/>
        <v>37974</v>
      </c>
      <c r="AU70" s="1">
        <f t="shared" si="77"/>
        <v>27493</v>
      </c>
      <c r="AV70" s="1"/>
      <c r="AW70" s="1">
        <f t="shared" si="77"/>
        <v>8344</v>
      </c>
      <c r="AX70" s="1">
        <f t="shared" si="77"/>
        <v>11918</v>
      </c>
      <c r="AY70" s="1"/>
      <c r="AZ70" s="1"/>
      <c r="BA70" s="1">
        <f t="shared" si="77"/>
        <v>104269</v>
      </c>
      <c r="BB70" s="78">
        <f t="shared" si="77"/>
        <v>104269</v>
      </c>
      <c r="BC70" s="1">
        <f t="shared" si="77"/>
        <v>46756</v>
      </c>
      <c r="BD70" s="1"/>
      <c r="BE70" s="1">
        <f t="shared" si="77"/>
        <v>36905</v>
      </c>
      <c r="BF70" s="1">
        <f t="shared" si="77"/>
        <v>13937</v>
      </c>
      <c r="BG70" s="1">
        <f t="shared" si="77"/>
        <v>322</v>
      </c>
      <c r="BH70" s="1">
        <f t="shared" si="77"/>
        <v>102284</v>
      </c>
      <c r="BI70" s="1">
        <f t="shared" si="77"/>
        <v>29582</v>
      </c>
      <c r="BJ70" s="1">
        <f t="shared" si="77"/>
        <v>14789</v>
      </c>
      <c r="BK70" s="1">
        <f t="shared" si="77"/>
        <v>2852</v>
      </c>
      <c r="BL70" s="1">
        <f t="shared" si="77"/>
        <v>9893</v>
      </c>
      <c r="BM70" s="1">
        <f t="shared" si="77"/>
        <v>507208</v>
      </c>
      <c r="BN70" s="1">
        <f aca="true" t="shared" si="78" ref="BN70:CX70">SUM(BN71:BN74)</f>
        <v>421328</v>
      </c>
      <c r="BO70" s="1">
        <f t="shared" si="78"/>
        <v>2050739</v>
      </c>
      <c r="BP70" s="78">
        <f t="shared" si="78"/>
        <v>2050739</v>
      </c>
      <c r="BQ70" s="1">
        <f t="shared" si="78"/>
        <v>13010</v>
      </c>
      <c r="BR70" s="78">
        <f t="shared" si="78"/>
        <v>13010</v>
      </c>
      <c r="BS70" s="1">
        <f t="shared" si="78"/>
        <v>5725</v>
      </c>
      <c r="BT70" s="21" t="s">
        <v>129</v>
      </c>
      <c r="BU70" s="21" t="s">
        <v>129</v>
      </c>
      <c r="BV70" s="1">
        <f t="shared" si="78"/>
        <v>487078</v>
      </c>
      <c r="BW70" s="1">
        <f t="shared" si="78"/>
        <v>170593</v>
      </c>
      <c r="BX70" s="78">
        <f>SUM(BX71:BX74)</f>
        <v>170593</v>
      </c>
      <c r="BY70" s="1">
        <f t="shared" si="78"/>
        <v>44557</v>
      </c>
      <c r="BZ70" s="1">
        <f t="shared" si="78"/>
        <v>110795</v>
      </c>
      <c r="CA70" s="78">
        <f aca="true" t="shared" si="79" ref="CA70:CG70">SUM(CA71:CA74)</f>
        <v>110795</v>
      </c>
      <c r="CB70" s="78">
        <f t="shared" si="79"/>
        <v>110795</v>
      </c>
      <c r="CC70" s="78">
        <f t="shared" si="79"/>
        <v>110795</v>
      </c>
      <c r="CD70" s="78">
        <f t="shared" si="79"/>
        <v>110795</v>
      </c>
      <c r="CE70" s="78">
        <f t="shared" si="79"/>
        <v>110795</v>
      </c>
      <c r="CF70" s="78">
        <f t="shared" si="79"/>
        <v>2050739</v>
      </c>
      <c r="CG70" s="78">
        <f t="shared" si="79"/>
        <v>487078</v>
      </c>
      <c r="CH70" s="1">
        <f t="shared" si="78"/>
        <v>2823</v>
      </c>
      <c r="CI70" s="1">
        <f t="shared" si="78"/>
        <v>36538</v>
      </c>
      <c r="CJ70" s="1">
        <f t="shared" si="78"/>
        <v>5699</v>
      </c>
      <c r="CK70" s="1">
        <f t="shared" si="78"/>
        <v>54733</v>
      </c>
      <c r="CL70" s="1">
        <f t="shared" si="78"/>
        <v>4477</v>
      </c>
      <c r="CM70" s="1">
        <f t="shared" si="78"/>
        <v>8369</v>
      </c>
      <c r="CN70" s="1">
        <f t="shared" si="78"/>
        <v>37197</v>
      </c>
      <c r="CO70" s="1">
        <f t="shared" si="78"/>
        <v>7758</v>
      </c>
      <c r="CP70" s="1">
        <f t="shared" si="78"/>
        <v>5591</v>
      </c>
      <c r="CQ70" s="1">
        <f t="shared" si="78"/>
        <v>2035</v>
      </c>
      <c r="CR70" s="1">
        <f t="shared" si="78"/>
        <v>313</v>
      </c>
      <c r="CS70" s="1">
        <f t="shared" si="78"/>
        <v>223</v>
      </c>
      <c r="CT70" s="1">
        <f t="shared" si="78"/>
        <v>3964</v>
      </c>
      <c r="CU70" s="1">
        <f t="shared" si="78"/>
        <v>1314</v>
      </c>
      <c r="CV70" s="1">
        <f t="shared" si="78"/>
        <v>538</v>
      </c>
      <c r="CW70" s="1">
        <f t="shared" si="78"/>
        <v>4467</v>
      </c>
      <c r="CX70" s="1">
        <f t="shared" si="78"/>
        <v>1466</v>
      </c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102" ht="12.75">
      <c r="A71" s="20" t="s">
        <v>27</v>
      </c>
      <c r="B71" s="16">
        <v>2698</v>
      </c>
      <c r="C71" s="16">
        <v>4068</v>
      </c>
      <c r="D71" s="16">
        <v>4794</v>
      </c>
      <c r="E71" s="16">
        <v>2579</v>
      </c>
      <c r="F71" s="16">
        <v>1725</v>
      </c>
      <c r="G71" s="16">
        <v>4164</v>
      </c>
      <c r="H71" s="16">
        <v>14868</v>
      </c>
      <c r="I71" s="16">
        <v>2064</v>
      </c>
      <c r="J71" s="16">
        <v>2197</v>
      </c>
      <c r="K71" s="16">
        <v>5769</v>
      </c>
      <c r="L71" s="16">
        <v>9717</v>
      </c>
      <c r="M71" s="31">
        <f>L71</f>
        <v>9717</v>
      </c>
      <c r="N71" s="16">
        <v>5733</v>
      </c>
      <c r="O71" s="16">
        <v>15570</v>
      </c>
      <c r="P71" s="16">
        <v>8003</v>
      </c>
      <c r="Q71" s="16">
        <v>28006</v>
      </c>
      <c r="R71" s="31">
        <f>Q71</f>
        <v>28006</v>
      </c>
      <c r="S71" s="16">
        <v>24526</v>
      </c>
      <c r="T71" s="11">
        <f>K71+N71</f>
        <v>11502</v>
      </c>
      <c r="U71" s="16">
        <v>3081</v>
      </c>
      <c r="V71" s="16">
        <v>25331</v>
      </c>
      <c r="W71" s="31">
        <f>V71</f>
        <v>25331</v>
      </c>
      <c r="X71" s="16">
        <v>14652</v>
      </c>
      <c r="Y71" s="16">
        <v>4350</v>
      </c>
      <c r="Z71" s="11">
        <f>Y71</f>
        <v>4350</v>
      </c>
      <c r="AA71" s="18">
        <f>(AA$26-AA$27-AA$28)*'S&amp;R'!B$29/100</f>
        <v>4026.773755939127</v>
      </c>
      <c r="AB71" s="18">
        <f>(AB$26-AB$27-AB$28)*'S&amp;R'!G$29/100</f>
        <v>146.70716159182138</v>
      </c>
      <c r="AC71" s="16">
        <v>10408</v>
      </c>
      <c r="AD71" s="16">
        <v>27110</v>
      </c>
      <c r="AE71" s="16">
        <v>3736</v>
      </c>
      <c r="AF71" s="16">
        <v>0</v>
      </c>
      <c r="AG71" s="16">
        <v>22101</v>
      </c>
      <c r="AH71" s="16">
        <v>2889</v>
      </c>
      <c r="AI71" s="16">
        <v>156942</v>
      </c>
      <c r="AJ71" s="16">
        <v>145725</v>
      </c>
      <c r="AK71" s="16">
        <v>69611</v>
      </c>
      <c r="AL71" s="16">
        <v>38627</v>
      </c>
      <c r="AM71" s="16">
        <v>191222</v>
      </c>
      <c r="AN71" s="16">
        <v>9800</v>
      </c>
      <c r="AO71" s="16">
        <v>918</v>
      </c>
      <c r="AP71" s="16">
        <v>28343</v>
      </c>
      <c r="AQ71" s="16">
        <v>14221</v>
      </c>
      <c r="AR71" s="16">
        <v>36668</v>
      </c>
      <c r="AS71" s="16">
        <v>4090</v>
      </c>
      <c r="AT71" s="16">
        <v>13584</v>
      </c>
      <c r="AU71" s="16">
        <v>11120</v>
      </c>
      <c r="AV71" s="16"/>
      <c r="AW71" s="16">
        <v>6543</v>
      </c>
      <c r="AX71" s="16">
        <v>3284</v>
      </c>
      <c r="AY71" s="40"/>
      <c r="AZ71" s="16"/>
      <c r="BA71" s="16">
        <v>17600</v>
      </c>
      <c r="BB71" s="11">
        <f>BA71</f>
        <v>17600</v>
      </c>
      <c r="BC71" s="16">
        <v>10817</v>
      </c>
      <c r="BD71" s="16"/>
      <c r="BE71" s="16">
        <v>12185</v>
      </c>
      <c r="BF71" s="16">
        <v>2076</v>
      </c>
      <c r="BG71" s="16">
        <v>188</v>
      </c>
      <c r="BH71" s="16">
        <v>8977</v>
      </c>
      <c r="BI71" s="16">
        <v>8107</v>
      </c>
      <c r="BJ71" s="16">
        <v>4776</v>
      </c>
      <c r="BK71" s="16">
        <v>1133</v>
      </c>
      <c r="BL71" s="16">
        <v>3180</v>
      </c>
      <c r="BM71" s="16">
        <v>94061</v>
      </c>
      <c r="BN71" s="16">
        <v>67260</v>
      </c>
      <c r="BO71" s="16">
        <v>323908</v>
      </c>
      <c r="BP71" s="11">
        <f>BO71</f>
        <v>323908</v>
      </c>
      <c r="BQ71" s="16">
        <v>2800</v>
      </c>
      <c r="BR71" s="11">
        <f>BQ71</f>
        <v>2800</v>
      </c>
      <c r="BS71" s="16">
        <v>758</v>
      </c>
      <c r="BT71" s="7" t="s">
        <v>129</v>
      </c>
      <c r="BU71" s="7" t="s">
        <v>129</v>
      </c>
      <c r="BV71" s="16">
        <v>12406</v>
      </c>
      <c r="BW71" s="16">
        <v>0</v>
      </c>
      <c r="BX71" s="11">
        <f>BW71</f>
        <v>0</v>
      </c>
      <c r="BY71" s="16">
        <v>1137</v>
      </c>
      <c r="BZ71" s="16">
        <v>17986</v>
      </c>
      <c r="CA71" s="11">
        <f>$BZ71</f>
        <v>17986</v>
      </c>
      <c r="CB71" s="11">
        <f aca="true" t="shared" si="80" ref="CB71:CE74">$BZ71</f>
        <v>17986</v>
      </c>
      <c r="CC71" s="11">
        <f t="shared" si="80"/>
        <v>17986</v>
      </c>
      <c r="CD71" s="11">
        <f t="shared" si="80"/>
        <v>17986</v>
      </c>
      <c r="CE71" s="11">
        <f t="shared" si="80"/>
        <v>17986</v>
      </c>
      <c r="CF71" s="11">
        <f>BO71</f>
        <v>323908</v>
      </c>
      <c r="CG71" s="11">
        <f>BV71</f>
        <v>12406</v>
      </c>
      <c r="CH71" s="16">
        <v>711</v>
      </c>
      <c r="CI71" s="16">
        <v>5306</v>
      </c>
      <c r="CJ71" s="16">
        <v>1409</v>
      </c>
      <c r="CK71" s="16">
        <v>20382</v>
      </c>
      <c r="CL71" s="16">
        <v>1342</v>
      </c>
      <c r="CM71" s="16">
        <v>2368</v>
      </c>
      <c r="CN71" s="16">
        <v>12812</v>
      </c>
      <c r="CO71" s="16">
        <v>2880</v>
      </c>
      <c r="CP71" s="16">
        <v>1536</v>
      </c>
      <c r="CQ71" s="16">
        <v>555</v>
      </c>
      <c r="CR71" s="16">
        <v>47</v>
      </c>
      <c r="CS71" s="16">
        <v>33</v>
      </c>
      <c r="CT71" s="16">
        <v>1347</v>
      </c>
      <c r="CU71" s="16">
        <v>282</v>
      </c>
      <c r="CV71" s="16">
        <v>320</v>
      </c>
      <c r="CW71" s="16">
        <v>1724</v>
      </c>
      <c r="CX71" s="16">
        <v>341</v>
      </c>
    </row>
    <row r="72" spans="1:102" ht="12.75">
      <c r="A72" s="20" t="s">
        <v>28</v>
      </c>
      <c r="B72" s="16">
        <v>48</v>
      </c>
      <c r="C72" s="16">
        <v>0</v>
      </c>
      <c r="D72" s="16">
        <v>10</v>
      </c>
      <c r="E72" s="16">
        <v>69</v>
      </c>
      <c r="F72" s="16">
        <v>2</v>
      </c>
      <c r="G72" s="16">
        <v>56</v>
      </c>
      <c r="H72" s="16">
        <v>88</v>
      </c>
      <c r="I72" s="16">
        <v>145</v>
      </c>
      <c r="J72" s="16">
        <v>89</v>
      </c>
      <c r="K72" s="16">
        <v>10</v>
      </c>
      <c r="L72" s="16">
        <v>39</v>
      </c>
      <c r="M72" s="31">
        <f>L72</f>
        <v>39</v>
      </c>
      <c r="N72" s="16">
        <v>13</v>
      </c>
      <c r="O72" s="16">
        <v>243</v>
      </c>
      <c r="P72" s="16">
        <v>121</v>
      </c>
      <c r="Q72" s="16">
        <v>1284</v>
      </c>
      <c r="R72" s="31">
        <f>Q72</f>
        <v>1284</v>
      </c>
      <c r="S72" s="16">
        <v>1734</v>
      </c>
      <c r="T72" s="11">
        <f>K72+N72</f>
        <v>23</v>
      </c>
      <c r="U72" s="16">
        <v>128</v>
      </c>
      <c r="V72" s="16">
        <v>468</v>
      </c>
      <c r="W72" s="31">
        <f>V72</f>
        <v>468</v>
      </c>
      <c r="X72" s="16">
        <v>242</v>
      </c>
      <c r="Y72" s="16">
        <v>1</v>
      </c>
      <c r="Z72" s="11">
        <f>Y72</f>
        <v>1</v>
      </c>
      <c r="AA72" s="18">
        <f>(AA$26-AA$27-AA$28)*'S&amp;R'!C$29/100</f>
        <v>146.30822926190626</v>
      </c>
      <c r="AB72" s="18">
        <f>(AB$26-AB$27-AB$28)*'S&amp;R'!H$29/100</f>
        <v>0.14590227234195693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/>
      <c r="AW72" s="16">
        <v>0</v>
      </c>
      <c r="AX72" s="16">
        <v>0</v>
      </c>
      <c r="AY72" s="40"/>
      <c r="AZ72" s="16"/>
      <c r="BA72" s="16">
        <v>0</v>
      </c>
      <c r="BB72" s="11">
        <f>BA72</f>
        <v>0</v>
      </c>
      <c r="BC72" s="16">
        <v>0</v>
      </c>
      <c r="BD72" s="16"/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1</v>
      </c>
      <c r="BP72" s="11">
        <f>BO72</f>
        <v>1</v>
      </c>
      <c r="BQ72" s="16">
        <v>0</v>
      </c>
      <c r="BR72" s="11">
        <f>BQ72</f>
        <v>0</v>
      </c>
      <c r="BS72" s="16">
        <v>0</v>
      </c>
      <c r="BT72" s="7" t="s">
        <v>129</v>
      </c>
      <c r="BU72" s="7" t="s">
        <v>129</v>
      </c>
      <c r="BV72" s="16">
        <v>0</v>
      </c>
      <c r="BW72" s="16">
        <v>0</v>
      </c>
      <c r="BX72" s="11">
        <f>BW72</f>
        <v>0</v>
      </c>
      <c r="BY72" s="16">
        <v>0</v>
      </c>
      <c r="BZ72" s="16">
        <v>0</v>
      </c>
      <c r="CA72" s="11">
        <f>$BZ72</f>
        <v>0</v>
      </c>
      <c r="CB72" s="11">
        <f t="shared" si="80"/>
        <v>0</v>
      </c>
      <c r="CC72" s="11">
        <f t="shared" si="80"/>
        <v>0</v>
      </c>
      <c r="CD72" s="11">
        <f t="shared" si="80"/>
        <v>0</v>
      </c>
      <c r="CE72" s="11">
        <f t="shared" si="80"/>
        <v>0</v>
      </c>
      <c r="CF72" s="11">
        <f>BO72</f>
        <v>1</v>
      </c>
      <c r="CG72" s="11">
        <f>BV72</f>
        <v>0</v>
      </c>
      <c r="CH72" s="16">
        <v>0</v>
      </c>
      <c r="CI72" s="16">
        <v>0</v>
      </c>
      <c r="CJ72" s="16">
        <v>0</v>
      </c>
      <c r="CK72" s="16">
        <v>146</v>
      </c>
      <c r="CL72" s="16">
        <v>0</v>
      </c>
      <c r="CM72" s="16">
        <v>0</v>
      </c>
      <c r="CN72" s="16">
        <v>0</v>
      </c>
      <c r="CO72" s="16">
        <v>3</v>
      </c>
      <c r="CP72" s="16">
        <v>0</v>
      </c>
      <c r="CQ72" s="16">
        <v>0</v>
      </c>
      <c r="CR72" s="16">
        <v>0</v>
      </c>
      <c r="CS72" s="16">
        <v>0</v>
      </c>
      <c r="CT72" s="16">
        <v>0</v>
      </c>
      <c r="CU72" s="16">
        <v>0</v>
      </c>
      <c r="CV72" s="16">
        <v>0</v>
      </c>
      <c r="CW72" s="16">
        <v>0</v>
      </c>
      <c r="CX72" s="16">
        <v>0</v>
      </c>
    </row>
    <row r="73" spans="1:102" ht="12.75">
      <c r="A73" s="20" t="s">
        <v>29</v>
      </c>
      <c r="B73" s="16">
        <v>123</v>
      </c>
      <c r="C73" s="16">
        <v>133</v>
      </c>
      <c r="D73" s="16">
        <v>89</v>
      </c>
      <c r="E73" s="16">
        <v>43</v>
      </c>
      <c r="F73" s="16">
        <v>21</v>
      </c>
      <c r="G73" s="16">
        <v>788</v>
      </c>
      <c r="H73" s="16">
        <v>293</v>
      </c>
      <c r="I73" s="16">
        <v>25</v>
      </c>
      <c r="J73" s="16">
        <v>34</v>
      </c>
      <c r="K73" s="16">
        <v>1952</v>
      </c>
      <c r="L73" s="16">
        <v>807</v>
      </c>
      <c r="M73" s="31">
        <f>L73</f>
        <v>807</v>
      </c>
      <c r="N73" s="16">
        <v>2061</v>
      </c>
      <c r="O73" s="16">
        <v>1509</v>
      </c>
      <c r="P73" s="16">
        <v>7346</v>
      </c>
      <c r="Q73" s="16">
        <v>4542</v>
      </c>
      <c r="R73" s="31">
        <f>Q73</f>
        <v>4542</v>
      </c>
      <c r="S73" s="16">
        <v>1752</v>
      </c>
      <c r="T73" s="11">
        <f>K73+N73</f>
        <v>4013</v>
      </c>
      <c r="U73" s="16">
        <v>891</v>
      </c>
      <c r="V73" s="16">
        <v>23526</v>
      </c>
      <c r="W73" s="31">
        <f>V73</f>
        <v>23526</v>
      </c>
      <c r="X73" s="16">
        <v>1831</v>
      </c>
      <c r="Y73" s="16">
        <v>3762</v>
      </c>
      <c r="Z73" s="11">
        <f>Y73</f>
        <v>3762</v>
      </c>
      <c r="AA73" s="18">
        <f>(AA$26-AA$27-AA$28)*'S&amp;R'!D$29/100</f>
        <v>1175.6783181744222</v>
      </c>
      <c r="AB73" s="18">
        <f>(AB$26-AB$27-AB$28)*'S&amp;R'!I$29/100</f>
        <v>5.633036135836444</v>
      </c>
      <c r="AC73" s="16">
        <v>16</v>
      </c>
      <c r="AD73" s="16">
        <v>84</v>
      </c>
      <c r="AE73" s="16">
        <v>0</v>
      </c>
      <c r="AF73" s="16">
        <v>94139</v>
      </c>
      <c r="AG73" s="16">
        <v>41</v>
      </c>
      <c r="AH73" s="16">
        <v>11157</v>
      </c>
      <c r="AI73" s="16">
        <v>307569</v>
      </c>
      <c r="AJ73" s="16">
        <v>563485</v>
      </c>
      <c r="AK73" s="16">
        <v>224938</v>
      </c>
      <c r="AL73" s="16">
        <v>47599</v>
      </c>
      <c r="AM73" s="16">
        <v>46827</v>
      </c>
      <c r="AN73" s="16">
        <v>1257</v>
      </c>
      <c r="AO73" s="16">
        <v>2411</v>
      </c>
      <c r="AP73" s="16">
        <v>77776</v>
      </c>
      <c r="AQ73" s="16">
        <v>16748</v>
      </c>
      <c r="AR73" s="16">
        <v>145815</v>
      </c>
      <c r="AS73" s="16">
        <v>21394</v>
      </c>
      <c r="AT73" s="16">
        <v>22932</v>
      </c>
      <c r="AU73" s="16">
        <v>15783</v>
      </c>
      <c r="AV73" s="16"/>
      <c r="AW73" s="16">
        <v>1683</v>
      </c>
      <c r="AX73" s="16">
        <v>8079</v>
      </c>
      <c r="AY73" s="40"/>
      <c r="AZ73" s="16"/>
      <c r="BA73" s="16">
        <v>82985</v>
      </c>
      <c r="BB73" s="11">
        <f>BA73</f>
        <v>82985</v>
      </c>
      <c r="BC73" s="16">
        <v>35477</v>
      </c>
      <c r="BD73" s="16"/>
      <c r="BE73" s="16">
        <v>23982</v>
      </c>
      <c r="BF73" s="16">
        <v>11489</v>
      </c>
      <c r="BG73" s="16">
        <v>108</v>
      </c>
      <c r="BH73" s="16">
        <v>75387</v>
      </c>
      <c r="BI73" s="16">
        <v>20381</v>
      </c>
      <c r="BJ73" s="16">
        <v>9564</v>
      </c>
      <c r="BK73" s="16">
        <v>1539</v>
      </c>
      <c r="BL73" s="16">
        <v>6713</v>
      </c>
      <c r="BM73" s="16">
        <v>362360</v>
      </c>
      <c r="BN73" s="16">
        <v>315945</v>
      </c>
      <c r="BO73" s="16">
        <v>1559393</v>
      </c>
      <c r="BP73" s="11">
        <f>BO73</f>
        <v>1559393</v>
      </c>
      <c r="BQ73" s="16">
        <v>9546</v>
      </c>
      <c r="BR73" s="11">
        <f>BQ73</f>
        <v>9546</v>
      </c>
      <c r="BS73" s="16">
        <v>1705</v>
      </c>
      <c r="BT73" s="7" t="s">
        <v>129</v>
      </c>
      <c r="BU73" s="7" t="s">
        <v>129</v>
      </c>
      <c r="BV73" s="16">
        <v>450804</v>
      </c>
      <c r="BW73" s="16">
        <v>166368</v>
      </c>
      <c r="BX73" s="11">
        <f>BW73</f>
        <v>166368</v>
      </c>
      <c r="BY73" s="16">
        <v>43420</v>
      </c>
      <c r="BZ73" s="16">
        <v>51046</v>
      </c>
      <c r="CA73" s="11">
        <f>$BZ73</f>
        <v>51046</v>
      </c>
      <c r="CB73" s="11">
        <f t="shared" si="80"/>
        <v>51046</v>
      </c>
      <c r="CC73" s="11">
        <f t="shared" si="80"/>
        <v>51046</v>
      </c>
      <c r="CD73" s="11">
        <f t="shared" si="80"/>
        <v>51046</v>
      </c>
      <c r="CE73" s="11">
        <f t="shared" si="80"/>
        <v>51046</v>
      </c>
      <c r="CF73" s="11">
        <f>BO73</f>
        <v>1559393</v>
      </c>
      <c r="CG73" s="11">
        <f>BV73</f>
        <v>450804</v>
      </c>
      <c r="CH73" s="16">
        <v>2099</v>
      </c>
      <c r="CI73" s="16">
        <v>30722</v>
      </c>
      <c r="CJ73" s="16">
        <v>4278</v>
      </c>
      <c r="CK73" s="16">
        <v>33277</v>
      </c>
      <c r="CL73" s="16">
        <v>3135</v>
      </c>
      <c r="CM73" s="16">
        <v>6001</v>
      </c>
      <c r="CN73" s="16">
        <v>24337</v>
      </c>
      <c r="CO73" s="16">
        <v>4763</v>
      </c>
      <c r="CP73" s="16">
        <v>4017</v>
      </c>
      <c r="CQ73" s="16">
        <v>1457</v>
      </c>
      <c r="CR73" s="16">
        <v>266</v>
      </c>
      <c r="CS73" s="16">
        <v>187</v>
      </c>
      <c r="CT73" s="16">
        <v>2559</v>
      </c>
      <c r="CU73" s="16">
        <v>1028</v>
      </c>
      <c r="CV73" s="16">
        <v>217</v>
      </c>
      <c r="CW73" s="16">
        <v>2726</v>
      </c>
      <c r="CX73" s="16">
        <v>1083</v>
      </c>
    </row>
    <row r="74" spans="1:102" ht="12.75">
      <c r="A74" s="20" t="s">
        <v>30</v>
      </c>
      <c r="B74" s="16">
        <v>467</v>
      </c>
      <c r="C74" s="16">
        <v>6</v>
      </c>
      <c r="D74" s="16">
        <v>6</v>
      </c>
      <c r="E74" s="16">
        <v>10</v>
      </c>
      <c r="F74" s="16">
        <v>1</v>
      </c>
      <c r="G74" s="16">
        <v>2915</v>
      </c>
      <c r="H74" s="16">
        <v>24</v>
      </c>
      <c r="I74" s="16">
        <v>50</v>
      </c>
      <c r="J74" s="16">
        <v>4</v>
      </c>
      <c r="K74" s="16">
        <v>15893</v>
      </c>
      <c r="L74" s="16">
        <v>626</v>
      </c>
      <c r="M74" s="31">
        <f>L74</f>
        <v>626</v>
      </c>
      <c r="N74" s="16">
        <v>26450</v>
      </c>
      <c r="O74" s="16">
        <v>718</v>
      </c>
      <c r="P74" s="16">
        <v>4739</v>
      </c>
      <c r="Q74" s="16">
        <v>2148</v>
      </c>
      <c r="R74" s="31">
        <f>Q74</f>
        <v>2148</v>
      </c>
      <c r="S74" s="16">
        <v>326</v>
      </c>
      <c r="T74" s="11">
        <f>K74+N74</f>
        <v>42343</v>
      </c>
      <c r="U74" s="16">
        <v>2661</v>
      </c>
      <c r="V74" s="16">
        <v>5144</v>
      </c>
      <c r="W74" s="31">
        <f>V74</f>
        <v>5144</v>
      </c>
      <c r="X74" s="16">
        <v>2878</v>
      </c>
      <c r="Y74" s="16">
        <v>49810</v>
      </c>
      <c r="Z74" s="11">
        <f>Y74</f>
        <v>49810</v>
      </c>
      <c r="AA74" s="18">
        <f>(AA$26-AA$27-AA$28)*'S&amp;R'!E$29/100</f>
        <v>313.7496961442307</v>
      </c>
      <c r="AB74" s="18">
        <f>(AB$26-AB$27-AB$28)*'S&amp;R'!J$29/100</f>
        <v>0</v>
      </c>
      <c r="AC74" s="16">
        <v>40660</v>
      </c>
      <c r="AD74" s="16">
        <v>24</v>
      </c>
      <c r="AE74" s="16">
        <v>0</v>
      </c>
      <c r="AF74" s="16">
        <v>0</v>
      </c>
      <c r="AG74" s="16">
        <v>0</v>
      </c>
      <c r="AH74" s="16">
        <v>11194</v>
      </c>
      <c r="AI74" s="16">
        <v>9469</v>
      </c>
      <c r="AJ74" s="16">
        <v>11749</v>
      </c>
      <c r="AK74" s="16">
        <v>5490</v>
      </c>
      <c r="AL74" s="16">
        <v>1125</v>
      </c>
      <c r="AM74" s="16">
        <v>5928</v>
      </c>
      <c r="AN74" s="16">
        <v>137</v>
      </c>
      <c r="AO74" s="16">
        <v>43</v>
      </c>
      <c r="AP74" s="16">
        <v>6187</v>
      </c>
      <c r="AQ74" s="16">
        <v>619</v>
      </c>
      <c r="AR74" s="16">
        <v>1553</v>
      </c>
      <c r="AS74" s="16">
        <v>146</v>
      </c>
      <c r="AT74" s="16">
        <v>1458</v>
      </c>
      <c r="AU74" s="16">
        <v>590</v>
      </c>
      <c r="AV74" s="16"/>
      <c r="AW74" s="16">
        <v>118</v>
      </c>
      <c r="AX74" s="16">
        <v>555</v>
      </c>
      <c r="AY74" s="40"/>
      <c r="AZ74" s="16"/>
      <c r="BA74" s="16">
        <v>3684</v>
      </c>
      <c r="BB74" s="11">
        <f>BA74</f>
        <v>3684</v>
      </c>
      <c r="BC74" s="16">
        <v>462</v>
      </c>
      <c r="BD74" s="16"/>
      <c r="BE74" s="16">
        <v>738</v>
      </c>
      <c r="BF74" s="16">
        <v>372</v>
      </c>
      <c r="BG74" s="16">
        <v>26</v>
      </c>
      <c r="BH74" s="16">
        <v>17920</v>
      </c>
      <c r="BI74" s="16">
        <v>1094</v>
      </c>
      <c r="BJ74" s="16">
        <v>449</v>
      </c>
      <c r="BK74" s="16">
        <v>180</v>
      </c>
      <c r="BL74" s="16">
        <v>0</v>
      </c>
      <c r="BM74" s="16">
        <v>50787</v>
      </c>
      <c r="BN74" s="16">
        <v>38123</v>
      </c>
      <c r="BO74" s="16">
        <v>167437</v>
      </c>
      <c r="BP74" s="11">
        <f>BO74</f>
        <v>167437</v>
      </c>
      <c r="BQ74" s="16">
        <v>664</v>
      </c>
      <c r="BR74" s="11">
        <f>BQ74</f>
        <v>664</v>
      </c>
      <c r="BS74" s="16">
        <v>3262</v>
      </c>
      <c r="BT74" s="7" t="s">
        <v>129</v>
      </c>
      <c r="BU74" s="7" t="s">
        <v>129</v>
      </c>
      <c r="BV74" s="16">
        <v>23868</v>
      </c>
      <c r="BW74" s="16">
        <v>4225</v>
      </c>
      <c r="BX74" s="11">
        <f>BW74</f>
        <v>4225</v>
      </c>
      <c r="BY74" s="16">
        <v>0</v>
      </c>
      <c r="BZ74" s="16">
        <v>41763</v>
      </c>
      <c r="CA74" s="11">
        <f>$BZ74</f>
        <v>41763</v>
      </c>
      <c r="CB74" s="11">
        <f t="shared" si="80"/>
        <v>41763</v>
      </c>
      <c r="CC74" s="11">
        <f t="shared" si="80"/>
        <v>41763</v>
      </c>
      <c r="CD74" s="11">
        <f t="shared" si="80"/>
        <v>41763</v>
      </c>
      <c r="CE74" s="11">
        <f t="shared" si="80"/>
        <v>41763</v>
      </c>
      <c r="CF74" s="11">
        <f>BO74</f>
        <v>167437</v>
      </c>
      <c r="CG74" s="11">
        <f>BV74</f>
        <v>23868</v>
      </c>
      <c r="CH74" s="16">
        <v>13</v>
      </c>
      <c r="CI74" s="16">
        <v>510</v>
      </c>
      <c r="CJ74" s="16">
        <v>12</v>
      </c>
      <c r="CK74" s="16">
        <v>928</v>
      </c>
      <c r="CL74" s="16">
        <v>0</v>
      </c>
      <c r="CM74" s="16">
        <v>0</v>
      </c>
      <c r="CN74" s="16">
        <v>48</v>
      </c>
      <c r="CO74" s="16">
        <v>112</v>
      </c>
      <c r="CP74" s="16">
        <v>38</v>
      </c>
      <c r="CQ74" s="16">
        <v>23</v>
      </c>
      <c r="CR74" s="16">
        <v>0</v>
      </c>
      <c r="CS74" s="16">
        <v>3</v>
      </c>
      <c r="CT74" s="16">
        <v>58</v>
      </c>
      <c r="CU74" s="16">
        <v>4</v>
      </c>
      <c r="CV74" s="16">
        <v>1</v>
      </c>
      <c r="CW74" s="16">
        <v>17</v>
      </c>
      <c r="CX74" s="16">
        <v>42</v>
      </c>
    </row>
    <row r="75" spans="1:102" s="89" customFormat="1" ht="12.75">
      <c r="A75" s="2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</row>
    <row r="76" spans="1:255" ht="12.75">
      <c r="A76" s="19" t="s">
        <v>131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102" ht="12.75">
      <c r="A77" s="19" t="s">
        <v>0</v>
      </c>
      <c r="B77" s="21">
        <f aca="true" t="shared" si="81" ref="B77:AG77">B16-B34-B51-B67</f>
        <v>8.153168664133293</v>
      </c>
      <c r="C77" s="21">
        <f t="shared" si="81"/>
        <v>289.4113744722454</v>
      </c>
      <c r="D77" s="21">
        <f t="shared" si="81"/>
        <v>652.5287999999999</v>
      </c>
      <c r="E77" s="21">
        <f t="shared" si="81"/>
        <v>219.90555314285714</v>
      </c>
      <c r="F77" s="21">
        <f t="shared" si="81"/>
        <v>64</v>
      </c>
      <c r="G77" s="21">
        <f t="shared" si="81"/>
        <v>240.2360829660808</v>
      </c>
      <c r="H77" s="21">
        <f t="shared" si="81"/>
        <v>2262.9145</v>
      </c>
      <c r="I77" s="21">
        <f t="shared" si="81"/>
        <v>50.76237971130714</v>
      </c>
      <c r="J77" s="21">
        <f t="shared" si="81"/>
        <v>16</v>
      </c>
      <c r="K77" s="21">
        <f t="shared" si="81"/>
        <v>48.30001824192011</v>
      </c>
      <c r="L77" s="21">
        <f t="shared" si="81"/>
        <v>141.8357</v>
      </c>
      <c r="M77" s="21">
        <f t="shared" si="81"/>
        <v>139.63100000000003</v>
      </c>
      <c r="N77" s="21">
        <f t="shared" si="81"/>
        <v>34.30927042939097</v>
      </c>
      <c r="O77" s="21">
        <f t="shared" si="81"/>
        <v>2430.6219658591235</v>
      </c>
      <c r="P77" s="21">
        <f t="shared" si="81"/>
        <v>421.57847743699944</v>
      </c>
      <c r="Q77" s="21">
        <f t="shared" si="81"/>
        <v>5688.559297175396</v>
      </c>
      <c r="R77" s="21">
        <f t="shared" si="81"/>
        <v>574.1975851294817</v>
      </c>
      <c r="S77" s="21">
        <f t="shared" si="81"/>
        <v>1933.3483974179064</v>
      </c>
      <c r="T77" s="21">
        <f t="shared" si="81"/>
        <v>1202.726103562693</v>
      </c>
      <c r="U77" s="21">
        <f t="shared" si="81"/>
        <v>749.0876523505514</v>
      </c>
      <c r="V77" s="21">
        <f t="shared" si="81"/>
        <v>12030.504641384996</v>
      </c>
      <c r="W77" s="21">
        <f t="shared" si="81"/>
        <v>1806.1535220298615</v>
      </c>
      <c r="X77" s="21">
        <f t="shared" si="81"/>
        <v>1742.9224372775507</v>
      </c>
      <c r="Y77" s="21">
        <f t="shared" si="81"/>
        <v>8139.656855622202</v>
      </c>
      <c r="Z77" s="21">
        <f t="shared" si="81"/>
        <v>445.29804849201656</v>
      </c>
      <c r="AA77" s="21">
        <f t="shared" si="81"/>
        <v>1654.7179809562062</v>
      </c>
      <c r="AB77" s="21">
        <f t="shared" si="81"/>
        <v>42.62952386937295</v>
      </c>
      <c r="AC77" s="21">
        <f t="shared" si="81"/>
        <v>3023</v>
      </c>
      <c r="AD77" s="21">
        <f t="shared" si="81"/>
        <v>4960.121729197158</v>
      </c>
      <c r="AE77" s="21">
        <f t="shared" si="81"/>
        <v>376.18882633174536</v>
      </c>
      <c r="AF77" s="21">
        <f t="shared" si="81"/>
        <v>1734</v>
      </c>
      <c r="AG77" s="21">
        <f t="shared" si="81"/>
        <v>2157.7377004865743</v>
      </c>
      <c r="AH77" s="21">
        <f aca="true" t="shared" si="82" ref="AH77:AX77">AH16-AH34-AH51-AH67</f>
        <v>1189.5351663375359</v>
      </c>
      <c r="AI77" s="21">
        <f t="shared" si="82"/>
        <v>14558.852188218601</v>
      </c>
      <c r="AJ77" s="21">
        <f t="shared" si="82"/>
        <v>20389.223435811742</v>
      </c>
      <c r="AK77" s="21">
        <f t="shared" si="82"/>
        <v>7715.198518488281</v>
      </c>
      <c r="AL77" s="21">
        <f t="shared" si="82"/>
        <v>7984.235237670928</v>
      </c>
      <c r="AM77" s="21">
        <f t="shared" si="82"/>
        <v>34220.205694515425</v>
      </c>
      <c r="AN77" s="21">
        <f t="shared" si="82"/>
        <v>609.4809489086069</v>
      </c>
      <c r="AO77" s="21">
        <f t="shared" si="82"/>
        <v>706.3715555555556</v>
      </c>
      <c r="AP77" s="21">
        <f t="shared" si="82"/>
        <v>16517.32394819812</v>
      </c>
      <c r="AQ77" s="21">
        <f t="shared" si="82"/>
        <v>3563</v>
      </c>
      <c r="AR77" s="21">
        <f t="shared" si="82"/>
        <v>11011.258938956451</v>
      </c>
      <c r="AS77" s="21">
        <f t="shared" si="82"/>
        <v>2538.019493177388</v>
      </c>
      <c r="AT77" s="21">
        <f t="shared" si="82"/>
        <v>3642.0709003807888</v>
      </c>
      <c r="AU77" s="21">
        <f t="shared" si="82"/>
        <v>816.3972169512966</v>
      </c>
      <c r="AV77" s="21"/>
      <c r="AW77" s="21">
        <f t="shared" si="82"/>
        <v>748.2791573496528</v>
      </c>
      <c r="AX77" s="21">
        <f t="shared" si="82"/>
        <v>574.0387455841841</v>
      </c>
      <c r="AY77" s="21"/>
      <c r="AZ77" s="21"/>
      <c r="BA77" s="21">
        <f>BA16-BA34-BA51-BA67</f>
        <v>2867.7032401506513</v>
      </c>
      <c r="BB77" s="21">
        <f>BB16-BB34-BB51-BB67</f>
        <v>573.5406480301302</v>
      </c>
      <c r="BC77" s="21">
        <f>BC16-BC34-BC51-BC67</f>
        <v>3739</v>
      </c>
      <c r="BD77" s="21"/>
      <c r="BE77" s="21">
        <f aca="true" t="shared" si="83" ref="BE77:BS77">BE16-BE34-BE51-BE67</f>
        <v>1672.227523830156</v>
      </c>
      <c r="BF77" s="21">
        <f t="shared" si="83"/>
        <v>382.7502324583363</v>
      </c>
      <c r="BG77" s="21">
        <f t="shared" si="83"/>
        <v>10.932098765432098</v>
      </c>
      <c r="BH77" s="21">
        <f t="shared" si="83"/>
        <v>13529.6474</v>
      </c>
      <c r="BI77" s="21">
        <f t="shared" si="83"/>
        <v>2347.8082219522075</v>
      </c>
      <c r="BJ77" s="21">
        <f t="shared" si="83"/>
        <v>1775.5553303607621</v>
      </c>
      <c r="BK77" s="21">
        <f t="shared" si="83"/>
        <v>139.84806147397833</v>
      </c>
      <c r="BL77" s="21">
        <f t="shared" si="83"/>
        <v>1017</v>
      </c>
      <c r="BM77" s="21">
        <f t="shared" si="83"/>
        <v>66267.60804477822</v>
      </c>
      <c r="BN77" s="21">
        <f t="shared" si="83"/>
        <v>0</v>
      </c>
      <c r="BO77" s="21">
        <f t="shared" si="83"/>
        <v>235811.78133741053</v>
      </c>
      <c r="BP77" s="21">
        <f t="shared" si="83"/>
        <v>143377.9449121502</v>
      </c>
      <c r="BQ77" s="21">
        <f t="shared" si="83"/>
        <v>1440.6501275157475</v>
      </c>
      <c r="BR77" s="21">
        <f t="shared" si="83"/>
        <v>489.69887847595635</v>
      </c>
      <c r="BS77" s="21">
        <f t="shared" si="83"/>
        <v>0</v>
      </c>
      <c r="BT77" s="21" t="s">
        <v>129</v>
      </c>
      <c r="BU77" s="21" t="s">
        <v>129</v>
      </c>
      <c r="BV77" s="21">
        <f aca="true" t="shared" si="84" ref="BV77:CX77">BV16-BV34-BV51-BV67</f>
        <v>79716.92</v>
      </c>
      <c r="BW77" s="21">
        <f t="shared" si="84"/>
        <v>9213</v>
      </c>
      <c r="BX77" s="21">
        <f t="shared" si="84"/>
        <v>1314</v>
      </c>
      <c r="BY77" s="21">
        <f t="shared" si="84"/>
        <v>243.53</v>
      </c>
      <c r="BZ77" s="21">
        <f t="shared" si="84"/>
        <v>10023.819056472648</v>
      </c>
      <c r="CA77" s="21">
        <f t="shared" si="84"/>
        <v>5277.904726662275</v>
      </c>
      <c r="CB77" s="21">
        <f t="shared" si="84"/>
        <v>3627.9345108622074</v>
      </c>
      <c r="CC77" s="21">
        <f t="shared" si="84"/>
        <v>0</v>
      </c>
      <c r="CD77" s="21">
        <f t="shared" si="84"/>
        <v>1113.9798911522876</v>
      </c>
      <c r="CE77" s="21">
        <f t="shared" si="84"/>
        <v>3.99992779587895</v>
      </c>
      <c r="CF77" s="21">
        <f t="shared" si="84"/>
        <v>19321.559401990795</v>
      </c>
      <c r="CG77" s="21">
        <f t="shared" si="84"/>
        <v>1100</v>
      </c>
      <c r="CH77" s="21">
        <f t="shared" si="84"/>
        <v>95.66113660430639</v>
      </c>
      <c r="CI77" s="21">
        <f t="shared" si="84"/>
        <v>2679.0282488956755</v>
      </c>
      <c r="CJ77" s="21">
        <f t="shared" si="84"/>
        <v>264</v>
      </c>
      <c r="CK77" s="21">
        <f t="shared" si="84"/>
        <v>4584.0000361467555</v>
      </c>
      <c r="CL77" s="21">
        <f t="shared" si="84"/>
        <v>168</v>
      </c>
      <c r="CM77" s="21">
        <f t="shared" si="84"/>
        <v>148</v>
      </c>
      <c r="CN77" s="21">
        <f t="shared" si="84"/>
        <v>2116.8292741935484</v>
      </c>
      <c r="CO77" s="21">
        <f t="shared" si="84"/>
        <v>851.3324914761965</v>
      </c>
      <c r="CP77" s="21">
        <f t="shared" si="84"/>
        <v>269</v>
      </c>
      <c r="CQ77" s="21">
        <f t="shared" si="84"/>
        <v>106</v>
      </c>
      <c r="CR77" s="21">
        <f t="shared" si="84"/>
        <v>53</v>
      </c>
      <c r="CS77" s="21">
        <f t="shared" si="84"/>
        <v>4</v>
      </c>
      <c r="CT77" s="21">
        <f t="shared" si="84"/>
        <v>817</v>
      </c>
      <c r="CU77" s="21">
        <f t="shared" si="84"/>
        <v>114</v>
      </c>
      <c r="CV77" s="21">
        <f t="shared" si="84"/>
        <v>4</v>
      </c>
      <c r="CW77" s="21">
        <f t="shared" si="84"/>
        <v>650</v>
      </c>
      <c r="CX77" s="21">
        <f t="shared" si="84"/>
        <v>189</v>
      </c>
    </row>
    <row r="78" spans="1:102" ht="12.75">
      <c r="A78" s="20" t="s">
        <v>27</v>
      </c>
      <c r="B78" s="7">
        <f aca="true" t="shared" si="85" ref="B78:AG78">IF(B$77=0,0,B$77*B71/SUM(B$71:B$74))</f>
        <v>6.59389959707183</v>
      </c>
      <c r="C78" s="7">
        <f t="shared" si="85"/>
        <v>279.84917312885534</v>
      </c>
      <c r="D78" s="7">
        <f t="shared" si="85"/>
        <v>638.5431857930189</v>
      </c>
      <c r="E78" s="7">
        <f t="shared" si="85"/>
        <v>209.97275881356111</v>
      </c>
      <c r="F78" s="7">
        <f t="shared" si="85"/>
        <v>63.12178387650086</v>
      </c>
      <c r="G78" s="7">
        <f t="shared" si="85"/>
        <v>126.25811554597507</v>
      </c>
      <c r="H78" s="7">
        <f t="shared" si="85"/>
        <v>2202.9079281084264</v>
      </c>
      <c r="I78" s="7">
        <f t="shared" si="85"/>
        <v>45.87283350443868</v>
      </c>
      <c r="J78" s="7">
        <f t="shared" si="85"/>
        <v>15.12564543889845</v>
      </c>
      <c r="K78" s="7">
        <f t="shared" si="85"/>
        <v>11.794903709686636</v>
      </c>
      <c r="L78" s="7">
        <f t="shared" si="85"/>
        <v>123.17611018857806</v>
      </c>
      <c r="M78" s="7">
        <f t="shared" si="85"/>
        <v>121.26145562606135</v>
      </c>
      <c r="N78" s="7">
        <f t="shared" si="85"/>
        <v>5.741747595285589</v>
      </c>
      <c r="O78" s="7">
        <f t="shared" si="85"/>
        <v>2097.8261645469265</v>
      </c>
      <c r="P78" s="7">
        <f t="shared" si="85"/>
        <v>166.95000024386692</v>
      </c>
      <c r="Q78" s="7">
        <f t="shared" si="85"/>
        <v>4427.843014916457</v>
      </c>
      <c r="R78" s="7">
        <f t="shared" si="85"/>
        <v>446.9421225440874</v>
      </c>
      <c r="S78" s="7">
        <f t="shared" si="85"/>
        <v>1673.2762649118347</v>
      </c>
      <c r="T78" s="7">
        <f t="shared" si="85"/>
        <v>239.00339737008852</v>
      </c>
      <c r="U78" s="7">
        <f t="shared" si="85"/>
        <v>341.3606059594806</v>
      </c>
      <c r="V78" s="7">
        <f t="shared" si="85"/>
        <v>5594.828490901675</v>
      </c>
      <c r="W78" s="7">
        <f t="shared" si="85"/>
        <v>839.9580470825317</v>
      </c>
      <c r="X78" s="7">
        <f t="shared" si="85"/>
        <v>1302.7240499408597</v>
      </c>
      <c r="Y78" s="7">
        <f t="shared" si="85"/>
        <v>611.2857987665793</v>
      </c>
      <c r="Z78" s="7">
        <f t="shared" si="85"/>
        <v>33.44175044352454</v>
      </c>
      <c r="AA78" s="7">
        <f t="shared" si="85"/>
        <v>1176.7175580723433</v>
      </c>
      <c r="AB78" s="7">
        <f t="shared" si="85"/>
        <v>41.013944529281765</v>
      </c>
      <c r="AC78" s="7">
        <f t="shared" si="85"/>
        <v>615.9146503797666</v>
      </c>
      <c r="AD78" s="7">
        <f t="shared" si="85"/>
        <v>4940.440152786206</v>
      </c>
      <c r="AE78" s="7">
        <f t="shared" si="85"/>
        <v>376.18882633174536</v>
      </c>
      <c r="AF78" s="7">
        <f t="shared" si="85"/>
        <v>0</v>
      </c>
      <c r="AG78" s="7">
        <f t="shared" si="85"/>
        <v>2153.7422508560103</v>
      </c>
      <c r="AH78" s="7">
        <f aca="true" t="shared" si="86" ref="AH78:AX78">IF(AH$77=0,0,AH$77*AH71/SUM(AH$71:AH$74))</f>
        <v>136.1555901564636</v>
      </c>
      <c r="AI78" s="7">
        <f t="shared" si="86"/>
        <v>4820.65779172835</v>
      </c>
      <c r="AJ78" s="7">
        <f t="shared" si="86"/>
        <v>4121.2046526691065</v>
      </c>
      <c r="AK78" s="7">
        <f t="shared" si="86"/>
        <v>1789.9762499891272</v>
      </c>
      <c r="AL78" s="7">
        <f t="shared" si="86"/>
        <v>3530.6642685889674</v>
      </c>
      <c r="AM78" s="7">
        <f t="shared" si="86"/>
        <v>26820.791194729947</v>
      </c>
      <c r="AN78" s="7">
        <f t="shared" si="86"/>
        <v>533.5816776223287</v>
      </c>
      <c r="AO78" s="7">
        <f t="shared" si="86"/>
        <v>192.304</v>
      </c>
      <c r="AP78" s="7">
        <f t="shared" si="86"/>
        <v>4168.526282333797</v>
      </c>
      <c r="AQ78" s="7">
        <f t="shared" si="86"/>
        <v>1604.0718943902748</v>
      </c>
      <c r="AR78" s="7">
        <f t="shared" si="86"/>
        <v>2193.923160542802</v>
      </c>
      <c r="AS78" s="7">
        <f t="shared" si="86"/>
        <v>405.0136452241715</v>
      </c>
      <c r="AT78" s="7">
        <f t="shared" si="86"/>
        <v>1302.835916963518</v>
      </c>
      <c r="AU78" s="7">
        <f t="shared" si="86"/>
        <v>330.20539964712543</v>
      </c>
      <c r="AV78" s="7"/>
      <c r="AW78" s="7">
        <f t="shared" si="86"/>
        <v>586.7678004001411</v>
      </c>
      <c r="AX78" s="7">
        <f t="shared" si="86"/>
        <v>158.1761403338195</v>
      </c>
      <c r="AY78" s="7"/>
      <c r="AZ78" s="7"/>
      <c r="BA78" s="7">
        <f aca="true" t="shared" si="87" ref="BA78:BC81">IF(BA$77=0,0,BA$77*BA71/SUM(BA$71:BA$74))</f>
        <v>484.05160715698304</v>
      </c>
      <c r="BB78" s="7">
        <f t="shared" si="87"/>
        <v>96.8103214313966</v>
      </c>
      <c r="BC78" s="7">
        <f t="shared" si="87"/>
        <v>865.0176020189922</v>
      </c>
      <c r="BD78" s="7"/>
      <c r="BE78" s="7">
        <f aca="true" t="shared" si="88" ref="BE78:BS78">IF(BE$77=0,0,BE$77*BE71/SUM(BE$71:BE$74))</f>
        <v>552.1228120273798</v>
      </c>
      <c r="BF78" s="7">
        <f t="shared" si="88"/>
        <v>57.01294988760179</v>
      </c>
      <c r="BG78" s="7">
        <f t="shared" si="88"/>
        <v>6.382716049382716</v>
      </c>
      <c r="BH78" s="7">
        <f t="shared" si="88"/>
        <v>1187.435422058191</v>
      </c>
      <c r="BI78" s="7">
        <f t="shared" si="88"/>
        <v>643.4210416931426</v>
      </c>
      <c r="BJ78" s="7">
        <f t="shared" si="88"/>
        <v>573.4026815743458</v>
      </c>
      <c r="BK78" s="7">
        <f t="shared" si="88"/>
        <v>55.55675092917863</v>
      </c>
      <c r="BL78" s="7">
        <f t="shared" si="88"/>
        <v>326.90387142423936</v>
      </c>
      <c r="BM78" s="7">
        <f t="shared" si="88"/>
        <v>12289.233372304625</v>
      </c>
      <c r="BN78" s="7">
        <f t="shared" si="88"/>
        <v>0</v>
      </c>
      <c r="BO78" s="7">
        <f t="shared" si="88"/>
        <v>37245.755051929074</v>
      </c>
      <c r="BP78" s="7">
        <f t="shared" si="88"/>
        <v>22646.111172901452</v>
      </c>
      <c r="BQ78" s="7">
        <f t="shared" si="88"/>
        <v>310.0553694884007</v>
      </c>
      <c r="BR78" s="7">
        <f t="shared" si="88"/>
        <v>105.39253341527115</v>
      </c>
      <c r="BS78" s="7">
        <f t="shared" si="88"/>
        <v>0</v>
      </c>
      <c r="BT78" s="7" t="s">
        <v>129</v>
      </c>
      <c r="BU78" s="7" t="s">
        <v>129</v>
      </c>
      <c r="BV78" s="7">
        <f aca="true" t="shared" si="89" ref="BV78:CX78">IF(BV$77=0,0,BV$77*BV71/SUM(BV$71:BV$74))</f>
        <v>2030.4101386636225</v>
      </c>
      <c r="BW78" s="7">
        <f t="shared" si="89"/>
        <v>0</v>
      </c>
      <c r="BX78" s="7">
        <f t="shared" si="89"/>
        <v>0</v>
      </c>
      <c r="BY78" s="7">
        <f t="shared" si="89"/>
        <v>6.214368337186076</v>
      </c>
      <c r="BZ78" s="7">
        <f t="shared" si="89"/>
        <v>1627.2251414749496</v>
      </c>
      <c r="CA78" s="7">
        <f t="shared" si="89"/>
        <v>856.7931261676761</v>
      </c>
      <c r="CB78" s="7">
        <f t="shared" si="89"/>
        <v>588.9438161683078</v>
      </c>
      <c r="CC78" s="7">
        <f t="shared" si="89"/>
        <v>0</v>
      </c>
      <c r="CD78" s="7">
        <f t="shared" si="89"/>
        <v>180.83886747836132</v>
      </c>
      <c r="CE78" s="7">
        <f t="shared" si="89"/>
        <v>0.649331660604529</v>
      </c>
      <c r="CF78" s="7">
        <f t="shared" si="89"/>
        <v>3051.7816566515944</v>
      </c>
      <c r="CG78" s="7">
        <f t="shared" si="89"/>
        <v>28.01727854676253</v>
      </c>
      <c r="CH78" s="7">
        <f t="shared" si="89"/>
        <v>24.093187433815743</v>
      </c>
      <c r="CI78" s="7">
        <f t="shared" si="89"/>
        <v>389.044936467252</v>
      </c>
      <c r="CJ78" s="7">
        <f t="shared" si="89"/>
        <v>65.27039831549395</v>
      </c>
      <c r="CK78" s="7">
        <f t="shared" si="89"/>
        <v>1707.0339418037229</v>
      </c>
      <c r="CL78" s="7">
        <f t="shared" si="89"/>
        <v>50.35872235872236</v>
      </c>
      <c r="CM78" s="7">
        <f t="shared" si="89"/>
        <v>41.87644879913968</v>
      </c>
      <c r="CN78" s="7">
        <f t="shared" si="89"/>
        <v>729.1130107526882</v>
      </c>
      <c r="CO78" s="7">
        <f t="shared" si="89"/>
        <v>316.03990402828646</v>
      </c>
      <c r="CP78" s="7">
        <f t="shared" si="89"/>
        <v>73.90162761581112</v>
      </c>
      <c r="CQ78" s="7">
        <f t="shared" si="89"/>
        <v>28.90909090909091</v>
      </c>
      <c r="CR78" s="7">
        <f t="shared" si="89"/>
        <v>7.958466453674121</v>
      </c>
      <c r="CS78" s="7">
        <f t="shared" si="89"/>
        <v>0.5919282511210763</v>
      </c>
      <c r="CT78" s="7">
        <f t="shared" si="89"/>
        <v>277.6233602421796</v>
      </c>
      <c r="CU78" s="7">
        <f t="shared" si="89"/>
        <v>24.465753424657535</v>
      </c>
      <c r="CV78" s="7">
        <f t="shared" si="89"/>
        <v>2.379182156133829</v>
      </c>
      <c r="CW78" s="7">
        <f t="shared" si="89"/>
        <v>250.86187597940452</v>
      </c>
      <c r="CX78" s="7">
        <f t="shared" si="89"/>
        <v>43.962482946794</v>
      </c>
    </row>
    <row r="79" spans="1:102" ht="12.75">
      <c r="A79" s="20" t="s">
        <v>28</v>
      </c>
      <c r="B79" s="7">
        <f aca="true" t="shared" si="90" ref="B79:AG79">IF(B$77=0,0,B$77*B72/SUM(B$71:B$74))</f>
        <v>0.11731177934004738</v>
      </c>
      <c r="C79" s="7">
        <f t="shared" si="90"/>
        <v>0</v>
      </c>
      <c r="D79" s="7">
        <f t="shared" si="90"/>
        <v>1.3319632578077159</v>
      </c>
      <c r="E79" s="7">
        <f t="shared" si="90"/>
        <v>5.617727940339557</v>
      </c>
      <c r="F79" s="7">
        <f t="shared" si="90"/>
        <v>0.07318467695826186</v>
      </c>
      <c r="G79" s="7">
        <f t="shared" si="90"/>
        <v>1.6979957902436609</v>
      </c>
      <c r="H79" s="7">
        <f t="shared" si="90"/>
        <v>13.038465003601125</v>
      </c>
      <c r="I79" s="7">
        <f t="shared" si="90"/>
        <v>3.222655454526942</v>
      </c>
      <c r="J79" s="7">
        <f t="shared" si="90"/>
        <v>0.612736660929432</v>
      </c>
      <c r="K79" s="7">
        <f t="shared" si="90"/>
        <v>0.02044531757615988</v>
      </c>
      <c r="L79" s="7">
        <f t="shared" si="90"/>
        <v>0.4943777191884887</v>
      </c>
      <c r="M79" s="7">
        <f t="shared" si="90"/>
        <v>0.48669309142908224</v>
      </c>
      <c r="N79" s="7">
        <f t="shared" si="90"/>
        <v>0.013019835816974126</v>
      </c>
      <c r="O79" s="7">
        <f t="shared" si="90"/>
        <v>32.740639562293076</v>
      </c>
      <c r="P79" s="7">
        <f t="shared" si="90"/>
        <v>2.524172189117568</v>
      </c>
      <c r="Q79" s="7">
        <f t="shared" si="90"/>
        <v>203.00472867073955</v>
      </c>
      <c r="R79" s="7">
        <f t="shared" si="90"/>
        <v>20.491097812847542</v>
      </c>
      <c r="S79" s="7">
        <f t="shared" si="90"/>
        <v>118.30143697941456</v>
      </c>
      <c r="T79" s="7">
        <f t="shared" si="90"/>
        <v>0.477923677578859</v>
      </c>
      <c r="U79" s="7">
        <f t="shared" si="90"/>
        <v>14.181810309254633</v>
      </c>
      <c r="V79" s="7">
        <f t="shared" si="90"/>
        <v>103.36661536228274</v>
      </c>
      <c r="W79" s="7">
        <f t="shared" si="90"/>
        <v>15.518549051937345</v>
      </c>
      <c r="X79" s="7">
        <f t="shared" si="90"/>
        <v>21.516463287311495</v>
      </c>
      <c r="Y79" s="7">
        <f t="shared" si="90"/>
        <v>0.14052547098082285</v>
      </c>
      <c r="Z79" s="7">
        <f t="shared" si="90"/>
        <v>0.00768775872264932</v>
      </c>
      <c r="AA79" s="7">
        <f t="shared" si="90"/>
        <v>42.754689659192636</v>
      </c>
      <c r="AB79" s="7">
        <f t="shared" si="90"/>
        <v>0.04078892699988533</v>
      </c>
      <c r="AC79" s="7">
        <f t="shared" si="90"/>
        <v>0</v>
      </c>
      <c r="AD79" s="7">
        <f t="shared" si="90"/>
        <v>0</v>
      </c>
      <c r="AE79" s="7">
        <f t="shared" si="90"/>
        <v>0</v>
      </c>
      <c r="AF79" s="7">
        <f t="shared" si="90"/>
        <v>0</v>
      </c>
      <c r="AG79" s="7">
        <f t="shared" si="90"/>
        <v>0</v>
      </c>
      <c r="AH79" s="7">
        <f aca="true" t="shared" si="91" ref="AH79:AX79">IF(AH$77=0,0,AH$77*AH72/SUM(AH$71:AH$74))</f>
        <v>0</v>
      </c>
      <c r="AI79" s="7">
        <f t="shared" si="91"/>
        <v>0</v>
      </c>
      <c r="AJ79" s="7">
        <f t="shared" si="91"/>
        <v>0</v>
      </c>
      <c r="AK79" s="7">
        <f t="shared" si="91"/>
        <v>0</v>
      </c>
      <c r="AL79" s="7">
        <f t="shared" si="91"/>
        <v>0</v>
      </c>
      <c r="AM79" s="7">
        <f t="shared" si="91"/>
        <v>0</v>
      </c>
      <c r="AN79" s="7">
        <f t="shared" si="91"/>
        <v>0</v>
      </c>
      <c r="AO79" s="7">
        <f t="shared" si="91"/>
        <v>0</v>
      </c>
      <c r="AP79" s="7">
        <f t="shared" si="91"/>
        <v>0</v>
      </c>
      <c r="AQ79" s="7">
        <f t="shared" si="91"/>
        <v>0</v>
      </c>
      <c r="AR79" s="7">
        <f t="shared" si="91"/>
        <v>0</v>
      </c>
      <c r="AS79" s="7">
        <f t="shared" si="91"/>
        <v>0</v>
      </c>
      <c r="AT79" s="7">
        <f t="shared" si="91"/>
        <v>0</v>
      </c>
      <c r="AU79" s="7">
        <f t="shared" si="91"/>
        <v>0</v>
      </c>
      <c r="AV79" s="7"/>
      <c r="AW79" s="7">
        <f t="shared" si="91"/>
        <v>0</v>
      </c>
      <c r="AX79" s="7">
        <f t="shared" si="91"/>
        <v>0</v>
      </c>
      <c r="AY79" s="7"/>
      <c r="AZ79" s="7"/>
      <c r="BA79" s="7">
        <f t="shared" si="87"/>
        <v>0</v>
      </c>
      <c r="BB79" s="7">
        <f t="shared" si="87"/>
        <v>0</v>
      </c>
      <c r="BC79" s="7">
        <f t="shared" si="87"/>
        <v>0</v>
      </c>
      <c r="BD79" s="7"/>
      <c r="BE79" s="7">
        <f aca="true" t="shared" si="92" ref="BE79:BS79">IF(BE$77=0,0,BE$77*BE72/SUM(BE$71:BE$74))</f>
        <v>0</v>
      </c>
      <c r="BF79" s="7">
        <f t="shared" si="92"/>
        <v>0</v>
      </c>
      <c r="BG79" s="7">
        <f t="shared" si="92"/>
        <v>0</v>
      </c>
      <c r="BH79" s="7">
        <f t="shared" si="92"/>
        <v>0</v>
      </c>
      <c r="BI79" s="7">
        <f t="shared" si="92"/>
        <v>0</v>
      </c>
      <c r="BJ79" s="7">
        <f t="shared" si="92"/>
        <v>0</v>
      </c>
      <c r="BK79" s="7">
        <f t="shared" si="92"/>
        <v>0</v>
      </c>
      <c r="BL79" s="7">
        <f t="shared" si="92"/>
        <v>0</v>
      </c>
      <c r="BM79" s="7">
        <f t="shared" si="92"/>
        <v>0</v>
      </c>
      <c r="BN79" s="7">
        <f t="shared" si="92"/>
        <v>0</v>
      </c>
      <c r="BO79" s="7">
        <f t="shared" si="92"/>
        <v>0.1149886852190408</v>
      </c>
      <c r="BP79" s="7">
        <f t="shared" si="92"/>
        <v>0.06991525733511199</v>
      </c>
      <c r="BQ79" s="7">
        <f t="shared" si="92"/>
        <v>0</v>
      </c>
      <c r="BR79" s="7">
        <f t="shared" si="92"/>
        <v>0</v>
      </c>
      <c r="BS79" s="7">
        <f t="shared" si="92"/>
        <v>0</v>
      </c>
      <c r="BT79" s="7" t="s">
        <v>129</v>
      </c>
      <c r="BU79" s="7" t="s">
        <v>129</v>
      </c>
      <c r="BV79" s="7">
        <f aca="true" t="shared" si="93" ref="BV79:CX79">IF(BV$77=0,0,BV$77*BV72/SUM(BV$71:BV$74))</f>
        <v>0</v>
      </c>
      <c r="BW79" s="7">
        <f t="shared" si="93"/>
        <v>0</v>
      </c>
      <c r="BX79" s="7">
        <f t="shared" si="93"/>
        <v>0</v>
      </c>
      <c r="BY79" s="7">
        <f t="shared" si="93"/>
        <v>0</v>
      </c>
      <c r="BZ79" s="7">
        <f t="shared" si="93"/>
        <v>0</v>
      </c>
      <c r="CA79" s="7">
        <f t="shared" si="93"/>
        <v>0</v>
      </c>
      <c r="CB79" s="7">
        <f t="shared" si="93"/>
        <v>0</v>
      </c>
      <c r="CC79" s="7">
        <f t="shared" si="93"/>
        <v>0</v>
      </c>
      <c r="CD79" s="7">
        <f t="shared" si="93"/>
        <v>0</v>
      </c>
      <c r="CE79" s="7">
        <f t="shared" si="93"/>
        <v>0</v>
      </c>
      <c r="CF79" s="7">
        <f t="shared" si="93"/>
        <v>0.00942175450020251</v>
      </c>
      <c r="CG79" s="7">
        <f t="shared" si="93"/>
        <v>0</v>
      </c>
      <c r="CH79" s="7">
        <f t="shared" si="93"/>
        <v>0</v>
      </c>
      <c r="CI79" s="7">
        <f t="shared" si="93"/>
        <v>0</v>
      </c>
      <c r="CJ79" s="7">
        <f t="shared" si="93"/>
        <v>0</v>
      </c>
      <c r="CK79" s="7">
        <f t="shared" si="93"/>
        <v>12.227796855232242</v>
      </c>
      <c r="CL79" s="7">
        <f t="shared" si="93"/>
        <v>0</v>
      </c>
      <c r="CM79" s="7">
        <f t="shared" si="93"/>
        <v>0</v>
      </c>
      <c r="CN79" s="7">
        <f t="shared" si="93"/>
        <v>0</v>
      </c>
      <c r="CO79" s="7">
        <f t="shared" si="93"/>
        <v>0.32920823336279836</v>
      </c>
      <c r="CP79" s="7">
        <f t="shared" si="93"/>
        <v>0</v>
      </c>
      <c r="CQ79" s="7">
        <f t="shared" si="93"/>
        <v>0</v>
      </c>
      <c r="CR79" s="7">
        <f t="shared" si="93"/>
        <v>0</v>
      </c>
      <c r="CS79" s="7">
        <f t="shared" si="93"/>
        <v>0</v>
      </c>
      <c r="CT79" s="7">
        <f t="shared" si="93"/>
        <v>0</v>
      </c>
      <c r="CU79" s="7">
        <f t="shared" si="93"/>
        <v>0</v>
      </c>
      <c r="CV79" s="7">
        <f t="shared" si="93"/>
        <v>0</v>
      </c>
      <c r="CW79" s="7">
        <f t="shared" si="93"/>
        <v>0</v>
      </c>
      <c r="CX79" s="7">
        <f t="shared" si="93"/>
        <v>0</v>
      </c>
    </row>
    <row r="80" spans="1:102" ht="12.75">
      <c r="A80" s="20" t="s">
        <v>29</v>
      </c>
      <c r="B80" s="7">
        <f aca="true" t="shared" si="94" ref="B80:AG80">IF(B$77=0,0,B$77*B73/SUM(B$71:B$74))</f>
        <v>0.3006114345588714</v>
      </c>
      <c r="C80" s="7">
        <f t="shared" si="94"/>
        <v>9.149444450869657</v>
      </c>
      <c r="D80" s="7">
        <f t="shared" si="94"/>
        <v>11.85447299448867</v>
      </c>
      <c r="E80" s="7">
        <f t="shared" si="94"/>
        <v>3.5009029193420425</v>
      </c>
      <c r="F80" s="7">
        <f t="shared" si="94"/>
        <v>0.7684391080617495</v>
      </c>
      <c r="G80" s="7">
        <f t="shared" si="94"/>
        <v>23.893226477000084</v>
      </c>
      <c r="H80" s="7">
        <f t="shared" si="94"/>
        <v>43.41216188699011</v>
      </c>
      <c r="I80" s="7">
        <f t="shared" si="94"/>
        <v>0.5556302507805072</v>
      </c>
      <c r="J80" s="7">
        <f t="shared" si="94"/>
        <v>0.23407917383820998</v>
      </c>
      <c r="K80" s="7">
        <f t="shared" si="94"/>
        <v>3.990925990866409</v>
      </c>
      <c r="L80" s="7">
        <f t="shared" si="94"/>
        <v>10.229815881669497</v>
      </c>
      <c r="M80" s="7">
        <f t="shared" si="94"/>
        <v>10.070803199571008</v>
      </c>
      <c r="N80" s="7">
        <f t="shared" si="94"/>
        <v>2.0641447399064363</v>
      </c>
      <c r="O80" s="7">
        <f t="shared" si="94"/>
        <v>203.31532962757302</v>
      </c>
      <c r="P80" s="7">
        <f t="shared" si="94"/>
        <v>153.244371084774</v>
      </c>
      <c r="Q80" s="7">
        <f t="shared" si="94"/>
        <v>718.1055121670552</v>
      </c>
      <c r="R80" s="7">
        <f t="shared" si="94"/>
        <v>72.48486469311023</v>
      </c>
      <c r="S80" s="7">
        <f t="shared" si="94"/>
        <v>119.52947957781679</v>
      </c>
      <c r="T80" s="7">
        <f t="shared" si="94"/>
        <v>83.38729209234614</v>
      </c>
      <c r="U80" s="7">
        <f t="shared" si="94"/>
        <v>98.71869519957718</v>
      </c>
      <c r="V80" s="7">
        <f t="shared" si="94"/>
        <v>5196.160241480905</v>
      </c>
      <c r="W80" s="7">
        <f t="shared" si="94"/>
        <v>780.1055234954657</v>
      </c>
      <c r="X80" s="7">
        <f t="shared" si="94"/>
        <v>162.7960507399477</v>
      </c>
      <c r="Y80" s="7">
        <f t="shared" si="94"/>
        <v>528.6568218298555</v>
      </c>
      <c r="Z80" s="7">
        <f t="shared" si="94"/>
        <v>28.921348314606742</v>
      </c>
      <c r="AA80" s="7">
        <f t="shared" si="94"/>
        <v>343.5607271454858</v>
      </c>
      <c r="AB80" s="7">
        <f t="shared" si="94"/>
        <v>1.5747904130912942</v>
      </c>
      <c r="AC80" s="7">
        <f t="shared" si="94"/>
        <v>0.9468326677629003</v>
      </c>
      <c r="AD80" s="7">
        <f t="shared" si="94"/>
        <v>15.307892764073822</v>
      </c>
      <c r="AE80" s="7">
        <f t="shared" si="94"/>
        <v>0</v>
      </c>
      <c r="AF80" s="7">
        <f t="shared" si="94"/>
        <v>1734</v>
      </c>
      <c r="AG80" s="7">
        <f t="shared" si="94"/>
        <v>3.995449630564066</v>
      </c>
      <c r="AH80" s="7">
        <f aca="true" t="shared" si="95" ref="AH80:AX80">IF(AH$77=0,0,AH$77*AH73/SUM(AH$71:AH$74))</f>
        <v>525.8179021722618</v>
      </c>
      <c r="AI80" s="7">
        <f t="shared" si="95"/>
        <v>9447.342944171078</v>
      </c>
      <c r="AJ80" s="7">
        <f t="shared" si="95"/>
        <v>15935.748867450688</v>
      </c>
      <c r="AK80" s="7">
        <f t="shared" si="95"/>
        <v>5784.052487682324</v>
      </c>
      <c r="AL80" s="7">
        <f t="shared" si="95"/>
        <v>4350.741411980383</v>
      </c>
      <c r="AM80" s="7">
        <f t="shared" si="95"/>
        <v>6567.953422072875</v>
      </c>
      <c r="AN80" s="7">
        <f t="shared" si="95"/>
        <v>68.44001722155788</v>
      </c>
      <c r="AO80" s="7">
        <f t="shared" si="95"/>
        <v>505.0598518518519</v>
      </c>
      <c r="AP80" s="7">
        <f t="shared" si="95"/>
        <v>11438.84910329864</v>
      </c>
      <c r="AQ80" s="7">
        <f t="shared" si="95"/>
        <v>1889.1073825503356</v>
      </c>
      <c r="AR80" s="7">
        <f t="shared" si="95"/>
        <v>8724.41653906809</v>
      </c>
      <c r="AS80" s="7">
        <f t="shared" si="95"/>
        <v>2118.5481481481484</v>
      </c>
      <c r="AT80" s="7">
        <f t="shared" si="95"/>
        <v>2199.398796216681</v>
      </c>
      <c r="AU80" s="7">
        <f t="shared" si="95"/>
        <v>468.67192649555574</v>
      </c>
      <c r="AV80" s="7"/>
      <c r="AW80" s="7">
        <f t="shared" si="95"/>
        <v>150.92926915381898</v>
      </c>
      <c r="AX80" s="7">
        <f t="shared" si="95"/>
        <v>389.1306448711716</v>
      </c>
      <c r="AY80" s="7"/>
      <c r="AZ80" s="7"/>
      <c r="BA80" s="7">
        <f t="shared" si="87"/>
        <v>2282.3308306773997</v>
      </c>
      <c r="BB80" s="7">
        <f t="shared" si="87"/>
        <v>456.46616613547997</v>
      </c>
      <c r="BC80" s="7">
        <f t="shared" si="87"/>
        <v>2837.037021986483</v>
      </c>
      <c r="BD80" s="7"/>
      <c r="BE80" s="7">
        <f aca="true" t="shared" si="96" ref="BE80:BS80">IF(BE$77=0,0,BE$77*BE73/SUM(BE$71:BE$74))</f>
        <v>1086.6646924941012</v>
      </c>
      <c r="BF80" s="7">
        <f t="shared" si="96"/>
        <v>315.5210892382741</v>
      </c>
      <c r="BG80" s="7">
        <f t="shared" si="96"/>
        <v>3.666666666666666</v>
      </c>
      <c r="BH80" s="7">
        <f t="shared" si="96"/>
        <v>9971.83849422979</v>
      </c>
      <c r="BI80" s="7">
        <f t="shared" si="96"/>
        <v>1617.5606575487777</v>
      </c>
      <c r="BJ80" s="7">
        <f t="shared" si="96"/>
        <v>1148.2460734039034</v>
      </c>
      <c r="BK80" s="7">
        <f t="shared" si="96"/>
        <v>75.46499530450654</v>
      </c>
      <c r="BL80" s="7">
        <f t="shared" si="96"/>
        <v>690.0961285757606</v>
      </c>
      <c r="BM80" s="7">
        <f t="shared" si="96"/>
        <v>47342.96472276824</v>
      </c>
      <c r="BN80" s="7">
        <f t="shared" si="96"/>
        <v>0</v>
      </c>
      <c r="BO80" s="7">
        <f t="shared" si="96"/>
        <v>179312.5508097757</v>
      </c>
      <c r="BP80" s="7">
        <f t="shared" si="96"/>
        <v>109025.36288157228</v>
      </c>
      <c r="BQ80" s="7">
        <f t="shared" si="96"/>
        <v>1057.0673418343831</v>
      </c>
      <c r="BR80" s="7">
        <f t="shared" si="96"/>
        <v>359.3132585650638</v>
      </c>
      <c r="BS80" s="7">
        <f t="shared" si="96"/>
        <v>0</v>
      </c>
      <c r="BT80" s="7" t="s">
        <v>129</v>
      </c>
      <c r="BU80" s="7" t="s">
        <v>129</v>
      </c>
      <c r="BV80" s="7">
        <f aca="true" t="shared" si="97" ref="BV80:CX80">IF(BV$77=0,0,BV$77*BV73/SUM(BV$71:BV$74))</f>
        <v>73780.18798566144</v>
      </c>
      <c r="BW80" s="7">
        <f t="shared" si="97"/>
        <v>8984.825778314467</v>
      </c>
      <c r="BX80" s="7">
        <f t="shared" si="97"/>
        <v>1281.4567537941182</v>
      </c>
      <c r="BY80" s="7">
        <f t="shared" si="97"/>
        <v>237.31563166281393</v>
      </c>
      <c r="BZ80" s="7">
        <f t="shared" si="97"/>
        <v>4618.221648600594</v>
      </c>
      <c r="CA80" s="7">
        <f t="shared" si="97"/>
        <v>2431.6613987743353</v>
      </c>
      <c r="CB80" s="7">
        <f t="shared" si="97"/>
        <v>1671.4792638789856</v>
      </c>
      <c r="CC80" s="7">
        <f t="shared" si="97"/>
        <v>0</v>
      </c>
      <c r="CD80" s="7">
        <f t="shared" si="97"/>
        <v>513.2381201657084</v>
      </c>
      <c r="CE80" s="7">
        <f t="shared" si="97"/>
        <v>1.8428657815644827</v>
      </c>
      <c r="CF80" s="7">
        <f t="shared" si="97"/>
        <v>14692.218015334292</v>
      </c>
      <c r="CG80" s="7">
        <f t="shared" si="97"/>
        <v>1018.0800610990436</v>
      </c>
      <c r="CH80" s="7">
        <f t="shared" si="97"/>
        <v>71.12742675608895</v>
      </c>
      <c r="CI80" s="7">
        <f t="shared" si="97"/>
        <v>2252.589245787206</v>
      </c>
      <c r="CJ80" s="7">
        <f t="shared" si="97"/>
        <v>198.17371468678715</v>
      </c>
      <c r="CK80" s="7">
        <f t="shared" si="97"/>
        <v>2787.016410627146</v>
      </c>
      <c r="CL80" s="7">
        <f t="shared" si="97"/>
        <v>117.64127764127764</v>
      </c>
      <c r="CM80" s="7">
        <f t="shared" si="97"/>
        <v>106.12355120086032</v>
      </c>
      <c r="CN80" s="7">
        <f t="shared" si="97"/>
        <v>1384.9846505376345</v>
      </c>
      <c r="CO80" s="7">
        <f t="shared" si="97"/>
        <v>522.6729385023361</v>
      </c>
      <c r="CP80" s="7">
        <f t="shared" si="97"/>
        <v>193.27007690931856</v>
      </c>
      <c r="CQ80" s="7">
        <f t="shared" si="97"/>
        <v>75.8928746928747</v>
      </c>
      <c r="CR80" s="7">
        <f t="shared" si="97"/>
        <v>45.04153354632588</v>
      </c>
      <c r="CS80" s="7">
        <f t="shared" si="97"/>
        <v>3.3542600896860986</v>
      </c>
      <c r="CT80" s="7">
        <f t="shared" si="97"/>
        <v>527.4225529767912</v>
      </c>
      <c r="CU80" s="7">
        <f t="shared" si="97"/>
        <v>89.18721461187215</v>
      </c>
      <c r="CV80" s="7">
        <f t="shared" si="97"/>
        <v>1.6133828996282529</v>
      </c>
      <c r="CW80" s="7">
        <f t="shared" si="97"/>
        <v>396.66442802775913</v>
      </c>
      <c r="CX80" s="7">
        <f t="shared" si="97"/>
        <v>139.62278308321964</v>
      </c>
    </row>
    <row r="81" spans="1:102" ht="12.75">
      <c r="A81" s="20" t="s">
        <v>30</v>
      </c>
      <c r="B81" s="7">
        <f aca="true" t="shared" si="98" ref="B81:AG81">IF(B$77=0,0,B$77*B74/SUM(B$71:B$74))</f>
        <v>1.1413458531625442</v>
      </c>
      <c r="C81" s="7">
        <f t="shared" si="98"/>
        <v>0.4127568925204356</v>
      </c>
      <c r="D81" s="7">
        <f t="shared" si="98"/>
        <v>0.7991779546846294</v>
      </c>
      <c r="E81" s="7">
        <f t="shared" si="98"/>
        <v>0.8141634696144285</v>
      </c>
      <c r="F81" s="7">
        <f t="shared" si="98"/>
        <v>0.03659233847913093</v>
      </c>
      <c r="G81" s="7">
        <f t="shared" si="98"/>
        <v>88.38674515286199</v>
      </c>
      <c r="H81" s="7">
        <f t="shared" si="98"/>
        <v>3.555945000982125</v>
      </c>
      <c r="I81" s="7">
        <f t="shared" si="98"/>
        <v>1.1112605015610144</v>
      </c>
      <c r="J81" s="7">
        <f t="shared" si="98"/>
        <v>0.027538726333907058</v>
      </c>
      <c r="K81" s="7">
        <f t="shared" si="98"/>
        <v>32.4937432237909</v>
      </c>
      <c r="L81" s="7">
        <f t="shared" si="98"/>
        <v>7.935396210563947</v>
      </c>
      <c r="M81" s="7">
        <f t="shared" si="98"/>
        <v>7.8120480829386025</v>
      </c>
      <c r="N81" s="7">
        <f t="shared" si="98"/>
        <v>26.49035825838197</v>
      </c>
      <c r="O81" s="7">
        <f t="shared" si="98"/>
        <v>96.73983212233097</v>
      </c>
      <c r="P81" s="7">
        <f t="shared" si="98"/>
        <v>98.85993391924096</v>
      </c>
      <c r="Q81" s="7">
        <f t="shared" si="98"/>
        <v>339.6060414211437</v>
      </c>
      <c r="R81" s="7">
        <f t="shared" si="98"/>
        <v>34.27950007943654</v>
      </c>
      <c r="S81" s="7">
        <f t="shared" si="98"/>
        <v>22.24121594884034</v>
      </c>
      <c r="T81" s="7">
        <f t="shared" si="98"/>
        <v>879.8574904226795</v>
      </c>
      <c r="U81" s="7">
        <f t="shared" si="98"/>
        <v>294.82654088223893</v>
      </c>
      <c r="V81" s="7">
        <f t="shared" si="98"/>
        <v>1136.1492936401332</v>
      </c>
      <c r="W81" s="7">
        <f t="shared" si="98"/>
        <v>170.5714023999267</v>
      </c>
      <c r="X81" s="7">
        <f t="shared" si="98"/>
        <v>255.88587330943176</v>
      </c>
      <c r="Y81" s="7">
        <f t="shared" si="98"/>
        <v>6999.573709554786</v>
      </c>
      <c r="Z81" s="7">
        <f t="shared" si="98"/>
        <v>382.92726197516265</v>
      </c>
      <c r="AA81" s="7">
        <f t="shared" si="98"/>
        <v>91.68500607918435</v>
      </c>
      <c r="AB81" s="7">
        <f t="shared" si="98"/>
        <v>0</v>
      </c>
      <c r="AC81" s="7">
        <f t="shared" si="98"/>
        <v>2406.1385169524706</v>
      </c>
      <c r="AD81" s="7">
        <f t="shared" si="98"/>
        <v>4.373683646878234</v>
      </c>
      <c r="AE81" s="7">
        <f t="shared" si="98"/>
        <v>0</v>
      </c>
      <c r="AF81" s="7">
        <f t="shared" si="98"/>
        <v>0</v>
      </c>
      <c r="AG81" s="7">
        <f t="shared" si="98"/>
        <v>0</v>
      </c>
      <c r="AH81" s="7">
        <f aca="true" t="shared" si="99" ref="AH81:AX81">IF(AH$77=0,0,AH$77*AH74/SUM(AH$71:AH$74))</f>
        <v>527.5616740088104</v>
      </c>
      <c r="AI81" s="7">
        <f t="shared" si="99"/>
        <v>290.8514523191737</v>
      </c>
      <c r="AJ81" s="7">
        <f t="shared" si="99"/>
        <v>332.2699156919494</v>
      </c>
      <c r="AK81" s="7">
        <f t="shared" si="99"/>
        <v>141.16978081682936</v>
      </c>
      <c r="AL81" s="7">
        <f t="shared" si="99"/>
        <v>102.82955710157633</v>
      </c>
      <c r="AM81" s="7">
        <f t="shared" si="99"/>
        <v>831.4610777126018</v>
      </c>
      <c r="AN81" s="7">
        <f t="shared" si="99"/>
        <v>7.45925406472031</v>
      </c>
      <c r="AO81" s="7">
        <f t="shared" si="99"/>
        <v>9.007703703703704</v>
      </c>
      <c r="AP81" s="7">
        <f t="shared" si="99"/>
        <v>909.9485625656847</v>
      </c>
      <c r="AQ81" s="7">
        <f t="shared" si="99"/>
        <v>69.82072305938964</v>
      </c>
      <c r="AR81" s="7">
        <f t="shared" si="99"/>
        <v>92.9192393455594</v>
      </c>
      <c r="AS81" s="7">
        <f t="shared" si="99"/>
        <v>14.457699805068227</v>
      </c>
      <c r="AT81" s="7">
        <f t="shared" si="99"/>
        <v>139.83618720058962</v>
      </c>
      <c r="AU81" s="7">
        <f t="shared" si="99"/>
        <v>17.519890808615468</v>
      </c>
      <c r="AV81" s="7"/>
      <c r="AW81" s="7">
        <f t="shared" si="99"/>
        <v>10.582087795692598</v>
      </c>
      <c r="AX81" s="7">
        <f t="shared" si="99"/>
        <v>26.731960379193</v>
      </c>
      <c r="AY81" s="7"/>
      <c r="AZ81" s="7"/>
      <c r="BA81" s="7">
        <f t="shared" si="87"/>
        <v>101.3208023162685</v>
      </c>
      <c r="BB81" s="7">
        <f t="shared" si="87"/>
        <v>20.264160463253695</v>
      </c>
      <c r="BC81" s="7">
        <f t="shared" si="87"/>
        <v>36.94537599452477</v>
      </c>
      <c r="BD81" s="7"/>
      <c r="BE81" s="7">
        <f aca="true" t="shared" si="100" ref="BE81:BS81">IF(BE$77=0,0,BE$77*BE74/SUM(BE$71:BE$74))</f>
        <v>33.44001930867512</v>
      </c>
      <c r="BF81" s="7">
        <f t="shared" si="100"/>
        <v>10.216193332460438</v>
      </c>
      <c r="BG81" s="7">
        <f t="shared" si="100"/>
        <v>0.882716049382716</v>
      </c>
      <c r="BH81" s="7">
        <f t="shared" si="100"/>
        <v>2370.3734837120173</v>
      </c>
      <c r="BI81" s="7">
        <f t="shared" si="100"/>
        <v>86.82652271028716</v>
      </c>
      <c r="BJ81" s="7">
        <f t="shared" si="100"/>
        <v>53.90657538251283</v>
      </c>
      <c r="BK81" s="7">
        <f t="shared" si="100"/>
        <v>8.826315240293162</v>
      </c>
      <c r="BL81" s="7">
        <f t="shared" si="100"/>
        <v>0</v>
      </c>
      <c r="BM81" s="7">
        <f t="shared" si="100"/>
        <v>6635.40994970535</v>
      </c>
      <c r="BN81" s="7">
        <f t="shared" si="100"/>
        <v>0</v>
      </c>
      <c r="BO81" s="7">
        <f t="shared" si="100"/>
        <v>19253.360487020534</v>
      </c>
      <c r="BP81" s="7">
        <f t="shared" si="100"/>
        <v>11706.400942419144</v>
      </c>
      <c r="BQ81" s="7">
        <f t="shared" si="100"/>
        <v>73.52741619296359</v>
      </c>
      <c r="BR81" s="7">
        <f t="shared" si="100"/>
        <v>24.993086495621444</v>
      </c>
      <c r="BS81" s="7">
        <f t="shared" si="100"/>
        <v>0</v>
      </c>
      <c r="BT81" s="7" t="s">
        <v>129</v>
      </c>
      <c r="BU81" s="7" t="s">
        <v>129</v>
      </c>
      <c r="BV81" s="7">
        <f aca="true" t="shared" si="101" ref="BV81:CX81">IF(BV$77=0,0,BV$77*BV74/SUM(BV$71:BV$74))</f>
        <v>3906.321875674943</v>
      </c>
      <c r="BW81" s="7">
        <f t="shared" si="101"/>
        <v>228.17422168553225</v>
      </c>
      <c r="BX81" s="7">
        <f t="shared" si="101"/>
        <v>32.543246205881836</v>
      </c>
      <c r="BY81" s="7">
        <f t="shared" si="101"/>
        <v>0</v>
      </c>
      <c r="BZ81" s="7">
        <f t="shared" si="101"/>
        <v>3778.372266397105</v>
      </c>
      <c r="CA81" s="7">
        <f t="shared" si="101"/>
        <v>1989.4502017202635</v>
      </c>
      <c r="CB81" s="7">
        <f t="shared" si="101"/>
        <v>1367.5114308149139</v>
      </c>
      <c r="CC81" s="7">
        <f t="shared" si="101"/>
        <v>0</v>
      </c>
      <c r="CD81" s="7">
        <f t="shared" si="101"/>
        <v>419.9029035082177</v>
      </c>
      <c r="CE81" s="7">
        <f t="shared" si="101"/>
        <v>1.507730353709938</v>
      </c>
      <c r="CF81" s="7">
        <f t="shared" si="101"/>
        <v>1577.5503082504076</v>
      </c>
      <c r="CG81" s="7">
        <f t="shared" si="101"/>
        <v>53.902660354193785</v>
      </c>
      <c r="CH81" s="7">
        <f t="shared" si="101"/>
        <v>0.4405224144016943</v>
      </c>
      <c r="CI81" s="7">
        <f t="shared" si="101"/>
        <v>37.394066641217215</v>
      </c>
      <c r="CJ81" s="7">
        <f t="shared" si="101"/>
        <v>0.555886997718898</v>
      </c>
      <c r="CK81" s="7">
        <f t="shared" si="101"/>
        <v>77.72188686065425</v>
      </c>
      <c r="CL81" s="7">
        <f t="shared" si="101"/>
        <v>0</v>
      </c>
      <c r="CM81" s="7">
        <f t="shared" si="101"/>
        <v>0</v>
      </c>
      <c r="CN81" s="7">
        <f t="shared" si="101"/>
        <v>2.7316129032258063</v>
      </c>
      <c r="CO81" s="7">
        <f t="shared" si="101"/>
        <v>12.29044071221114</v>
      </c>
      <c r="CP81" s="7">
        <f t="shared" si="101"/>
        <v>1.8282954748703273</v>
      </c>
      <c r="CQ81" s="7">
        <f t="shared" si="101"/>
        <v>1.198034398034398</v>
      </c>
      <c r="CR81" s="7">
        <f t="shared" si="101"/>
        <v>0</v>
      </c>
      <c r="CS81" s="7">
        <f t="shared" si="101"/>
        <v>0.053811659192825115</v>
      </c>
      <c r="CT81" s="7">
        <f t="shared" si="101"/>
        <v>11.954086781029263</v>
      </c>
      <c r="CU81" s="7">
        <f t="shared" si="101"/>
        <v>0.3470319634703196</v>
      </c>
      <c r="CV81" s="7">
        <f t="shared" si="101"/>
        <v>0.007434944237918215</v>
      </c>
      <c r="CW81" s="7">
        <f t="shared" si="101"/>
        <v>2.4736959928363556</v>
      </c>
      <c r="CX81" s="7">
        <f t="shared" si="101"/>
        <v>5.414733969986357</v>
      </c>
    </row>
    <row r="82" spans="1:102" ht="12.75">
      <c r="A82" s="2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</row>
    <row r="83" spans="1:255" ht="12.75">
      <c r="A83" s="83" t="s">
        <v>184</v>
      </c>
      <c r="B83" s="84">
        <f aca="true" t="shared" si="102" ref="B83:Z83">100*B77/B70</f>
        <v>0.2443995402917654</v>
      </c>
      <c r="C83" s="84">
        <f t="shared" si="102"/>
        <v>6.87928154200726</v>
      </c>
      <c r="D83" s="84">
        <f t="shared" si="102"/>
        <v>13.319632578077156</v>
      </c>
      <c r="E83" s="84">
        <f t="shared" si="102"/>
        <v>8.141634696144285</v>
      </c>
      <c r="F83" s="84">
        <f t="shared" si="102"/>
        <v>3.659233847913093</v>
      </c>
      <c r="G83" s="84">
        <f t="shared" si="102"/>
        <v>3.032135339720823</v>
      </c>
      <c r="H83" s="84">
        <f t="shared" si="102"/>
        <v>14.816437504092187</v>
      </c>
      <c r="I83" s="84">
        <f t="shared" si="102"/>
        <v>2.222521003122029</v>
      </c>
      <c r="J83" s="84">
        <f t="shared" si="102"/>
        <v>0.6884681583476764</v>
      </c>
      <c r="K83" s="84">
        <f t="shared" si="102"/>
        <v>0.20445317576159883</v>
      </c>
      <c r="L83" s="84">
        <f t="shared" si="102"/>
        <v>1.2676351774063812</v>
      </c>
      <c r="M83" s="84">
        <f t="shared" si="102"/>
        <v>1.2479310036643134</v>
      </c>
      <c r="N83" s="84">
        <f t="shared" si="102"/>
        <v>0.10015258320749328</v>
      </c>
      <c r="O83" s="84">
        <f t="shared" si="102"/>
        <v>13.473514223165873</v>
      </c>
      <c r="P83" s="84">
        <f t="shared" si="102"/>
        <v>2.086092718278982</v>
      </c>
      <c r="Q83" s="84">
        <f t="shared" si="102"/>
        <v>15.81033712388937</v>
      </c>
      <c r="R83" s="84">
        <f t="shared" si="102"/>
        <v>1.5958798919663193</v>
      </c>
      <c r="S83" s="84">
        <f t="shared" si="102"/>
        <v>6.822458880012373</v>
      </c>
      <c r="T83" s="84">
        <f t="shared" si="102"/>
        <v>2.077929032951561</v>
      </c>
      <c r="U83" s="84">
        <f t="shared" si="102"/>
        <v>11.079539304105182</v>
      </c>
      <c r="V83" s="84">
        <f t="shared" si="102"/>
        <v>22.08688362441939</v>
      </c>
      <c r="W83" s="84">
        <f t="shared" si="102"/>
        <v>3.3159292846019968</v>
      </c>
      <c r="X83" s="84">
        <f t="shared" si="102"/>
        <v>8.891100531946899</v>
      </c>
      <c r="Y83" s="84">
        <f t="shared" si="102"/>
        <v>14.052547098082284</v>
      </c>
      <c r="Z83" s="84">
        <f t="shared" si="102"/>
        <v>0.7687758722649319</v>
      </c>
      <c r="AA83" s="84" t="s">
        <v>129</v>
      </c>
      <c r="AB83" s="84" t="s">
        <v>129</v>
      </c>
      <c r="AC83" s="84">
        <f aca="true" t="shared" si="103" ref="AC83:AX83">100*AC77/AC70</f>
        <v>5.917704173518127</v>
      </c>
      <c r="AD83" s="84">
        <f t="shared" si="103"/>
        <v>18.223681861992645</v>
      </c>
      <c r="AE83" s="84">
        <f t="shared" si="103"/>
        <v>10.069294066695539</v>
      </c>
      <c r="AF83" s="84">
        <f t="shared" si="103"/>
        <v>1.8419571059815805</v>
      </c>
      <c r="AG83" s="84">
        <f t="shared" si="103"/>
        <v>9.744999098936747</v>
      </c>
      <c r="AH83" s="84">
        <f t="shared" si="103"/>
        <v>4.712896855536989</v>
      </c>
      <c r="AI83" s="84">
        <f t="shared" si="103"/>
        <v>3.0716174075316682</v>
      </c>
      <c r="AJ83" s="84">
        <f t="shared" si="103"/>
        <v>2.8280697565065065</v>
      </c>
      <c r="AK83" s="84">
        <f t="shared" si="103"/>
        <v>2.5713985576835947</v>
      </c>
      <c r="AL83" s="84">
        <f t="shared" si="103"/>
        <v>9.140405075695673</v>
      </c>
      <c r="AM83" s="84">
        <f t="shared" si="103"/>
        <v>14.025996587594497</v>
      </c>
      <c r="AN83" s="84">
        <f t="shared" si="103"/>
        <v>5.4447109961462115</v>
      </c>
      <c r="AO83" s="84">
        <f t="shared" si="103"/>
        <v>20.948148148148146</v>
      </c>
      <c r="AP83" s="84">
        <f t="shared" si="103"/>
        <v>14.707427874021086</v>
      </c>
      <c r="AQ83" s="84">
        <f t="shared" si="103"/>
        <v>11.27959984804356</v>
      </c>
      <c r="AR83" s="84">
        <f t="shared" si="103"/>
        <v>5.983209230235635</v>
      </c>
      <c r="AS83" s="84">
        <f t="shared" si="103"/>
        <v>9.90253411306043</v>
      </c>
      <c r="AT83" s="84">
        <f t="shared" si="103"/>
        <v>9.590959341604226</v>
      </c>
      <c r="AU83" s="84">
        <f t="shared" si="103"/>
        <v>2.969473018409401</v>
      </c>
      <c r="AV83" s="84"/>
      <c r="AW83" s="84">
        <f t="shared" si="103"/>
        <v>8.967871013298812</v>
      </c>
      <c r="AX83" s="84">
        <f t="shared" si="103"/>
        <v>4.816569437692432</v>
      </c>
      <c r="AY83" s="84"/>
      <c r="AZ83" s="84"/>
      <c r="BA83" s="84">
        <f>100*BA77/BA70</f>
        <v>2.7502932224828576</v>
      </c>
      <c r="BB83" s="84">
        <f>100*BB77/BB70</f>
        <v>0.5500586444965716</v>
      </c>
      <c r="BC83" s="84">
        <f>100*BC77/BC70</f>
        <v>7.996834630849516</v>
      </c>
      <c r="BD83" s="84"/>
      <c r="BE83" s="84">
        <f aca="true" t="shared" si="104" ref="BE83:BS83">100*BE77/BE70</f>
        <v>4.531167928004758</v>
      </c>
      <c r="BF83" s="84">
        <f t="shared" si="104"/>
        <v>2.7462885302313005</v>
      </c>
      <c r="BG83" s="84">
        <f t="shared" si="104"/>
        <v>3.3950617283950613</v>
      </c>
      <c r="BH83" s="84">
        <f t="shared" si="104"/>
        <v>13.227530601071527</v>
      </c>
      <c r="BI83" s="84">
        <f t="shared" si="104"/>
        <v>7.936610851031733</v>
      </c>
      <c r="BJ83" s="84">
        <f t="shared" si="104"/>
        <v>12.0059187934327</v>
      </c>
      <c r="BK83" s="84">
        <f t="shared" si="104"/>
        <v>4.9035084668295355</v>
      </c>
      <c r="BL83" s="84">
        <f t="shared" si="104"/>
        <v>10.279995956737087</v>
      </c>
      <c r="BM83" s="84">
        <f t="shared" si="104"/>
        <v>13.06517405971085</v>
      </c>
      <c r="BN83" s="84">
        <f t="shared" si="104"/>
        <v>0</v>
      </c>
      <c r="BO83" s="84">
        <f t="shared" si="104"/>
        <v>11.498868521904082</v>
      </c>
      <c r="BP83" s="84">
        <f t="shared" si="104"/>
        <v>6.991525733511198</v>
      </c>
      <c r="BQ83" s="84">
        <f t="shared" si="104"/>
        <v>11.073406053157168</v>
      </c>
      <c r="BR83" s="84">
        <f t="shared" si="104"/>
        <v>3.7640190505453988</v>
      </c>
      <c r="BS83" s="84">
        <f t="shared" si="104"/>
        <v>0</v>
      </c>
      <c r="BT83" s="85" t="s">
        <v>129</v>
      </c>
      <c r="BU83" s="85" t="s">
        <v>129</v>
      </c>
      <c r="BV83" s="84">
        <f aca="true" t="shared" si="105" ref="BV83:CX83">100*BV77/BV70</f>
        <v>16.36635610723539</v>
      </c>
      <c r="BW83" s="84">
        <f t="shared" si="105"/>
        <v>5.400573294332124</v>
      </c>
      <c r="BX83" s="84">
        <f t="shared" si="105"/>
        <v>0.7702543480682091</v>
      </c>
      <c r="BY83" s="84">
        <f t="shared" si="105"/>
        <v>0.5465583410014139</v>
      </c>
      <c r="BZ83" s="84">
        <f t="shared" si="105"/>
        <v>9.047176367591181</v>
      </c>
      <c r="CA83" s="84">
        <f t="shared" si="105"/>
        <v>4.7636668862875355</v>
      </c>
      <c r="CB83" s="84">
        <f t="shared" si="105"/>
        <v>3.2744568896269755</v>
      </c>
      <c r="CC83" s="84">
        <f t="shared" si="105"/>
        <v>0</v>
      </c>
      <c r="CD83" s="84">
        <f t="shared" si="105"/>
        <v>1.0054423856241597</v>
      </c>
      <c r="CE83" s="84">
        <f t="shared" si="105"/>
        <v>0.003610206052510447</v>
      </c>
      <c r="CF83" s="84">
        <f t="shared" si="105"/>
        <v>0.9421754500202509</v>
      </c>
      <c r="CG83" s="84">
        <f t="shared" si="105"/>
        <v>0.22583651899695736</v>
      </c>
      <c r="CH83" s="84">
        <f t="shared" si="105"/>
        <v>3.3886339569361104</v>
      </c>
      <c r="CI83" s="84">
        <f t="shared" si="105"/>
        <v>7.332169929650434</v>
      </c>
      <c r="CJ83" s="84">
        <f t="shared" si="105"/>
        <v>4.632391647657483</v>
      </c>
      <c r="CK83" s="84">
        <f t="shared" si="105"/>
        <v>8.375203325501536</v>
      </c>
      <c r="CL83" s="84">
        <f t="shared" si="105"/>
        <v>3.7525128434219344</v>
      </c>
      <c r="CM83" s="84">
        <f t="shared" si="105"/>
        <v>1.7684311148285339</v>
      </c>
      <c r="CN83" s="84">
        <f t="shared" si="105"/>
        <v>5.690860215053764</v>
      </c>
      <c r="CO83" s="84">
        <f t="shared" si="105"/>
        <v>10.973607778759947</v>
      </c>
      <c r="CP83" s="84">
        <f t="shared" si="105"/>
        <v>4.811303881237704</v>
      </c>
      <c r="CQ83" s="84">
        <f t="shared" si="105"/>
        <v>5.208845208845209</v>
      </c>
      <c r="CR83" s="84">
        <f t="shared" si="105"/>
        <v>16.93290734824281</v>
      </c>
      <c r="CS83" s="84">
        <f t="shared" si="105"/>
        <v>1.7937219730941705</v>
      </c>
      <c r="CT83" s="84">
        <f t="shared" si="105"/>
        <v>20.610494450050453</v>
      </c>
      <c r="CU83" s="84">
        <f t="shared" si="105"/>
        <v>8.67579908675799</v>
      </c>
      <c r="CV83" s="84">
        <f t="shared" si="105"/>
        <v>0.7434944237918215</v>
      </c>
      <c r="CW83" s="84">
        <f t="shared" si="105"/>
        <v>14.551152899037385</v>
      </c>
      <c r="CX83" s="84">
        <f t="shared" si="105"/>
        <v>12.892223738062755</v>
      </c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2:102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</row>
    <row r="85" spans="1:102" ht="12.75">
      <c r="A85" s="33" t="s">
        <v>157</v>
      </c>
      <c r="B85" s="72" t="s">
        <v>325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72"/>
      <c r="V85" s="4"/>
      <c r="W85" s="4"/>
      <c r="X85" s="4"/>
      <c r="Y85" s="4"/>
      <c r="Z85" s="4"/>
      <c r="AA85" s="4"/>
      <c r="AB85" s="4"/>
      <c r="AC85" s="72" t="s">
        <v>145</v>
      </c>
      <c r="AD85" s="4"/>
      <c r="AE85" s="4"/>
      <c r="AF85" s="4"/>
      <c r="AG85" s="4"/>
      <c r="AH85" s="72"/>
      <c r="AI85" s="4"/>
      <c r="AJ85" s="72" t="s">
        <v>325</v>
      </c>
      <c r="AK85" s="72" t="s">
        <v>325</v>
      </c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72" t="s">
        <v>325</v>
      </c>
      <c r="BF85" s="4"/>
      <c r="BG85" s="72"/>
      <c r="BH85" s="4"/>
      <c r="BI85" s="4"/>
      <c r="BJ85" s="4"/>
      <c r="BK85" s="4"/>
      <c r="BL85" s="4"/>
      <c r="BM85" s="4"/>
      <c r="BN85" s="72"/>
      <c r="BO85" s="72" t="s">
        <v>195</v>
      </c>
      <c r="BP85" s="4"/>
      <c r="BQ85" s="72" t="s">
        <v>186</v>
      </c>
      <c r="BR85" s="4"/>
      <c r="BS85" s="4"/>
      <c r="BT85" s="4"/>
      <c r="BU85" s="72"/>
      <c r="BV85" s="72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72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</row>
    <row r="86" spans="1:102" ht="12.75">
      <c r="A86" s="33" t="s">
        <v>0</v>
      </c>
      <c r="B86" s="21">
        <f aca="true" t="shared" si="106" ref="B86:AF86">SUM(B87:B90)</f>
        <v>0.9999999999999999</v>
      </c>
      <c r="C86" s="21">
        <f t="shared" si="106"/>
        <v>0</v>
      </c>
      <c r="D86" s="21">
        <f t="shared" si="106"/>
        <v>0</v>
      </c>
      <c r="E86" s="21">
        <f t="shared" si="106"/>
        <v>0</v>
      </c>
      <c r="F86" s="21">
        <f t="shared" si="106"/>
        <v>0</v>
      </c>
      <c r="G86" s="21">
        <f t="shared" si="106"/>
        <v>0</v>
      </c>
      <c r="H86" s="21">
        <f t="shared" si="106"/>
        <v>0</v>
      </c>
      <c r="I86" s="21">
        <f t="shared" si="106"/>
        <v>0</v>
      </c>
      <c r="J86" s="21">
        <f t="shared" si="106"/>
        <v>0</v>
      </c>
      <c r="K86" s="21">
        <f t="shared" si="106"/>
        <v>0</v>
      </c>
      <c r="L86" s="21">
        <f t="shared" si="106"/>
        <v>0</v>
      </c>
      <c r="M86" s="21">
        <f t="shared" si="106"/>
        <v>0</v>
      </c>
      <c r="N86" s="21">
        <f t="shared" si="106"/>
        <v>0</v>
      </c>
      <c r="O86" s="21">
        <f t="shared" si="106"/>
        <v>0</v>
      </c>
      <c r="P86" s="21">
        <f t="shared" si="106"/>
        <v>0</v>
      </c>
      <c r="Q86" s="21">
        <f t="shared" si="106"/>
        <v>0</v>
      </c>
      <c r="R86" s="21">
        <f t="shared" si="106"/>
        <v>0</v>
      </c>
      <c r="S86" s="21">
        <f t="shared" si="106"/>
        <v>0</v>
      </c>
      <c r="T86" s="21">
        <f t="shared" si="106"/>
        <v>0</v>
      </c>
      <c r="U86" s="21">
        <f t="shared" si="106"/>
        <v>0</v>
      </c>
      <c r="V86" s="21">
        <f t="shared" si="106"/>
        <v>0</v>
      </c>
      <c r="W86" s="21">
        <f t="shared" si="106"/>
        <v>0</v>
      </c>
      <c r="X86" s="21">
        <f t="shared" si="106"/>
        <v>0</v>
      </c>
      <c r="Y86" s="21">
        <f t="shared" si="106"/>
        <v>0</v>
      </c>
      <c r="Z86" s="21">
        <f t="shared" si="106"/>
        <v>0</v>
      </c>
      <c r="AA86" s="21">
        <f t="shared" si="106"/>
        <v>0</v>
      </c>
      <c r="AB86" s="21">
        <f t="shared" si="106"/>
        <v>0</v>
      </c>
      <c r="AC86" s="21">
        <f t="shared" si="106"/>
        <v>30</v>
      </c>
      <c r="AD86" s="21">
        <f t="shared" si="106"/>
        <v>0</v>
      </c>
      <c r="AE86" s="21">
        <f t="shared" si="106"/>
        <v>0</v>
      </c>
      <c r="AF86" s="21">
        <f t="shared" si="106"/>
        <v>0</v>
      </c>
      <c r="AG86" s="21">
        <f aca="true" t="shared" si="107" ref="AG86:BG86">SUM(AG87:AG90)</f>
        <v>0</v>
      </c>
      <c r="AH86" s="21">
        <f t="shared" si="107"/>
        <v>0</v>
      </c>
      <c r="AI86" s="21">
        <f t="shared" si="107"/>
        <v>0</v>
      </c>
      <c r="AJ86" s="21">
        <f t="shared" si="107"/>
        <v>1733</v>
      </c>
      <c r="AK86" s="21">
        <f>SUM(AK87:AK90)</f>
        <v>2084</v>
      </c>
      <c r="AL86" s="21">
        <f t="shared" si="107"/>
        <v>0</v>
      </c>
      <c r="AM86" s="21">
        <f t="shared" si="107"/>
        <v>0</v>
      </c>
      <c r="AN86" s="21">
        <f t="shared" si="107"/>
        <v>0</v>
      </c>
      <c r="AO86" s="21">
        <f t="shared" si="107"/>
        <v>0</v>
      </c>
      <c r="AP86" s="21">
        <f t="shared" si="107"/>
        <v>0</v>
      </c>
      <c r="AQ86" s="21">
        <f t="shared" si="107"/>
        <v>0</v>
      </c>
      <c r="AR86" s="21">
        <f t="shared" si="107"/>
        <v>0</v>
      </c>
      <c r="AS86" s="21">
        <f t="shared" si="107"/>
        <v>0</v>
      </c>
      <c r="AT86" s="21">
        <f t="shared" si="107"/>
        <v>0</v>
      </c>
      <c r="AU86" s="21">
        <f t="shared" si="107"/>
        <v>0</v>
      </c>
      <c r="AV86" s="21"/>
      <c r="AW86" s="21">
        <f t="shared" si="107"/>
        <v>0</v>
      </c>
      <c r="AX86" s="21">
        <f t="shared" si="107"/>
        <v>0</v>
      </c>
      <c r="AY86" s="21"/>
      <c r="AZ86" s="21"/>
      <c r="BA86" s="21">
        <f t="shared" si="107"/>
        <v>0</v>
      </c>
      <c r="BB86" s="21">
        <f>SUM(BB87:BB90)</f>
        <v>0</v>
      </c>
      <c r="BC86" s="21">
        <f t="shared" si="107"/>
        <v>0</v>
      </c>
      <c r="BD86" s="21"/>
      <c r="BE86" s="21">
        <f t="shared" si="107"/>
        <v>1622</v>
      </c>
      <c r="BF86" s="21">
        <f t="shared" si="107"/>
        <v>0</v>
      </c>
      <c r="BG86" s="21">
        <f t="shared" si="107"/>
        <v>0</v>
      </c>
      <c r="BH86" s="21">
        <f aca="true" t="shared" si="108" ref="BH86:BR86">SUM(BH87:BH90)</f>
        <v>0</v>
      </c>
      <c r="BI86" s="21">
        <f t="shared" si="108"/>
        <v>0</v>
      </c>
      <c r="BJ86" s="21">
        <f t="shared" si="108"/>
        <v>0</v>
      </c>
      <c r="BK86" s="21">
        <f t="shared" si="108"/>
        <v>0</v>
      </c>
      <c r="BL86" s="21">
        <f t="shared" si="108"/>
        <v>0</v>
      </c>
      <c r="BM86" s="21">
        <f t="shared" si="108"/>
        <v>0</v>
      </c>
      <c r="BN86" s="21">
        <f t="shared" si="108"/>
        <v>0</v>
      </c>
      <c r="BO86" s="21">
        <f t="shared" si="108"/>
        <v>1750</v>
      </c>
      <c r="BP86" s="21">
        <f t="shared" si="108"/>
        <v>0</v>
      </c>
      <c r="BQ86" s="21">
        <f t="shared" si="108"/>
        <v>435.464</v>
      </c>
      <c r="BR86" s="21">
        <f t="shared" si="108"/>
        <v>0</v>
      </c>
      <c r="BS86" s="21">
        <f>SUM(BS87:BS90)</f>
        <v>0</v>
      </c>
      <c r="BT86" s="21">
        <f>SUM(BT87:BT90)</f>
        <v>0</v>
      </c>
      <c r="BU86" s="21">
        <f>SUM(BU87:BU90)</f>
        <v>0</v>
      </c>
      <c r="BV86" s="21">
        <f aca="true" t="shared" si="109" ref="BV86:CS86">SUM(BV87:BV90)</f>
        <v>0</v>
      </c>
      <c r="BW86" s="21">
        <f t="shared" si="109"/>
        <v>0</v>
      </c>
      <c r="BX86" s="21">
        <f>SUM(BX87:BX90)</f>
        <v>0</v>
      </c>
      <c r="BY86" s="21">
        <f t="shared" si="109"/>
        <v>0</v>
      </c>
      <c r="BZ86" s="21">
        <f aca="true" t="shared" si="110" ref="BZ86:CE86">SUM(BZ87:BZ90)</f>
        <v>0</v>
      </c>
      <c r="CA86" s="21">
        <f t="shared" si="110"/>
        <v>0</v>
      </c>
      <c r="CB86" s="21">
        <f t="shared" si="110"/>
        <v>0</v>
      </c>
      <c r="CC86" s="21">
        <f t="shared" si="110"/>
        <v>0</v>
      </c>
      <c r="CD86" s="21">
        <f t="shared" si="110"/>
        <v>0</v>
      </c>
      <c r="CE86" s="21">
        <f t="shared" si="110"/>
        <v>0</v>
      </c>
      <c r="CF86" s="21">
        <f t="shared" si="109"/>
        <v>0</v>
      </c>
      <c r="CG86" s="21">
        <f>SUM(CG87:CG90)</f>
        <v>0</v>
      </c>
      <c r="CH86" s="21">
        <f t="shared" si="109"/>
        <v>0</v>
      </c>
      <c r="CI86" s="21">
        <f t="shared" si="109"/>
        <v>0</v>
      </c>
      <c r="CJ86" s="21">
        <f t="shared" si="109"/>
        <v>0</v>
      </c>
      <c r="CK86" s="21">
        <f t="shared" si="109"/>
        <v>0</v>
      </c>
      <c r="CL86" s="21">
        <f t="shared" si="109"/>
        <v>0</v>
      </c>
      <c r="CM86" s="21">
        <f t="shared" si="109"/>
        <v>0</v>
      </c>
      <c r="CN86" s="21">
        <f t="shared" si="109"/>
        <v>0</v>
      </c>
      <c r="CO86" s="21">
        <f t="shared" si="109"/>
        <v>0</v>
      </c>
      <c r="CP86" s="21">
        <f t="shared" si="109"/>
        <v>0</v>
      </c>
      <c r="CQ86" s="21">
        <f t="shared" si="109"/>
        <v>0</v>
      </c>
      <c r="CR86" s="21">
        <f t="shared" si="109"/>
        <v>0</v>
      </c>
      <c r="CS86" s="21">
        <f t="shared" si="109"/>
        <v>0</v>
      </c>
      <c r="CT86" s="21">
        <f>SUM(CT87:CT90)</f>
        <v>0</v>
      </c>
      <c r="CU86" s="21">
        <f>SUM(CU87:CU90)</f>
        <v>0</v>
      </c>
      <c r="CV86" s="21">
        <f>SUM(CV87:CV90)</f>
        <v>0</v>
      </c>
      <c r="CW86" s="21">
        <f>SUM(CW87:CW90)</f>
        <v>0</v>
      </c>
      <c r="CX86" s="21">
        <f>SUM(CX87:CX90)</f>
        <v>0</v>
      </c>
    </row>
    <row r="87" spans="1:102" ht="12.75">
      <c r="A87" s="32" t="s">
        <v>27</v>
      </c>
      <c r="B87" s="7">
        <v>0.8030259468644599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351.2065748323678</v>
      </c>
      <c r="AK87" s="7">
        <v>714.0271374300754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/>
      <c r="AW87" s="7">
        <v>0</v>
      </c>
      <c r="AX87" s="7">
        <v>0</v>
      </c>
      <c r="AY87" s="7"/>
      <c r="AZ87" s="7"/>
      <c r="BA87" s="7">
        <v>0</v>
      </c>
      <c r="BB87" s="7">
        <v>0</v>
      </c>
      <c r="BC87" s="7">
        <v>0</v>
      </c>
      <c r="BD87" s="7"/>
      <c r="BE87" s="7">
        <v>535.9302697140381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f>BO8</f>
        <v>1750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</row>
    <row r="88" spans="1:102" ht="12.75">
      <c r="A88" s="32" t="s">
        <v>28</v>
      </c>
      <c r="B88" s="7">
        <v>0.020302727486150203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0.01970779806402975</v>
      </c>
      <c r="AK88" s="7">
        <v>0.09169840397987952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/>
      <c r="AW88" s="7">
        <v>0</v>
      </c>
      <c r="AX88" s="7">
        <v>0</v>
      </c>
      <c r="AY88" s="7"/>
      <c r="AZ88" s="7"/>
      <c r="BA88" s="7">
        <v>0</v>
      </c>
      <c r="BB88" s="7">
        <v>0</v>
      </c>
      <c r="BC88" s="7">
        <v>0</v>
      </c>
      <c r="BD88" s="7"/>
      <c r="BE88" s="7">
        <v>0.06588496533795495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</row>
    <row r="89" spans="1:102" ht="12.75">
      <c r="A89" s="32" t="s">
        <v>29</v>
      </c>
      <c r="B89" s="7">
        <v>0.038620785199391675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1353.5541800581625</v>
      </c>
      <c r="AK89" s="7">
        <v>1337.248178975938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/>
      <c r="AW89" s="7">
        <v>0</v>
      </c>
      <c r="AX89" s="7">
        <v>0</v>
      </c>
      <c r="AY89" s="7"/>
      <c r="AZ89" s="7"/>
      <c r="BA89" s="7">
        <v>0</v>
      </c>
      <c r="BB89" s="7">
        <v>0</v>
      </c>
      <c r="BC89" s="7">
        <v>0</v>
      </c>
      <c r="BD89" s="7"/>
      <c r="BE89" s="7">
        <v>1053.522557409012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f>BQ9</f>
        <v>435.464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</row>
    <row r="90" spans="1:102" ht="12.75">
      <c r="A90" s="32" t="s">
        <v>30</v>
      </c>
      <c r="B90" s="7">
        <v>0.138050540449998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f>AC10</f>
        <v>30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28.219537311405613</v>
      </c>
      <c r="AK90" s="7">
        <v>32.63298519000701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/>
      <c r="AW90" s="7">
        <v>0</v>
      </c>
      <c r="AX90" s="7">
        <v>0</v>
      </c>
      <c r="AY90" s="7"/>
      <c r="AZ90" s="7"/>
      <c r="BA90" s="7">
        <v>0</v>
      </c>
      <c r="BB90" s="7">
        <v>0</v>
      </c>
      <c r="BC90" s="7">
        <v>0</v>
      </c>
      <c r="BD90" s="7"/>
      <c r="BE90" s="7">
        <v>32.48128791161179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</row>
    <row r="91" spans="2:102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</row>
    <row r="92" spans="1:102" ht="12.75">
      <c r="A92" s="25" t="s">
        <v>132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</row>
    <row r="93" spans="1:102" ht="12.75">
      <c r="A93" s="25" t="s">
        <v>0</v>
      </c>
      <c r="B93" s="30">
        <f>SUM(B94:B97)</f>
        <v>9.999999999999998</v>
      </c>
      <c r="C93" s="30">
        <f>SUM(C94:C97)</f>
        <v>524</v>
      </c>
      <c r="D93" s="30">
        <f aca="true" t="shared" si="111" ref="D93:BG93">SUM(D94:D97)</f>
        <v>693</v>
      </c>
      <c r="E93" s="30">
        <f t="shared" si="111"/>
        <v>239.474</v>
      </c>
      <c r="F93" s="30">
        <f t="shared" si="111"/>
        <v>64</v>
      </c>
      <c r="G93" s="30">
        <f t="shared" si="111"/>
        <v>281</v>
      </c>
      <c r="H93" s="30">
        <f t="shared" si="111"/>
        <v>2914.9999999999995</v>
      </c>
      <c r="I93" s="30">
        <f t="shared" si="111"/>
        <v>62.50000000000001</v>
      </c>
      <c r="J93" s="30">
        <f t="shared" si="111"/>
        <v>15.999999999999998</v>
      </c>
      <c r="K93" s="30">
        <f t="shared" si="111"/>
        <v>50.7</v>
      </c>
      <c r="L93" s="30">
        <f t="shared" si="111"/>
        <v>193</v>
      </c>
      <c r="M93" s="30">
        <f t="shared" si="111"/>
        <v>190.00000000000006</v>
      </c>
      <c r="N93" s="30">
        <f t="shared" si="111"/>
        <v>34.9</v>
      </c>
      <c r="O93" s="30">
        <f t="shared" si="111"/>
        <v>2950.9999999999995</v>
      </c>
      <c r="P93" s="30">
        <f t="shared" si="111"/>
        <v>434.00000000000006</v>
      </c>
      <c r="Q93" s="30">
        <f t="shared" si="111"/>
        <v>6029.089</v>
      </c>
      <c r="R93" s="76">
        <f t="shared" si="111"/>
        <v>602.7000000000002</v>
      </c>
      <c r="S93" s="30">
        <f t="shared" si="111"/>
        <v>1963</v>
      </c>
      <c r="T93" s="30">
        <f t="shared" si="111"/>
        <v>1262.725</v>
      </c>
      <c r="U93" s="30">
        <f t="shared" si="111"/>
        <v>775</v>
      </c>
      <c r="V93" s="30">
        <f t="shared" si="111"/>
        <v>12159</v>
      </c>
      <c r="W93" s="30">
        <f t="shared" si="111"/>
        <v>1809.9999999999998</v>
      </c>
      <c r="X93" s="30">
        <f t="shared" si="111"/>
        <v>2118</v>
      </c>
      <c r="Y93" s="30">
        <f t="shared" si="111"/>
        <v>8317</v>
      </c>
      <c r="Z93" s="30">
        <f t="shared" si="111"/>
        <v>455</v>
      </c>
      <c r="AA93" s="30">
        <f t="shared" si="111"/>
        <v>2179.799</v>
      </c>
      <c r="AB93" s="30">
        <f t="shared" si="111"/>
        <v>160</v>
      </c>
      <c r="AC93" s="30">
        <f t="shared" si="111"/>
        <v>3053</v>
      </c>
      <c r="AD93" s="30">
        <f t="shared" si="111"/>
        <v>5105</v>
      </c>
      <c r="AE93" s="30">
        <f t="shared" si="111"/>
        <v>465.00000000000006</v>
      </c>
      <c r="AF93" s="30">
        <f t="shared" si="111"/>
        <v>1734</v>
      </c>
      <c r="AG93" s="30">
        <f t="shared" si="111"/>
        <v>2163.0000000000005</v>
      </c>
      <c r="AH93" s="30">
        <f t="shared" si="111"/>
        <v>1240.9999999999998</v>
      </c>
      <c r="AI93" s="30">
        <f t="shared" si="111"/>
        <v>15275.000000000002</v>
      </c>
      <c r="AJ93" s="30">
        <f t="shared" si="111"/>
        <v>22225</v>
      </c>
      <c r="AK93" s="30">
        <f>SUM(AK94:AK97)</f>
        <v>9838</v>
      </c>
      <c r="AL93" s="30">
        <f t="shared" si="111"/>
        <v>8009.999999999999</v>
      </c>
      <c r="AM93" s="30">
        <f t="shared" si="111"/>
        <v>34387.99999999999</v>
      </c>
      <c r="AN93" s="30">
        <f t="shared" si="111"/>
        <v>701.0999999999999</v>
      </c>
      <c r="AO93" s="30">
        <f t="shared" si="111"/>
        <v>707</v>
      </c>
      <c r="AP93" s="30">
        <f t="shared" si="111"/>
        <v>17353</v>
      </c>
      <c r="AQ93" s="30">
        <f t="shared" si="111"/>
        <v>3563</v>
      </c>
      <c r="AR93" s="30">
        <f t="shared" si="111"/>
        <v>11040.457000000002</v>
      </c>
      <c r="AS93" s="30">
        <f t="shared" si="111"/>
        <v>2540.0000000000005</v>
      </c>
      <c r="AT93" s="30">
        <f t="shared" si="111"/>
        <v>3904</v>
      </c>
      <c r="AU93" s="30">
        <f t="shared" si="111"/>
        <v>891.9999999999999</v>
      </c>
      <c r="AV93" s="30"/>
      <c r="AW93" s="30">
        <f t="shared" si="111"/>
        <v>761.9999999999999</v>
      </c>
      <c r="AX93" s="30">
        <f t="shared" si="111"/>
        <v>594.461</v>
      </c>
      <c r="AY93" s="30"/>
      <c r="AZ93" s="30"/>
      <c r="BA93" s="30">
        <f t="shared" si="111"/>
        <v>2879</v>
      </c>
      <c r="BB93" s="30">
        <f>SUM(BB94:BB97)</f>
        <v>575.8000000000001</v>
      </c>
      <c r="BC93" s="30">
        <f t="shared" si="111"/>
        <v>3739.0000000000005</v>
      </c>
      <c r="BD93" s="30"/>
      <c r="BE93" s="30">
        <f t="shared" si="111"/>
        <v>3300.0000000000005</v>
      </c>
      <c r="BF93" s="30">
        <f t="shared" si="111"/>
        <v>388</v>
      </c>
      <c r="BG93" s="30">
        <f t="shared" si="111"/>
        <v>10.999999999999998</v>
      </c>
      <c r="BH93" s="30">
        <f aca="true" t="shared" si="112" ref="BH93:CS93">SUM(BH94:BH97)</f>
        <v>16018.999999999998</v>
      </c>
      <c r="BI93" s="30">
        <f t="shared" si="112"/>
        <v>2354</v>
      </c>
      <c r="BJ93" s="30">
        <f t="shared" si="112"/>
        <v>1781.9999999999998</v>
      </c>
      <c r="BK93" s="30">
        <f t="shared" si="112"/>
        <v>145</v>
      </c>
      <c r="BL93" s="30">
        <f t="shared" si="112"/>
        <v>1017</v>
      </c>
      <c r="BM93" s="30">
        <f t="shared" si="112"/>
        <v>66268.00000000001</v>
      </c>
      <c r="BN93" s="30">
        <f t="shared" si="112"/>
        <v>0</v>
      </c>
      <c r="BO93" s="30">
        <f t="shared" si="112"/>
        <v>237677</v>
      </c>
      <c r="BP93" s="30">
        <f t="shared" si="112"/>
        <v>143448</v>
      </c>
      <c r="BQ93" s="30">
        <f t="shared" si="112"/>
        <v>1876.9999999999998</v>
      </c>
      <c r="BR93" s="30">
        <f t="shared" si="112"/>
        <v>490.00000000000006</v>
      </c>
      <c r="BS93" s="30">
        <f>SUM(BS94:BS97)</f>
        <v>0</v>
      </c>
      <c r="BT93" s="30">
        <f t="shared" si="112"/>
        <v>1658.9999999999998</v>
      </c>
      <c r="BU93" s="30">
        <f t="shared" si="112"/>
        <v>7660</v>
      </c>
      <c r="BV93" s="30">
        <f t="shared" si="112"/>
        <v>79716.92</v>
      </c>
      <c r="BW93" s="30">
        <f t="shared" si="112"/>
        <v>9213</v>
      </c>
      <c r="BX93" s="30">
        <f>SUM(BX94:BX97)</f>
        <v>1314</v>
      </c>
      <c r="BY93" s="30">
        <f t="shared" si="112"/>
        <v>243.53</v>
      </c>
      <c r="BZ93" s="30">
        <f aca="true" t="shared" si="113" ref="BZ93:CE93">SUM(BZ94:BZ97)</f>
        <v>10024</v>
      </c>
      <c r="CA93" s="30">
        <f t="shared" si="113"/>
        <v>5278</v>
      </c>
      <c r="CB93" s="30">
        <f t="shared" si="113"/>
        <v>3628</v>
      </c>
      <c r="CC93" s="30">
        <f t="shared" si="113"/>
        <v>0</v>
      </c>
      <c r="CD93" s="30">
        <f t="shared" si="113"/>
        <v>1114</v>
      </c>
      <c r="CE93" s="30">
        <f t="shared" si="113"/>
        <v>4</v>
      </c>
      <c r="CF93" s="30">
        <f t="shared" si="112"/>
        <v>19330.999999999996</v>
      </c>
      <c r="CG93" s="30">
        <f>SUM(CG94:CG97)</f>
        <v>1100</v>
      </c>
      <c r="CH93" s="30">
        <f t="shared" si="112"/>
        <v>96</v>
      </c>
      <c r="CI93" s="30">
        <f t="shared" si="112"/>
        <v>2688.9999999999995</v>
      </c>
      <c r="CJ93" s="30">
        <f t="shared" si="112"/>
        <v>264</v>
      </c>
      <c r="CK93" s="30">
        <f t="shared" si="112"/>
        <v>4634</v>
      </c>
      <c r="CL93" s="30">
        <f t="shared" si="112"/>
        <v>168</v>
      </c>
      <c r="CM93" s="30">
        <f t="shared" si="112"/>
        <v>148</v>
      </c>
      <c r="CN93" s="30">
        <f t="shared" si="112"/>
        <v>2117</v>
      </c>
      <c r="CO93" s="30">
        <f t="shared" si="112"/>
        <v>869.0000000000001</v>
      </c>
      <c r="CP93" s="30">
        <f t="shared" si="112"/>
        <v>269.00000000000006</v>
      </c>
      <c r="CQ93" s="30">
        <f t="shared" si="112"/>
        <v>106</v>
      </c>
      <c r="CR93" s="30">
        <f t="shared" si="112"/>
        <v>53</v>
      </c>
      <c r="CS93" s="30">
        <f t="shared" si="112"/>
        <v>4</v>
      </c>
      <c r="CT93" s="30">
        <f>SUM(CT94:CT97)</f>
        <v>817</v>
      </c>
      <c r="CU93" s="30">
        <f>SUM(CU94:CU97)</f>
        <v>114</v>
      </c>
      <c r="CV93" s="30">
        <f>SUM(CV94:CV97)</f>
        <v>4</v>
      </c>
      <c r="CW93" s="30">
        <f>SUM(CW94:CW97)</f>
        <v>650</v>
      </c>
      <c r="CX93" s="30">
        <f>SUM(CX94:CX97)</f>
        <v>189</v>
      </c>
    </row>
    <row r="94" spans="1:102" ht="12.75">
      <c r="A94" s="28" t="s">
        <v>27</v>
      </c>
      <c r="B94" s="29">
        <f aca="true" t="shared" si="114" ref="B94:Z94">B78+B60+B43+B87+B67</f>
        <v>7.905005177106956</v>
      </c>
      <c r="C94" s="29">
        <f t="shared" si="114"/>
        <v>510.6856043336708</v>
      </c>
      <c r="D94" s="29">
        <f t="shared" si="114"/>
        <v>677.133313879579</v>
      </c>
      <c r="E94" s="29">
        <f t="shared" si="114"/>
        <v>224.60118366087087</v>
      </c>
      <c r="F94" s="29">
        <f t="shared" si="114"/>
        <v>63.12178387650086</v>
      </c>
      <c r="G94" s="29">
        <f t="shared" si="114"/>
        <v>162.39571472280386</v>
      </c>
      <c r="H94" s="29">
        <f t="shared" si="114"/>
        <v>2836.913552997175</v>
      </c>
      <c r="I94" s="29">
        <f t="shared" si="114"/>
        <v>53.629322596707276</v>
      </c>
      <c r="J94" s="29">
        <f t="shared" si="114"/>
        <v>15.12564543889845</v>
      </c>
      <c r="K94" s="29">
        <f t="shared" si="114"/>
        <v>13.887773092600058</v>
      </c>
      <c r="L94" s="29">
        <f t="shared" si="114"/>
        <v>172.56526773608306</v>
      </c>
      <c r="M94" s="29">
        <f t="shared" si="114"/>
        <v>170.63124537145194</v>
      </c>
      <c r="N94" s="29">
        <f t="shared" si="114"/>
        <v>5.91546797252381</v>
      </c>
      <c r="O94" s="29">
        <f t="shared" si="114"/>
        <v>2588.907209136365</v>
      </c>
      <c r="P94" s="29">
        <f t="shared" si="114"/>
        <v>179.2156692935928</v>
      </c>
      <c r="Q94" s="29">
        <f t="shared" si="114"/>
        <v>4740.073293536755</v>
      </c>
      <c r="R94" s="29">
        <f t="shared" si="114"/>
        <v>472.780256131741</v>
      </c>
      <c r="S94" s="29">
        <f t="shared" si="114"/>
        <v>1700.851273561368</v>
      </c>
      <c r="T94" s="29">
        <f t="shared" si="114"/>
        <v>274.06903576716803</v>
      </c>
      <c r="U94" s="29">
        <f t="shared" si="114"/>
        <v>366.7714268635099</v>
      </c>
      <c r="V94" s="29">
        <f t="shared" si="114"/>
        <v>5702.7421904694775</v>
      </c>
      <c r="W94" s="29">
        <f t="shared" si="114"/>
        <v>842.4875566301631</v>
      </c>
      <c r="X94" s="29">
        <f t="shared" si="114"/>
        <v>1664.483277540983</v>
      </c>
      <c r="Y94" s="29">
        <f t="shared" si="114"/>
        <v>666.5661734545862</v>
      </c>
      <c r="Z94" s="29">
        <f t="shared" si="114"/>
        <v>36.465986403972195</v>
      </c>
      <c r="AA94" s="29">
        <f aca="true" t="shared" si="115" ref="AA94:AB97">AA78+AA60+AA43+AA87</f>
        <v>1619.2147802897925</v>
      </c>
      <c r="AB94" s="29">
        <f t="shared" si="115"/>
        <v>156.04427706632782</v>
      </c>
      <c r="AC94" s="29">
        <f aca="true" t="shared" si="116" ref="AC94:AX94">AC78+AC60+AC43+AC87+AC67</f>
        <v>615.9146503797666</v>
      </c>
      <c r="AD94" s="29">
        <f t="shared" si="116"/>
        <v>5083.2804522811475</v>
      </c>
      <c r="AE94" s="29">
        <f t="shared" si="116"/>
        <v>464.4261081744603</v>
      </c>
      <c r="AF94" s="29">
        <f t="shared" si="116"/>
        <v>0</v>
      </c>
      <c r="AG94" s="29">
        <f t="shared" si="116"/>
        <v>2158.9539180803804</v>
      </c>
      <c r="AH94" s="29">
        <f t="shared" si="116"/>
        <v>187.61384924260324</v>
      </c>
      <c r="AI94" s="29">
        <f t="shared" si="116"/>
        <v>5472.486450571436</v>
      </c>
      <c r="AJ94" s="29">
        <f t="shared" si="116"/>
        <v>4566.661366268067</v>
      </c>
      <c r="AK94" s="29">
        <f t="shared" si="116"/>
        <v>2538.708451526534</v>
      </c>
      <c r="AL94" s="29">
        <f t="shared" si="116"/>
        <v>3539.7891730387014</v>
      </c>
      <c r="AM94" s="29">
        <f t="shared" si="116"/>
        <v>26950.416498362392</v>
      </c>
      <c r="AN94" s="29">
        <f t="shared" si="116"/>
        <v>624.1153249886552</v>
      </c>
      <c r="AO94" s="29">
        <f t="shared" si="116"/>
        <v>192.93002874820937</v>
      </c>
      <c r="AP94" s="29">
        <f t="shared" si="116"/>
        <v>4547.320613143592</v>
      </c>
      <c r="AQ94" s="29">
        <f t="shared" si="116"/>
        <v>1604.0718943902748</v>
      </c>
      <c r="AR94" s="29">
        <f t="shared" si="116"/>
        <v>2219.8524691875364</v>
      </c>
      <c r="AS94" s="29">
        <f t="shared" si="116"/>
        <v>405.08798857336865</v>
      </c>
      <c r="AT94" s="29">
        <f t="shared" si="116"/>
        <v>1563.0411931940528</v>
      </c>
      <c r="AU94" s="29">
        <f t="shared" si="116"/>
        <v>403.9452421998981</v>
      </c>
      <c r="AV94" s="29"/>
      <c r="AW94" s="29">
        <f t="shared" si="116"/>
        <v>600.2101492146763</v>
      </c>
      <c r="AX94" s="29">
        <f t="shared" si="116"/>
        <v>178.59839474963542</v>
      </c>
      <c r="AY94" s="29"/>
      <c r="AZ94" s="29"/>
      <c r="BA94" s="29">
        <f>BA78+BA60+BA43+BA87+BA67</f>
        <v>484.8170588076137</v>
      </c>
      <c r="BB94" s="29">
        <f>BB78+BB60+BB43+BB87+BB67</f>
        <v>96.96341176152274</v>
      </c>
      <c r="BC94" s="29">
        <f>BC78+BC60+BC43+BC87+BC67</f>
        <v>865.0176020189922</v>
      </c>
      <c r="BD94" s="29"/>
      <c r="BE94" s="29">
        <f aca="true" t="shared" si="117" ref="BE94:BS94">BE78+BE60+BE43+BE87+BE67</f>
        <v>1089.9846783618686</v>
      </c>
      <c r="BF94" s="29">
        <f t="shared" si="117"/>
        <v>57.46538022673551</v>
      </c>
      <c r="BG94" s="29">
        <f t="shared" si="117"/>
        <v>6.385057471264368</v>
      </c>
      <c r="BH94" s="29">
        <f t="shared" si="117"/>
        <v>1375.8758869192914</v>
      </c>
      <c r="BI94" s="29">
        <f t="shared" si="117"/>
        <v>643.9583275055445</v>
      </c>
      <c r="BJ94" s="29">
        <f t="shared" si="117"/>
        <v>573.4026815743458</v>
      </c>
      <c r="BK94" s="29">
        <f t="shared" si="117"/>
        <v>55.679613943756834</v>
      </c>
      <c r="BL94" s="29">
        <f t="shared" si="117"/>
        <v>326.90387142423936</v>
      </c>
      <c r="BM94" s="29">
        <f t="shared" si="117"/>
        <v>12289.233372304625</v>
      </c>
      <c r="BN94" s="29">
        <f t="shared" si="117"/>
        <v>0</v>
      </c>
      <c r="BO94" s="29">
        <f t="shared" si="117"/>
        <v>39076.291947860314</v>
      </c>
      <c r="BP94" s="29">
        <f t="shared" si="117"/>
        <v>22695.07910216578</v>
      </c>
      <c r="BQ94" s="29">
        <f t="shared" si="117"/>
        <v>310.0553694884007</v>
      </c>
      <c r="BR94" s="29">
        <f t="shared" si="117"/>
        <v>105.39253341527115</v>
      </c>
      <c r="BS94" s="29">
        <f t="shared" si="117"/>
        <v>0</v>
      </c>
      <c r="BT94" s="29">
        <v>305.67449776532715</v>
      </c>
      <c r="BU94" s="29">
        <v>2934.9229974706914</v>
      </c>
      <c r="BV94" s="29">
        <f aca="true" t="shared" si="118" ref="BV94:CX94">BV78+BV60+BV43+BV87+BV67</f>
        <v>2030.4101386636225</v>
      </c>
      <c r="BW94" s="29">
        <f t="shared" si="118"/>
        <v>0</v>
      </c>
      <c r="BX94" s="29">
        <f t="shared" si="118"/>
        <v>0</v>
      </c>
      <c r="BY94" s="29">
        <f t="shared" si="118"/>
        <v>6.214368337186076</v>
      </c>
      <c r="BZ94" s="29">
        <f t="shared" si="118"/>
        <v>1627.2251414749496</v>
      </c>
      <c r="CA94" s="29">
        <f t="shared" si="118"/>
        <v>856.7931261676761</v>
      </c>
      <c r="CB94" s="29">
        <f t="shared" si="118"/>
        <v>588.9438161683078</v>
      </c>
      <c r="CC94" s="29">
        <f t="shared" si="118"/>
        <v>0</v>
      </c>
      <c r="CD94" s="29">
        <f t="shared" si="118"/>
        <v>180.83886747836132</v>
      </c>
      <c r="CE94" s="29">
        <f t="shared" si="118"/>
        <v>0.649331660604529</v>
      </c>
      <c r="CF94" s="29">
        <f t="shared" si="118"/>
        <v>3058.380556884492</v>
      </c>
      <c r="CG94" s="29">
        <f t="shared" si="118"/>
        <v>28.01727854676253</v>
      </c>
      <c r="CH94" s="29">
        <f t="shared" si="118"/>
        <v>24.203318037416164</v>
      </c>
      <c r="CI94" s="29">
        <f t="shared" si="118"/>
        <v>396.70792341191645</v>
      </c>
      <c r="CJ94" s="29">
        <f t="shared" si="118"/>
        <v>65.27039831549395</v>
      </c>
      <c r="CK94" s="29">
        <f t="shared" si="118"/>
        <v>1747.7890169051066</v>
      </c>
      <c r="CL94" s="29">
        <f t="shared" si="118"/>
        <v>50.35872235872236</v>
      </c>
      <c r="CM94" s="29">
        <f t="shared" si="118"/>
        <v>41.87644879913968</v>
      </c>
      <c r="CN94" s="29">
        <f t="shared" si="118"/>
        <v>729.1556922043011</v>
      </c>
      <c r="CO94" s="29">
        <f t="shared" si="118"/>
        <v>320.4567811592373</v>
      </c>
      <c r="CP94" s="29">
        <f t="shared" si="118"/>
        <v>73.90162761581112</v>
      </c>
      <c r="CQ94" s="29">
        <f t="shared" si="118"/>
        <v>28.90909090909091</v>
      </c>
      <c r="CR94" s="29">
        <f t="shared" si="118"/>
        <v>7.958466453674121</v>
      </c>
      <c r="CS94" s="29">
        <f t="shared" si="118"/>
        <v>0.5919282511210763</v>
      </c>
      <c r="CT94" s="29">
        <f t="shared" si="118"/>
        <v>277.6233602421796</v>
      </c>
      <c r="CU94" s="29">
        <f t="shared" si="118"/>
        <v>24.465753424657535</v>
      </c>
      <c r="CV94" s="29">
        <f t="shared" si="118"/>
        <v>2.379182156133829</v>
      </c>
      <c r="CW94" s="29">
        <f t="shared" si="118"/>
        <v>250.86187597940452</v>
      </c>
      <c r="CX94" s="29">
        <f t="shared" si="118"/>
        <v>43.962482946794</v>
      </c>
    </row>
    <row r="95" spans="1:102" ht="12.75">
      <c r="A95" s="28" t="s">
        <v>28</v>
      </c>
      <c r="B95" s="29">
        <f aca="true" t="shared" si="119" ref="B95:Z95">B79+B61+B44+B88</f>
        <v>0.3823900123388324</v>
      </c>
      <c r="C95" s="29">
        <f t="shared" si="119"/>
        <v>1.5460038695354097</v>
      </c>
      <c r="D95" s="29">
        <f t="shared" si="119"/>
        <v>1.7607966014144094</v>
      </c>
      <c r="E95" s="29">
        <f t="shared" si="119"/>
        <v>10.253562670437953</v>
      </c>
      <c r="F95" s="29">
        <f t="shared" si="119"/>
        <v>0.07318467695826186</v>
      </c>
      <c r="G95" s="29">
        <f t="shared" si="119"/>
        <v>4.037833840665448</v>
      </c>
      <c r="H95" s="29">
        <f t="shared" si="119"/>
        <v>21.64281405131811</v>
      </c>
      <c r="I95" s="29">
        <f t="shared" si="119"/>
        <v>6.606573432969006</v>
      </c>
      <c r="J95" s="29">
        <f t="shared" si="119"/>
        <v>0.612736660929432</v>
      </c>
      <c r="K95" s="29">
        <f t="shared" si="119"/>
        <v>0.10665545727165512</v>
      </c>
      <c r="L95" s="29">
        <f t="shared" si="119"/>
        <v>1.5047149659339003</v>
      </c>
      <c r="M95" s="29">
        <f t="shared" si="119"/>
        <v>0.7696284710757358</v>
      </c>
      <c r="N95" s="29">
        <f t="shared" si="119"/>
        <v>0.13516983581697412</v>
      </c>
      <c r="O95" s="29">
        <f t="shared" si="119"/>
        <v>40.993985806519696</v>
      </c>
      <c r="P95" s="29">
        <f t="shared" si="119"/>
        <v>2.6706531991779947</v>
      </c>
      <c r="Q95" s="29">
        <f t="shared" si="119"/>
        <v>208.07099678986984</v>
      </c>
      <c r="R95" s="29">
        <f t="shared" si="119"/>
        <v>20.90916516651504</v>
      </c>
      <c r="S95" s="29">
        <f t="shared" si="119"/>
        <v>118.35045213068268</v>
      </c>
      <c r="T95" s="29">
        <f t="shared" si="119"/>
        <v>6.790129694120412</v>
      </c>
      <c r="U95" s="29">
        <f t="shared" si="119"/>
        <v>14.307206478030212</v>
      </c>
      <c r="V95" s="29">
        <f t="shared" si="119"/>
        <v>105.07346555710826</v>
      </c>
      <c r="W95" s="29">
        <f t="shared" si="119"/>
        <v>15.558115014299652</v>
      </c>
      <c r="X95" s="29">
        <f t="shared" si="119"/>
        <v>30.66607631402252</v>
      </c>
      <c r="Y95" s="29">
        <f t="shared" si="119"/>
        <v>5.408332106499212</v>
      </c>
      <c r="Z95" s="29">
        <f t="shared" si="119"/>
        <v>0.29587484771638106</v>
      </c>
      <c r="AA95" s="29">
        <f t="shared" si="115"/>
        <v>111.42923791464409</v>
      </c>
      <c r="AB95" s="29">
        <f t="shared" si="115"/>
        <v>1.659379426380926</v>
      </c>
      <c r="AC95" s="29">
        <f aca="true" t="shared" si="120" ref="AC95:AX95">AC79+AC61+AC44+AC88</f>
        <v>0</v>
      </c>
      <c r="AD95" s="29">
        <f t="shared" si="120"/>
        <v>0.05640757982283382</v>
      </c>
      <c r="AE95" s="29">
        <f t="shared" si="120"/>
        <v>0.5725669255184037</v>
      </c>
      <c r="AF95" s="29">
        <f t="shared" si="120"/>
        <v>0</v>
      </c>
      <c r="AG95" s="29">
        <f t="shared" si="120"/>
        <v>0.01011786514438097</v>
      </c>
      <c r="AH95" s="29">
        <f t="shared" si="120"/>
        <v>0.0020635531528795394</v>
      </c>
      <c r="AI95" s="29">
        <f t="shared" si="120"/>
        <v>6.340795315013601</v>
      </c>
      <c r="AJ95" s="29">
        <f t="shared" si="120"/>
        <v>1.7842667237575403</v>
      </c>
      <c r="AK95" s="29">
        <f t="shared" si="120"/>
        <v>0.4887786113465682</v>
      </c>
      <c r="AL95" s="29">
        <f t="shared" si="120"/>
        <v>0.0018543832321369941</v>
      </c>
      <c r="AM95" s="29">
        <f t="shared" si="120"/>
        <v>3.080990432620857</v>
      </c>
      <c r="AN95" s="29">
        <f t="shared" si="120"/>
        <v>0.871301341418381</v>
      </c>
      <c r="AO95" s="29">
        <f t="shared" si="120"/>
        <v>0.0013468040956560222</v>
      </c>
      <c r="AP95" s="29">
        <f t="shared" si="120"/>
        <v>4.069014724323255</v>
      </c>
      <c r="AQ95" s="29">
        <f t="shared" si="120"/>
        <v>0</v>
      </c>
      <c r="AR95" s="29">
        <f t="shared" si="120"/>
        <v>0.20210388190567352</v>
      </c>
      <c r="AS95" s="29">
        <f t="shared" si="120"/>
        <v>0</v>
      </c>
      <c r="AT95" s="29">
        <f t="shared" si="120"/>
        <v>0.3047861354672872</v>
      </c>
      <c r="AU95" s="29">
        <f t="shared" si="120"/>
        <v>0.35963969905024634</v>
      </c>
      <c r="AV95" s="29"/>
      <c r="AW95" s="29">
        <f t="shared" si="120"/>
        <v>0.20669775129742862</v>
      </c>
      <c r="AX95" s="29">
        <f t="shared" si="120"/>
        <v>0</v>
      </c>
      <c r="AY95" s="29"/>
      <c r="AZ95" s="29"/>
      <c r="BA95" s="29">
        <f aca="true" t="shared" si="121" ref="BA95:BC97">BA79+BA61+BA44+BA88</f>
        <v>0</v>
      </c>
      <c r="BB95" s="29">
        <f t="shared" si="121"/>
        <v>0</v>
      </c>
      <c r="BC95" s="29">
        <f t="shared" si="121"/>
        <v>0</v>
      </c>
      <c r="BD95" s="29"/>
      <c r="BE95" s="29">
        <f aca="true" t="shared" si="122" ref="BE95:BS95">BE79+BE61+BE44+BE88</f>
        <v>1.315884965337955</v>
      </c>
      <c r="BF95" s="29">
        <f t="shared" si="122"/>
        <v>0</v>
      </c>
      <c r="BG95" s="29">
        <f t="shared" si="122"/>
        <v>0</v>
      </c>
      <c r="BH95" s="29">
        <f t="shared" si="122"/>
        <v>35.42186970958874</v>
      </c>
      <c r="BI95" s="29">
        <f t="shared" si="122"/>
        <v>0.3322949117341636</v>
      </c>
      <c r="BJ95" s="29">
        <f t="shared" si="122"/>
        <v>0</v>
      </c>
      <c r="BK95" s="29">
        <f t="shared" si="122"/>
        <v>0.05064617534055187</v>
      </c>
      <c r="BL95" s="29">
        <f t="shared" si="122"/>
        <v>0</v>
      </c>
      <c r="BM95" s="29">
        <f t="shared" si="122"/>
        <v>0</v>
      </c>
      <c r="BN95" s="29">
        <f t="shared" si="122"/>
        <v>0</v>
      </c>
      <c r="BO95" s="29">
        <f t="shared" si="122"/>
        <v>2.0553543804429806</v>
      </c>
      <c r="BP95" s="29">
        <f t="shared" si="122"/>
        <v>1.2496936559435108</v>
      </c>
      <c r="BQ95" s="29">
        <f t="shared" si="122"/>
        <v>0</v>
      </c>
      <c r="BR95" s="29">
        <f t="shared" si="122"/>
        <v>0</v>
      </c>
      <c r="BS95" s="29">
        <f t="shared" si="122"/>
        <v>0</v>
      </c>
      <c r="BT95" s="29">
        <v>0</v>
      </c>
      <c r="BU95" s="29">
        <v>0</v>
      </c>
      <c r="BV95" s="29">
        <f aca="true" t="shared" si="123" ref="BV95:CX95">BV79+BV61+BV44+BV88</f>
        <v>0</v>
      </c>
      <c r="BW95" s="29">
        <f t="shared" si="123"/>
        <v>0</v>
      </c>
      <c r="BX95" s="29">
        <f t="shared" si="123"/>
        <v>0</v>
      </c>
      <c r="BY95" s="29">
        <f t="shared" si="123"/>
        <v>0</v>
      </c>
      <c r="BZ95" s="29">
        <f t="shared" si="123"/>
        <v>0</v>
      </c>
      <c r="CA95" s="29">
        <f t="shared" si="123"/>
        <v>0</v>
      </c>
      <c r="CB95" s="29">
        <f t="shared" si="123"/>
        <v>0</v>
      </c>
      <c r="CC95" s="29">
        <f t="shared" si="123"/>
        <v>0</v>
      </c>
      <c r="CD95" s="29">
        <f t="shared" si="123"/>
        <v>0</v>
      </c>
      <c r="CE95" s="29">
        <f t="shared" si="123"/>
        <v>0</v>
      </c>
      <c r="CF95" s="29">
        <f t="shared" si="123"/>
        <v>0.16840825987845076</v>
      </c>
      <c r="CG95" s="29">
        <f t="shared" si="123"/>
        <v>0</v>
      </c>
      <c r="CH95" s="29">
        <f t="shared" si="123"/>
        <v>0.07624426403106248</v>
      </c>
      <c r="CI95" s="29">
        <f t="shared" si="123"/>
        <v>0.026922877023646378</v>
      </c>
      <c r="CJ95" s="29">
        <f t="shared" si="123"/>
        <v>0</v>
      </c>
      <c r="CK95" s="29">
        <f t="shared" si="123"/>
        <v>12.750205664069096</v>
      </c>
      <c r="CL95" s="29">
        <f t="shared" si="123"/>
        <v>0</v>
      </c>
      <c r="CM95" s="29">
        <f t="shared" si="123"/>
        <v>0</v>
      </c>
      <c r="CN95" s="29">
        <f t="shared" si="123"/>
        <v>0.04268145161290322</v>
      </c>
      <c r="CO95" s="29">
        <f t="shared" si="123"/>
        <v>4.746085364313675</v>
      </c>
      <c r="CP95" s="29">
        <f t="shared" si="123"/>
        <v>0</v>
      </c>
      <c r="CQ95" s="29">
        <f t="shared" si="123"/>
        <v>0</v>
      </c>
      <c r="CR95" s="29">
        <f t="shared" si="123"/>
        <v>0</v>
      </c>
      <c r="CS95" s="29">
        <f t="shared" si="123"/>
        <v>0</v>
      </c>
      <c r="CT95" s="29">
        <f t="shared" si="123"/>
        <v>0</v>
      </c>
      <c r="CU95" s="29">
        <f t="shared" si="123"/>
        <v>0</v>
      </c>
      <c r="CV95" s="29">
        <f t="shared" si="123"/>
        <v>0</v>
      </c>
      <c r="CW95" s="29">
        <f t="shared" si="123"/>
        <v>0</v>
      </c>
      <c r="CX95" s="29">
        <f t="shared" si="123"/>
        <v>0</v>
      </c>
    </row>
    <row r="96" spans="1:102" ht="12.75">
      <c r="A96" s="28" t="s">
        <v>29</v>
      </c>
      <c r="B96" s="29">
        <f aca="true" t="shared" si="124" ref="B96:Z96">B80+B62+B45+B89</f>
        <v>0.3730756269085823</v>
      </c>
      <c r="C96" s="29">
        <f t="shared" si="124"/>
        <v>11.305620254411005</v>
      </c>
      <c r="D96" s="29">
        <f t="shared" si="124"/>
        <v>13.263913464559497</v>
      </c>
      <c r="E96" s="29">
        <f t="shared" si="124"/>
        <v>3.589492485582532</v>
      </c>
      <c r="F96" s="29">
        <f t="shared" si="124"/>
        <v>0.7684391080617495</v>
      </c>
      <c r="G96" s="29">
        <f t="shared" si="124"/>
        <v>25.403306283865135</v>
      </c>
      <c r="H96" s="29">
        <f t="shared" si="124"/>
        <v>52.38246182003408</v>
      </c>
      <c r="I96" s="29">
        <f t="shared" si="124"/>
        <v>0.5605913681769312</v>
      </c>
      <c r="J96" s="29">
        <f t="shared" si="124"/>
        <v>0.23407917383820998</v>
      </c>
      <c r="K96" s="29">
        <f t="shared" si="124"/>
        <v>4.102542525505494</v>
      </c>
      <c r="L96" s="29">
        <f t="shared" si="124"/>
        <v>10.84416365501776</v>
      </c>
      <c r="M96" s="29">
        <f t="shared" si="124"/>
        <v>10.59905890311662</v>
      </c>
      <c r="N96" s="29">
        <f t="shared" si="124"/>
        <v>2.236853933277242</v>
      </c>
      <c r="O96" s="29">
        <f t="shared" si="124"/>
        <v>221.71730573926484</v>
      </c>
      <c r="P96" s="29">
        <f t="shared" si="124"/>
        <v>153.25374358798828</v>
      </c>
      <c r="Q96" s="29">
        <f t="shared" si="124"/>
        <v>738.8888636855672</v>
      </c>
      <c r="R96" s="29">
        <f t="shared" si="124"/>
        <v>74.53031182013063</v>
      </c>
      <c r="S96" s="29">
        <f t="shared" si="124"/>
        <v>119.76778930630375</v>
      </c>
      <c r="T96" s="29">
        <f t="shared" si="124"/>
        <v>85.68038525641063</v>
      </c>
      <c r="U96" s="29">
        <f t="shared" si="124"/>
        <v>98.92436676516235</v>
      </c>
      <c r="V96" s="29">
        <f t="shared" si="124"/>
        <v>5207.31084231791</v>
      </c>
      <c r="W96" s="29">
        <f t="shared" si="124"/>
        <v>781.2038734971454</v>
      </c>
      <c r="X96" s="29">
        <f t="shared" si="124"/>
        <v>166.72778532456934</v>
      </c>
      <c r="Y96" s="29">
        <f t="shared" si="124"/>
        <v>546.819294345074</v>
      </c>
      <c r="Z96" s="29">
        <f t="shared" si="124"/>
        <v>29.914966806181155</v>
      </c>
      <c r="AA96" s="29">
        <f t="shared" si="115"/>
        <v>352.6597328402357</v>
      </c>
      <c r="AB96" s="29">
        <f t="shared" si="115"/>
        <v>2.29634350729125</v>
      </c>
      <c r="AC96" s="29">
        <f aca="true" t="shared" si="125" ref="AC96:AX96">AC80+AC62+AC45+AC89</f>
        <v>0.9468326677629003</v>
      </c>
      <c r="AD96" s="29">
        <f t="shared" si="125"/>
        <v>15.992431549356704</v>
      </c>
      <c r="AE96" s="29">
        <f t="shared" si="125"/>
        <v>0.0013249000213320875</v>
      </c>
      <c r="AF96" s="29">
        <f t="shared" si="125"/>
        <v>1734</v>
      </c>
      <c r="AG96" s="29">
        <f t="shared" si="125"/>
        <v>4.035964054475536</v>
      </c>
      <c r="AH96" s="29">
        <f t="shared" si="125"/>
        <v>525.8224131954332</v>
      </c>
      <c r="AI96" s="29">
        <f t="shared" si="125"/>
        <v>9502.85576124017</v>
      </c>
      <c r="AJ96" s="29">
        <f t="shared" si="125"/>
        <v>17296.06491400482</v>
      </c>
      <c r="AK96" s="29">
        <f t="shared" si="125"/>
        <v>7124.99741774995</v>
      </c>
      <c r="AL96" s="29">
        <f t="shared" si="125"/>
        <v>4367.37941547649</v>
      </c>
      <c r="AM96" s="29">
        <f t="shared" si="125"/>
        <v>6603.041433492383</v>
      </c>
      <c r="AN96" s="29">
        <f t="shared" si="125"/>
        <v>68.5941061853595</v>
      </c>
      <c r="AO96" s="29">
        <f t="shared" si="125"/>
        <v>505.0609207439913</v>
      </c>
      <c r="AP96" s="29">
        <f t="shared" si="125"/>
        <v>11890.073684565225</v>
      </c>
      <c r="AQ96" s="29">
        <f t="shared" si="125"/>
        <v>1889.1073825503356</v>
      </c>
      <c r="AR96" s="29">
        <f t="shared" si="125"/>
        <v>8727.483187585</v>
      </c>
      <c r="AS96" s="29">
        <f t="shared" si="125"/>
        <v>2120.454311621563</v>
      </c>
      <c r="AT96" s="29">
        <f t="shared" si="125"/>
        <v>2200.8176383797204</v>
      </c>
      <c r="AU96" s="29">
        <f t="shared" si="125"/>
        <v>469.98621180370577</v>
      </c>
      <c r="AV96" s="29"/>
      <c r="AW96" s="29">
        <f t="shared" si="125"/>
        <v>150.99990544886998</v>
      </c>
      <c r="AX96" s="29">
        <f t="shared" si="125"/>
        <v>389.1306448711716</v>
      </c>
      <c r="AY96" s="29"/>
      <c r="AZ96" s="29"/>
      <c r="BA96" s="29">
        <f t="shared" si="121"/>
        <v>2291.3828562725407</v>
      </c>
      <c r="BB96" s="29">
        <f t="shared" si="121"/>
        <v>458.27657125450816</v>
      </c>
      <c r="BC96" s="29">
        <f t="shared" si="121"/>
        <v>2837.037021986483</v>
      </c>
      <c r="BD96" s="29"/>
      <c r="BE96" s="29">
        <f aca="true" t="shared" si="126" ref="BE96:BS96">BE80+BE62+BE45+BE89</f>
        <v>2141.5281294525066</v>
      </c>
      <c r="BF96" s="29">
        <f t="shared" si="126"/>
        <v>318.7139019330537</v>
      </c>
      <c r="BG96" s="29">
        <f t="shared" si="126"/>
        <v>3.679438058748403</v>
      </c>
      <c r="BH96" s="29">
        <f t="shared" si="126"/>
        <v>12179.219543588228</v>
      </c>
      <c r="BI96" s="29">
        <f t="shared" si="126"/>
        <v>1619.6849977052434</v>
      </c>
      <c r="BJ96" s="29">
        <f t="shared" si="126"/>
        <v>1154.6907430431413</v>
      </c>
      <c r="BK96" s="29">
        <f t="shared" si="126"/>
        <v>80.3100060898385</v>
      </c>
      <c r="BL96" s="29">
        <f t="shared" si="126"/>
        <v>690.0961285757606</v>
      </c>
      <c r="BM96" s="29">
        <f t="shared" si="126"/>
        <v>47343.356677990036</v>
      </c>
      <c r="BN96" s="29">
        <f t="shared" si="126"/>
        <v>0</v>
      </c>
      <c r="BO96" s="29">
        <f t="shared" si="126"/>
        <v>179334.8716132974</v>
      </c>
      <c r="BP96" s="29">
        <f t="shared" si="126"/>
        <v>109038.93434487906</v>
      </c>
      <c r="BQ96" s="29">
        <f t="shared" si="126"/>
        <v>1493.4172143186356</v>
      </c>
      <c r="BR96" s="29">
        <f t="shared" si="126"/>
        <v>359.61438008910744</v>
      </c>
      <c r="BS96" s="29">
        <f t="shared" si="126"/>
        <v>0</v>
      </c>
      <c r="BT96" s="29">
        <v>836.0669780201392</v>
      </c>
      <c r="BU96" s="29">
        <v>3089.5506704593113</v>
      </c>
      <c r="BV96" s="29">
        <f aca="true" t="shared" si="127" ref="BV96:CX96">BV80+BV62+BV45+BV89</f>
        <v>73780.18798566144</v>
      </c>
      <c r="BW96" s="29">
        <f t="shared" si="127"/>
        <v>8984.825778314467</v>
      </c>
      <c r="BX96" s="29">
        <f t="shared" si="127"/>
        <v>1281.4567537941182</v>
      </c>
      <c r="BY96" s="29">
        <f t="shared" si="127"/>
        <v>237.31563166281393</v>
      </c>
      <c r="BZ96" s="29">
        <f t="shared" si="127"/>
        <v>4618.402592127945</v>
      </c>
      <c r="CA96" s="29">
        <f t="shared" si="127"/>
        <v>2431.756672112061</v>
      </c>
      <c r="CB96" s="29">
        <f t="shared" si="127"/>
        <v>1671.5447530167783</v>
      </c>
      <c r="CC96" s="29">
        <f t="shared" si="127"/>
        <v>0</v>
      </c>
      <c r="CD96" s="29">
        <f t="shared" si="127"/>
        <v>513.2582290134209</v>
      </c>
      <c r="CE96" s="29">
        <f t="shared" si="127"/>
        <v>1.8429379856855328</v>
      </c>
      <c r="CF96" s="29">
        <f t="shared" si="127"/>
        <v>14694.046900764437</v>
      </c>
      <c r="CG96" s="29">
        <f t="shared" si="127"/>
        <v>1018.0800610990436</v>
      </c>
      <c r="CH96" s="29">
        <f t="shared" si="127"/>
        <v>71.20367102012001</v>
      </c>
      <c r="CI96" s="29">
        <f t="shared" si="127"/>
        <v>2254.870112276019</v>
      </c>
      <c r="CJ96" s="29">
        <f t="shared" si="127"/>
        <v>198.17371468678715</v>
      </c>
      <c r="CK96" s="29">
        <f t="shared" si="127"/>
        <v>2795.649086779594</v>
      </c>
      <c r="CL96" s="29">
        <f t="shared" si="127"/>
        <v>117.64127764127764</v>
      </c>
      <c r="CM96" s="29">
        <f t="shared" si="127"/>
        <v>106.12355120086032</v>
      </c>
      <c r="CN96" s="29">
        <f t="shared" si="127"/>
        <v>1385.0273319892474</v>
      </c>
      <c r="CO96" s="29">
        <f t="shared" si="127"/>
        <v>527.089815633287</v>
      </c>
      <c r="CP96" s="29">
        <f t="shared" si="127"/>
        <v>193.27007690931856</v>
      </c>
      <c r="CQ96" s="29">
        <f t="shared" si="127"/>
        <v>75.8928746928747</v>
      </c>
      <c r="CR96" s="29">
        <f t="shared" si="127"/>
        <v>45.04153354632588</v>
      </c>
      <c r="CS96" s="29">
        <f t="shared" si="127"/>
        <v>3.3542600896860986</v>
      </c>
      <c r="CT96" s="29">
        <f t="shared" si="127"/>
        <v>527.4225529767912</v>
      </c>
      <c r="CU96" s="29">
        <f t="shared" si="127"/>
        <v>89.18721461187215</v>
      </c>
      <c r="CV96" s="29">
        <f t="shared" si="127"/>
        <v>1.6133828996282529</v>
      </c>
      <c r="CW96" s="29">
        <f t="shared" si="127"/>
        <v>396.66442802775913</v>
      </c>
      <c r="CX96" s="29">
        <f t="shared" si="127"/>
        <v>139.62278308321964</v>
      </c>
    </row>
    <row r="97" spans="1:102" ht="12.75">
      <c r="A97" s="28" t="s">
        <v>30</v>
      </c>
      <c r="B97" s="29">
        <f aca="true" t="shared" si="128" ref="B97:Z97">B81+B63+B46+B90</f>
        <v>1.3395291836456271</v>
      </c>
      <c r="C97" s="29">
        <f t="shared" si="128"/>
        <v>0.4627715423827919</v>
      </c>
      <c r="D97" s="29">
        <f t="shared" si="128"/>
        <v>0.8419760544470994</v>
      </c>
      <c r="E97" s="29">
        <f t="shared" si="128"/>
        <v>1.0297611831086426</v>
      </c>
      <c r="F97" s="29">
        <f t="shared" si="128"/>
        <v>0.03659233847913093</v>
      </c>
      <c r="G97" s="29">
        <f t="shared" si="128"/>
        <v>89.16314515266558</v>
      </c>
      <c r="H97" s="29">
        <f t="shared" si="128"/>
        <v>4.061171131472211</v>
      </c>
      <c r="I97" s="29">
        <f t="shared" si="128"/>
        <v>1.7035126021467941</v>
      </c>
      <c r="J97" s="29">
        <f t="shared" si="128"/>
        <v>0.027538726333907058</v>
      </c>
      <c r="K97" s="29">
        <f t="shared" si="128"/>
        <v>32.6030289246228</v>
      </c>
      <c r="L97" s="29">
        <f t="shared" si="128"/>
        <v>8.085853642965263</v>
      </c>
      <c r="M97" s="29">
        <f t="shared" si="128"/>
        <v>8.00006725435574</v>
      </c>
      <c r="N97" s="29">
        <f t="shared" si="128"/>
        <v>26.612508258381972</v>
      </c>
      <c r="O97" s="29">
        <f t="shared" si="128"/>
        <v>99.38149931785043</v>
      </c>
      <c r="P97" s="29">
        <f t="shared" si="128"/>
        <v>98.85993391924096</v>
      </c>
      <c r="Q97" s="29">
        <f t="shared" si="128"/>
        <v>342.0558459878077</v>
      </c>
      <c r="R97" s="29">
        <f t="shared" si="128"/>
        <v>34.48026688161346</v>
      </c>
      <c r="S97" s="29">
        <f t="shared" si="128"/>
        <v>24.030485001645598</v>
      </c>
      <c r="T97" s="29">
        <f t="shared" si="128"/>
        <v>896.185449282301</v>
      </c>
      <c r="U97" s="29">
        <f t="shared" si="128"/>
        <v>294.9969998932975</v>
      </c>
      <c r="V97" s="29">
        <f t="shared" si="128"/>
        <v>1143.8735016555033</v>
      </c>
      <c r="W97" s="29">
        <f t="shared" si="128"/>
        <v>170.7504548583916</v>
      </c>
      <c r="X97" s="29">
        <f t="shared" si="128"/>
        <v>256.1228608204249</v>
      </c>
      <c r="Y97" s="29">
        <f t="shared" si="128"/>
        <v>7098.20620009384</v>
      </c>
      <c r="Z97" s="29">
        <f t="shared" si="128"/>
        <v>388.3231719421303</v>
      </c>
      <c r="AA97" s="29">
        <f t="shared" si="115"/>
        <v>96.49524895532751</v>
      </c>
      <c r="AB97" s="29">
        <f t="shared" si="115"/>
        <v>0</v>
      </c>
      <c r="AC97" s="29">
        <f aca="true" t="shared" si="129" ref="AC97:AX97">AC81+AC63+AC46+AC90</f>
        <v>2436.1385169524706</v>
      </c>
      <c r="AD97" s="29">
        <f t="shared" si="129"/>
        <v>5.670708589673058</v>
      </c>
      <c r="AE97" s="29">
        <f t="shared" si="129"/>
        <v>0</v>
      </c>
      <c r="AF97" s="29">
        <f t="shared" si="129"/>
        <v>0</v>
      </c>
      <c r="AG97" s="29">
        <f t="shared" si="129"/>
        <v>0</v>
      </c>
      <c r="AH97" s="29">
        <f t="shared" si="129"/>
        <v>527.5616740088104</v>
      </c>
      <c r="AI97" s="29">
        <f t="shared" si="129"/>
        <v>293.3169928733822</v>
      </c>
      <c r="AJ97" s="29">
        <f t="shared" si="129"/>
        <v>360.489453003355</v>
      </c>
      <c r="AK97" s="29">
        <f t="shared" si="129"/>
        <v>173.8053521121696</v>
      </c>
      <c r="AL97" s="29">
        <f t="shared" si="129"/>
        <v>102.82955710157633</v>
      </c>
      <c r="AM97" s="29">
        <f t="shared" si="129"/>
        <v>831.4610777126018</v>
      </c>
      <c r="AN97" s="29">
        <f t="shared" si="129"/>
        <v>7.519267484566834</v>
      </c>
      <c r="AO97" s="29">
        <f t="shared" si="129"/>
        <v>9.007703703703704</v>
      </c>
      <c r="AP97" s="29">
        <f t="shared" si="129"/>
        <v>911.5366875668618</v>
      </c>
      <c r="AQ97" s="29">
        <f t="shared" si="129"/>
        <v>69.82072305938964</v>
      </c>
      <c r="AR97" s="29">
        <f t="shared" si="129"/>
        <v>92.9192393455594</v>
      </c>
      <c r="AS97" s="29">
        <f t="shared" si="129"/>
        <v>14.457699805068227</v>
      </c>
      <c r="AT97" s="29">
        <f t="shared" si="129"/>
        <v>139.83638229075964</v>
      </c>
      <c r="AU97" s="29">
        <f t="shared" si="129"/>
        <v>17.708906297345866</v>
      </c>
      <c r="AV97" s="29"/>
      <c r="AW97" s="29">
        <f t="shared" si="129"/>
        <v>10.58324758515619</v>
      </c>
      <c r="AX97" s="29">
        <f t="shared" si="129"/>
        <v>26.731960379193</v>
      </c>
      <c r="AY97" s="29"/>
      <c r="AZ97" s="29"/>
      <c r="BA97" s="29">
        <f t="shared" si="121"/>
        <v>102.80008491984569</v>
      </c>
      <c r="BB97" s="29">
        <f t="shared" si="121"/>
        <v>20.56001698396913</v>
      </c>
      <c r="BC97" s="29">
        <f t="shared" si="121"/>
        <v>36.94537599452477</v>
      </c>
      <c r="BD97" s="29"/>
      <c r="BE97" s="29">
        <f aca="true" t="shared" si="130" ref="BE97:BS97">BE81+BE63+BE46+BE90</f>
        <v>67.1713072202869</v>
      </c>
      <c r="BF97" s="29">
        <f t="shared" si="130"/>
        <v>11.820717840210754</v>
      </c>
      <c r="BG97" s="29">
        <f t="shared" si="130"/>
        <v>0.9355044699872285</v>
      </c>
      <c r="BH97" s="29">
        <f t="shared" si="130"/>
        <v>2428.482699782892</v>
      </c>
      <c r="BI97" s="29">
        <f t="shared" si="130"/>
        <v>90.02437987747808</v>
      </c>
      <c r="BJ97" s="29">
        <f t="shared" si="130"/>
        <v>53.90657538251283</v>
      </c>
      <c r="BK97" s="29">
        <f t="shared" si="130"/>
        <v>8.959733791064114</v>
      </c>
      <c r="BL97" s="29">
        <f t="shared" si="130"/>
        <v>0</v>
      </c>
      <c r="BM97" s="29">
        <f t="shared" si="130"/>
        <v>6635.40994970535</v>
      </c>
      <c r="BN97" s="29">
        <f t="shared" si="130"/>
        <v>0</v>
      </c>
      <c r="BO97" s="29">
        <f t="shared" si="130"/>
        <v>19263.78108446185</v>
      </c>
      <c r="BP97" s="29">
        <f t="shared" si="130"/>
        <v>11712.736859299204</v>
      </c>
      <c r="BQ97" s="29">
        <f t="shared" si="130"/>
        <v>73.52741619296359</v>
      </c>
      <c r="BR97" s="29">
        <f t="shared" si="130"/>
        <v>24.993086495621444</v>
      </c>
      <c r="BS97" s="29">
        <f t="shared" si="130"/>
        <v>0</v>
      </c>
      <c r="BT97" s="29">
        <v>517.2585242145335</v>
      </c>
      <c r="BU97" s="29">
        <v>1635.526332069998</v>
      </c>
      <c r="BV97" s="29">
        <f aca="true" t="shared" si="131" ref="BV97:CX97">BV81+BV63+BV46+BV90</f>
        <v>3906.321875674943</v>
      </c>
      <c r="BW97" s="29">
        <f t="shared" si="131"/>
        <v>228.17422168553225</v>
      </c>
      <c r="BX97" s="29">
        <f t="shared" si="131"/>
        <v>32.543246205881836</v>
      </c>
      <c r="BY97" s="29">
        <f t="shared" si="131"/>
        <v>0</v>
      </c>
      <c r="BZ97" s="29">
        <f t="shared" si="131"/>
        <v>3778.372266397105</v>
      </c>
      <c r="CA97" s="29">
        <f t="shared" si="131"/>
        <v>1989.4502017202635</v>
      </c>
      <c r="CB97" s="29">
        <f t="shared" si="131"/>
        <v>1367.5114308149139</v>
      </c>
      <c r="CC97" s="29">
        <f t="shared" si="131"/>
        <v>0</v>
      </c>
      <c r="CD97" s="29">
        <f t="shared" si="131"/>
        <v>419.9029035082177</v>
      </c>
      <c r="CE97" s="29">
        <f t="shared" si="131"/>
        <v>1.507730353709938</v>
      </c>
      <c r="CF97" s="29">
        <f t="shared" si="131"/>
        <v>1578.4041340911892</v>
      </c>
      <c r="CG97" s="29">
        <f t="shared" si="131"/>
        <v>53.902660354193785</v>
      </c>
      <c r="CH97" s="29">
        <f t="shared" si="131"/>
        <v>0.5167666784327568</v>
      </c>
      <c r="CI97" s="29">
        <f t="shared" si="131"/>
        <v>37.39504143504048</v>
      </c>
      <c r="CJ97" s="29">
        <f t="shared" si="131"/>
        <v>0.555886997718898</v>
      </c>
      <c r="CK97" s="29">
        <f t="shared" si="131"/>
        <v>77.81169065122957</v>
      </c>
      <c r="CL97" s="29">
        <f t="shared" si="131"/>
        <v>0</v>
      </c>
      <c r="CM97" s="29">
        <f t="shared" si="131"/>
        <v>0</v>
      </c>
      <c r="CN97" s="29">
        <f t="shared" si="131"/>
        <v>2.7742943548387093</v>
      </c>
      <c r="CO97" s="29">
        <f t="shared" si="131"/>
        <v>16.707317843162016</v>
      </c>
      <c r="CP97" s="29">
        <f t="shared" si="131"/>
        <v>1.8282954748703273</v>
      </c>
      <c r="CQ97" s="29">
        <f t="shared" si="131"/>
        <v>1.198034398034398</v>
      </c>
      <c r="CR97" s="29">
        <f t="shared" si="131"/>
        <v>0</v>
      </c>
      <c r="CS97" s="29">
        <f t="shared" si="131"/>
        <v>0.053811659192825115</v>
      </c>
      <c r="CT97" s="29">
        <f t="shared" si="131"/>
        <v>11.954086781029263</v>
      </c>
      <c r="CU97" s="29">
        <f t="shared" si="131"/>
        <v>0.3470319634703196</v>
      </c>
      <c r="CV97" s="29">
        <f t="shared" si="131"/>
        <v>0.007434944237918215</v>
      </c>
      <c r="CW97" s="29">
        <f t="shared" si="131"/>
        <v>2.4736959928363556</v>
      </c>
      <c r="CX97" s="29">
        <f t="shared" si="131"/>
        <v>5.414733969986357</v>
      </c>
    </row>
    <row r="98" spans="1:102" ht="12.75">
      <c r="A98" s="2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27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</row>
    <row r="99" spans="1:102" ht="12.75">
      <c r="A99" s="43" t="s">
        <v>135</v>
      </c>
      <c r="B99" s="42" t="str">
        <f aca="true" t="shared" si="132" ref="B99:AG99">IF(B93=B18,"OK","Not OK")</f>
        <v>OK</v>
      </c>
      <c r="C99" s="42" t="str">
        <f t="shared" si="132"/>
        <v>OK</v>
      </c>
      <c r="D99" s="42" t="str">
        <f t="shared" si="132"/>
        <v>OK</v>
      </c>
      <c r="E99" s="42" t="str">
        <f t="shared" si="132"/>
        <v>OK</v>
      </c>
      <c r="F99" s="42" t="str">
        <f t="shared" si="132"/>
        <v>OK</v>
      </c>
      <c r="G99" s="42" t="str">
        <f t="shared" si="132"/>
        <v>OK</v>
      </c>
      <c r="H99" s="42" t="str">
        <f t="shared" si="132"/>
        <v>OK</v>
      </c>
      <c r="I99" s="42" t="str">
        <f t="shared" si="132"/>
        <v>OK</v>
      </c>
      <c r="J99" s="42" t="str">
        <f t="shared" si="132"/>
        <v>OK</v>
      </c>
      <c r="K99" s="42" t="str">
        <f t="shared" si="132"/>
        <v>OK</v>
      </c>
      <c r="L99" s="42" t="str">
        <f t="shared" si="132"/>
        <v>OK</v>
      </c>
      <c r="M99" s="42" t="str">
        <f t="shared" si="132"/>
        <v>OK</v>
      </c>
      <c r="N99" s="42" t="str">
        <f t="shared" si="132"/>
        <v>OK</v>
      </c>
      <c r="O99" s="42" t="str">
        <f t="shared" si="132"/>
        <v>OK</v>
      </c>
      <c r="P99" s="42" t="str">
        <f t="shared" si="132"/>
        <v>OK</v>
      </c>
      <c r="Q99" s="42" t="str">
        <f t="shared" si="132"/>
        <v>OK</v>
      </c>
      <c r="R99" s="42" t="str">
        <f t="shared" si="132"/>
        <v>OK</v>
      </c>
      <c r="S99" s="42" t="str">
        <f t="shared" si="132"/>
        <v>OK</v>
      </c>
      <c r="T99" s="42" t="str">
        <f t="shared" si="132"/>
        <v>OK</v>
      </c>
      <c r="U99" s="42" t="str">
        <f t="shared" si="132"/>
        <v>OK</v>
      </c>
      <c r="V99" s="42" t="str">
        <f t="shared" si="132"/>
        <v>OK</v>
      </c>
      <c r="W99" s="42" t="str">
        <f t="shared" si="132"/>
        <v>OK</v>
      </c>
      <c r="X99" s="42" t="str">
        <f t="shared" si="132"/>
        <v>OK</v>
      </c>
      <c r="Y99" s="42" t="str">
        <f t="shared" si="132"/>
        <v>OK</v>
      </c>
      <c r="Z99" s="42" t="str">
        <f t="shared" si="132"/>
        <v>OK</v>
      </c>
      <c r="AA99" s="42" t="str">
        <f t="shared" si="132"/>
        <v>OK</v>
      </c>
      <c r="AB99" s="42" t="str">
        <f t="shared" si="132"/>
        <v>OK</v>
      </c>
      <c r="AC99" s="42" t="str">
        <f t="shared" si="132"/>
        <v>OK</v>
      </c>
      <c r="AD99" s="42" t="str">
        <f t="shared" si="132"/>
        <v>OK</v>
      </c>
      <c r="AE99" s="42" t="str">
        <f t="shared" si="132"/>
        <v>OK</v>
      </c>
      <c r="AF99" s="42" t="str">
        <f t="shared" si="132"/>
        <v>OK</v>
      </c>
      <c r="AG99" s="42" t="str">
        <f t="shared" si="132"/>
        <v>OK</v>
      </c>
      <c r="AH99" s="42" t="str">
        <f aca="true" t="shared" si="133" ref="AH99:AX99">IF(AH93=AH18,"OK","Not OK")</f>
        <v>OK</v>
      </c>
      <c r="AI99" s="42" t="str">
        <f t="shared" si="133"/>
        <v>OK</v>
      </c>
      <c r="AJ99" s="42" t="str">
        <f t="shared" si="133"/>
        <v>OK</v>
      </c>
      <c r="AK99" s="42" t="str">
        <f t="shared" si="133"/>
        <v>OK</v>
      </c>
      <c r="AL99" s="42" t="str">
        <f t="shared" si="133"/>
        <v>OK</v>
      </c>
      <c r="AM99" s="42" t="str">
        <f t="shared" si="133"/>
        <v>OK</v>
      </c>
      <c r="AN99" s="42" t="str">
        <f t="shared" si="133"/>
        <v>OK</v>
      </c>
      <c r="AO99" s="42" t="str">
        <f t="shared" si="133"/>
        <v>OK</v>
      </c>
      <c r="AP99" s="42" t="str">
        <f t="shared" si="133"/>
        <v>OK</v>
      </c>
      <c r="AQ99" s="42" t="str">
        <f t="shared" si="133"/>
        <v>OK</v>
      </c>
      <c r="AR99" s="42" t="str">
        <f t="shared" si="133"/>
        <v>OK</v>
      </c>
      <c r="AS99" s="42" t="str">
        <f t="shared" si="133"/>
        <v>OK</v>
      </c>
      <c r="AT99" s="42" t="str">
        <f t="shared" si="133"/>
        <v>OK</v>
      </c>
      <c r="AU99" s="42" t="str">
        <f t="shared" si="133"/>
        <v>OK</v>
      </c>
      <c r="AV99" s="42"/>
      <c r="AW99" s="42" t="str">
        <f t="shared" si="133"/>
        <v>OK</v>
      </c>
      <c r="AX99" s="42" t="str">
        <f t="shared" si="133"/>
        <v>OK</v>
      </c>
      <c r="AY99" s="42"/>
      <c r="AZ99" s="42"/>
      <c r="BA99" s="42" t="str">
        <f>IF(BA93=BA18,"OK","Not OK")</f>
        <v>OK</v>
      </c>
      <c r="BB99" s="42" t="str">
        <f>IF(BB93=BB18,"OK","Not OK")</f>
        <v>OK</v>
      </c>
      <c r="BC99" s="42" t="str">
        <f>IF(BC93=BC18,"OK","Not OK")</f>
        <v>OK</v>
      </c>
      <c r="BD99" s="42"/>
      <c r="BE99" s="42" t="str">
        <f aca="true" t="shared" si="134" ref="BE99:CX99">IF(BE93=BE18,"OK","Not OK")</f>
        <v>OK</v>
      </c>
      <c r="BF99" s="42" t="str">
        <f t="shared" si="134"/>
        <v>OK</v>
      </c>
      <c r="BG99" s="42" t="str">
        <f t="shared" si="134"/>
        <v>OK</v>
      </c>
      <c r="BH99" s="42" t="str">
        <f t="shared" si="134"/>
        <v>OK</v>
      </c>
      <c r="BI99" s="42" t="str">
        <f t="shared" si="134"/>
        <v>OK</v>
      </c>
      <c r="BJ99" s="42" t="str">
        <f t="shared" si="134"/>
        <v>OK</v>
      </c>
      <c r="BK99" s="42" t="str">
        <f t="shared" si="134"/>
        <v>OK</v>
      </c>
      <c r="BL99" s="42" t="str">
        <f t="shared" si="134"/>
        <v>OK</v>
      </c>
      <c r="BM99" s="42" t="str">
        <f t="shared" si="134"/>
        <v>OK</v>
      </c>
      <c r="BN99" s="42" t="str">
        <f t="shared" si="134"/>
        <v>OK</v>
      </c>
      <c r="BO99" s="42" t="str">
        <f t="shared" si="134"/>
        <v>OK</v>
      </c>
      <c r="BP99" s="42" t="str">
        <f t="shared" si="134"/>
        <v>OK</v>
      </c>
      <c r="BQ99" s="42" t="str">
        <f t="shared" si="134"/>
        <v>OK</v>
      </c>
      <c r="BR99" s="42" t="str">
        <f t="shared" si="134"/>
        <v>OK</v>
      </c>
      <c r="BS99" s="42" t="str">
        <f t="shared" si="134"/>
        <v>OK</v>
      </c>
      <c r="BT99" s="42" t="str">
        <f t="shared" si="134"/>
        <v>OK</v>
      </c>
      <c r="BU99" s="42" t="str">
        <f t="shared" si="134"/>
        <v>OK</v>
      </c>
      <c r="BV99" s="42" t="str">
        <f t="shared" si="134"/>
        <v>OK</v>
      </c>
      <c r="BW99" s="42" t="str">
        <f t="shared" si="134"/>
        <v>OK</v>
      </c>
      <c r="BX99" s="42" t="str">
        <f t="shared" si="134"/>
        <v>OK</v>
      </c>
      <c r="BY99" s="42" t="str">
        <f t="shared" si="134"/>
        <v>OK</v>
      </c>
      <c r="BZ99" s="42" t="str">
        <f t="shared" si="134"/>
        <v>OK</v>
      </c>
      <c r="CA99" s="42" t="str">
        <f t="shared" si="134"/>
        <v>OK</v>
      </c>
      <c r="CB99" s="42" t="str">
        <f t="shared" si="134"/>
        <v>OK</v>
      </c>
      <c r="CC99" s="42" t="str">
        <f t="shared" si="134"/>
        <v>OK</v>
      </c>
      <c r="CD99" s="42" t="str">
        <f t="shared" si="134"/>
        <v>OK</v>
      </c>
      <c r="CE99" s="42" t="str">
        <f t="shared" si="134"/>
        <v>OK</v>
      </c>
      <c r="CF99" s="42" t="str">
        <f t="shared" si="134"/>
        <v>OK</v>
      </c>
      <c r="CG99" s="42" t="str">
        <f t="shared" si="134"/>
        <v>OK</v>
      </c>
      <c r="CH99" s="42" t="str">
        <f t="shared" si="134"/>
        <v>OK</v>
      </c>
      <c r="CI99" s="42" t="str">
        <f t="shared" si="134"/>
        <v>OK</v>
      </c>
      <c r="CJ99" s="42" t="str">
        <f t="shared" si="134"/>
        <v>OK</v>
      </c>
      <c r="CK99" s="42" t="str">
        <f t="shared" si="134"/>
        <v>OK</v>
      </c>
      <c r="CL99" s="42" t="str">
        <f t="shared" si="134"/>
        <v>OK</v>
      </c>
      <c r="CM99" s="42" t="str">
        <f t="shared" si="134"/>
        <v>OK</v>
      </c>
      <c r="CN99" s="42" t="str">
        <f t="shared" si="134"/>
        <v>OK</v>
      </c>
      <c r="CO99" s="42" t="str">
        <f t="shared" si="134"/>
        <v>OK</v>
      </c>
      <c r="CP99" s="42" t="str">
        <f t="shared" si="134"/>
        <v>OK</v>
      </c>
      <c r="CQ99" s="42" t="str">
        <f t="shared" si="134"/>
        <v>OK</v>
      </c>
      <c r="CR99" s="42" t="str">
        <f t="shared" si="134"/>
        <v>OK</v>
      </c>
      <c r="CS99" s="42" t="str">
        <f t="shared" si="134"/>
        <v>OK</v>
      </c>
      <c r="CT99" s="42" t="str">
        <f t="shared" si="134"/>
        <v>OK</v>
      </c>
      <c r="CU99" s="42" t="str">
        <f t="shared" si="134"/>
        <v>OK</v>
      </c>
      <c r="CV99" s="42" t="str">
        <f t="shared" si="134"/>
        <v>OK</v>
      </c>
      <c r="CW99" s="42" t="str">
        <f t="shared" si="134"/>
        <v>OK</v>
      </c>
      <c r="CX99" s="42" t="str">
        <f t="shared" si="134"/>
        <v>OK</v>
      </c>
    </row>
    <row r="100" spans="1:255" s="89" customFormat="1" ht="12.75">
      <c r="A100" s="43" t="s">
        <v>135</v>
      </c>
      <c r="B100" s="42" t="str">
        <f aca="true" t="shared" si="135" ref="B100:AG100">IF(B26=(B27+B28+B66+B70),"OK","Not OK")</f>
        <v>OK</v>
      </c>
      <c r="C100" s="42" t="str">
        <f t="shared" si="135"/>
        <v>OK</v>
      </c>
      <c r="D100" s="42" t="str">
        <f t="shared" si="135"/>
        <v>OK</v>
      </c>
      <c r="E100" s="42" t="str">
        <f t="shared" si="135"/>
        <v>OK</v>
      </c>
      <c r="F100" s="42" t="str">
        <f t="shared" si="135"/>
        <v>OK</v>
      </c>
      <c r="G100" s="42" t="str">
        <f t="shared" si="135"/>
        <v>OK</v>
      </c>
      <c r="H100" s="42" t="str">
        <f t="shared" si="135"/>
        <v>OK</v>
      </c>
      <c r="I100" s="42" t="str">
        <f t="shared" si="135"/>
        <v>OK</v>
      </c>
      <c r="J100" s="42" t="str">
        <f t="shared" si="135"/>
        <v>OK</v>
      </c>
      <c r="K100" s="42" t="str">
        <f t="shared" si="135"/>
        <v>OK</v>
      </c>
      <c r="L100" s="42" t="str">
        <f t="shared" si="135"/>
        <v>OK</v>
      </c>
      <c r="M100" s="42" t="str">
        <f t="shared" si="135"/>
        <v>OK</v>
      </c>
      <c r="N100" s="42" t="str">
        <f t="shared" si="135"/>
        <v>OK</v>
      </c>
      <c r="O100" s="42" t="str">
        <f t="shared" si="135"/>
        <v>OK</v>
      </c>
      <c r="P100" s="42" t="str">
        <f t="shared" si="135"/>
        <v>OK</v>
      </c>
      <c r="Q100" s="42" t="str">
        <f t="shared" si="135"/>
        <v>OK</v>
      </c>
      <c r="R100" s="42" t="str">
        <f t="shared" si="135"/>
        <v>OK</v>
      </c>
      <c r="S100" s="42" t="str">
        <f t="shared" si="135"/>
        <v>OK</v>
      </c>
      <c r="T100" s="42" t="str">
        <f t="shared" si="135"/>
        <v>OK</v>
      </c>
      <c r="U100" s="42" t="str">
        <f t="shared" si="135"/>
        <v>OK</v>
      </c>
      <c r="V100" s="42" t="str">
        <f t="shared" si="135"/>
        <v>OK</v>
      </c>
      <c r="W100" s="42" t="str">
        <f t="shared" si="135"/>
        <v>OK</v>
      </c>
      <c r="X100" s="42" t="str">
        <f t="shared" si="135"/>
        <v>OK</v>
      </c>
      <c r="Y100" s="42" t="str">
        <f t="shared" si="135"/>
        <v>OK</v>
      </c>
      <c r="Z100" s="42" t="str">
        <f t="shared" si="135"/>
        <v>OK</v>
      </c>
      <c r="AA100" s="42" t="str">
        <f t="shared" si="135"/>
        <v>OK</v>
      </c>
      <c r="AB100" s="42" t="str">
        <f t="shared" si="135"/>
        <v>OK</v>
      </c>
      <c r="AC100" s="42" t="str">
        <f t="shared" si="135"/>
        <v>OK</v>
      </c>
      <c r="AD100" s="42" t="str">
        <f t="shared" si="135"/>
        <v>OK</v>
      </c>
      <c r="AE100" s="42" t="str">
        <f t="shared" si="135"/>
        <v>OK</v>
      </c>
      <c r="AF100" s="42" t="str">
        <f t="shared" si="135"/>
        <v>OK</v>
      </c>
      <c r="AG100" s="42" t="str">
        <f t="shared" si="135"/>
        <v>OK</v>
      </c>
      <c r="AH100" s="42" t="str">
        <f aca="true" t="shared" si="136" ref="AH100:AX100">IF(AH26=(AH27+AH28+AH66+AH70),"OK","Not OK")</f>
        <v>OK</v>
      </c>
      <c r="AI100" s="42" t="str">
        <f t="shared" si="136"/>
        <v>OK</v>
      </c>
      <c r="AJ100" s="42" t="str">
        <f t="shared" si="136"/>
        <v>OK</v>
      </c>
      <c r="AK100" s="42" t="str">
        <f t="shared" si="136"/>
        <v>OK</v>
      </c>
      <c r="AL100" s="42" t="str">
        <f t="shared" si="136"/>
        <v>OK</v>
      </c>
      <c r="AM100" s="42" t="str">
        <f t="shared" si="136"/>
        <v>OK</v>
      </c>
      <c r="AN100" s="42" t="str">
        <f t="shared" si="136"/>
        <v>OK</v>
      </c>
      <c r="AO100" s="42" t="str">
        <f t="shared" si="136"/>
        <v>OK</v>
      </c>
      <c r="AP100" s="42" t="str">
        <f t="shared" si="136"/>
        <v>OK</v>
      </c>
      <c r="AQ100" s="42" t="str">
        <f t="shared" si="136"/>
        <v>OK</v>
      </c>
      <c r="AR100" s="42" t="str">
        <f t="shared" si="136"/>
        <v>OK</v>
      </c>
      <c r="AS100" s="42" t="str">
        <f t="shared" si="136"/>
        <v>OK</v>
      </c>
      <c r="AT100" s="42" t="str">
        <f t="shared" si="136"/>
        <v>OK</v>
      </c>
      <c r="AU100" s="42" t="str">
        <f t="shared" si="136"/>
        <v>OK</v>
      </c>
      <c r="AV100" s="42"/>
      <c r="AW100" s="42" t="str">
        <f t="shared" si="136"/>
        <v>OK</v>
      </c>
      <c r="AX100" s="42" t="str">
        <f t="shared" si="136"/>
        <v>OK</v>
      </c>
      <c r="AY100" s="42"/>
      <c r="AZ100" s="42"/>
      <c r="BA100" s="42" t="str">
        <f>IF(BA26=(BA27+BA28+BA66+BA70),"OK","Not OK")</f>
        <v>OK</v>
      </c>
      <c r="BB100" s="42" t="str">
        <f>IF(BB26=(BB27+BB28+BB66+BB70),"OK","Not OK")</f>
        <v>OK</v>
      </c>
      <c r="BC100" s="42" t="str">
        <f>IF(BC26=(BC27+BC28+BC66+BC70),"OK","Not OK")</f>
        <v>OK</v>
      </c>
      <c r="BD100" s="42"/>
      <c r="BE100" s="42" t="str">
        <f aca="true" t="shared" si="137" ref="BE100:BS100">IF(BE26=(BE27+BE28+BE66+BE70),"OK","Not OK")</f>
        <v>OK</v>
      </c>
      <c r="BF100" s="42" t="str">
        <f t="shared" si="137"/>
        <v>OK</v>
      </c>
      <c r="BG100" s="42" t="str">
        <f t="shared" si="137"/>
        <v>OK</v>
      </c>
      <c r="BH100" s="42" t="str">
        <f t="shared" si="137"/>
        <v>OK</v>
      </c>
      <c r="BI100" s="42" t="str">
        <f t="shared" si="137"/>
        <v>OK</v>
      </c>
      <c r="BJ100" s="42" t="str">
        <f t="shared" si="137"/>
        <v>OK</v>
      </c>
      <c r="BK100" s="42" t="str">
        <f t="shared" si="137"/>
        <v>OK</v>
      </c>
      <c r="BL100" s="42" t="str">
        <f t="shared" si="137"/>
        <v>OK</v>
      </c>
      <c r="BM100" s="42" t="str">
        <f t="shared" si="137"/>
        <v>OK</v>
      </c>
      <c r="BN100" s="42" t="str">
        <f t="shared" si="137"/>
        <v>OK</v>
      </c>
      <c r="BO100" s="42" t="str">
        <f t="shared" si="137"/>
        <v>OK</v>
      </c>
      <c r="BP100" s="42" t="str">
        <f t="shared" si="137"/>
        <v>OK</v>
      </c>
      <c r="BQ100" s="42" t="str">
        <f t="shared" si="137"/>
        <v>OK</v>
      </c>
      <c r="BR100" s="42" t="str">
        <f t="shared" si="137"/>
        <v>OK</v>
      </c>
      <c r="BS100" s="42" t="str">
        <f t="shared" si="137"/>
        <v>OK</v>
      </c>
      <c r="BT100" s="42" t="s">
        <v>129</v>
      </c>
      <c r="BU100" s="42" t="s">
        <v>129</v>
      </c>
      <c r="BV100" s="42" t="str">
        <f aca="true" t="shared" si="138" ref="BV100:CX100">IF(BV26=(BV27+BV28+BV66+BV70),"OK","Not OK")</f>
        <v>OK</v>
      </c>
      <c r="BW100" s="42" t="str">
        <f t="shared" si="138"/>
        <v>OK</v>
      </c>
      <c r="BX100" s="42" t="str">
        <f t="shared" si="138"/>
        <v>OK</v>
      </c>
      <c r="BY100" s="42" t="str">
        <f t="shared" si="138"/>
        <v>OK</v>
      </c>
      <c r="BZ100" s="42" t="str">
        <f t="shared" si="138"/>
        <v>OK</v>
      </c>
      <c r="CA100" s="42" t="str">
        <f t="shared" si="138"/>
        <v>OK</v>
      </c>
      <c r="CB100" s="42" t="str">
        <f t="shared" si="138"/>
        <v>OK</v>
      </c>
      <c r="CC100" s="42" t="str">
        <f t="shared" si="138"/>
        <v>OK</v>
      </c>
      <c r="CD100" s="42" t="str">
        <f t="shared" si="138"/>
        <v>OK</v>
      </c>
      <c r="CE100" s="42" t="str">
        <f t="shared" si="138"/>
        <v>OK</v>
      </c>
      <c r="CF100" s="42" t="str">
        <f t="shared" si="138"/>
        <v>OK</v>
      </c>
      <c r="CG100" s="42" t="str">
        <f t="shared" si="138"/>
        <v>OK</v>
      </c>
      <c r="CH100" s="42" t="str">
        <f t="shared" si="138"/>
        <v>OK</v>
      </c>
      <c r="CI100" s="42" t="str">
        <f t="shared" si="138"/>
        <v>OK</v>
      </c>
      <c r="CJ100" s="42" t="str">
        <f t="shared" si="138"/>
        <v>OK</v>
      </c>
      <c r="CK100" s="42" t="str">
        <f t="shared" si="138"/>
        <v>OK</v>
      </c>
      <c r="CL100" s="42" t="str">
        <f t="shared" si="138"/>
        <v>OK</v>
      </c>
      <c r="CM100" s="42" t="str">
        <f t="shared" si="138"/>
        <v>OK</v>
      </c>
      <c r="CN100" s="42" t="str">
        <f t="shared" si="138"/>
        <v>OK</v>
      </c>
      <c r="CO100" s="42" t="str">
        <f t="shared" si="138"/>
        <v>OK</v>
      </c>
      <c r="CP100" s="42" t="str">
        <f t="shared" si="138"/>
        <v>OK</v>
      </c>
      <c r="CQ100" s="42" t="str">
        <f t="shared" si="138"/>
        <v>OK</v>
      </c>
      <c r="CR100" s="42" t="str">
        <f t="shared" si="138"/>
        <v>OK</v>
      </c>
      <c r="CS100" s="42" t="str">
        <f t="shared" si="138"/>
        <v>OK</v>
      </c>
      <c r="CT100" s="42" t="str">
        <f t="shared" si="138"/>
        <v>OK</v>
      </c>
      <c r="CU100" s="42" t="str">
        <f t="shared" si="138"/>
        <v>OK</v>
      </c>
      <c r="CV100" s="42" t="str">
        <f t="shared" si="138"/>
        <v>OK</v>
      </c>
      <c r="CW100" s="42" t="str">
        <f t="shared" si="138"/>
        <v>OK</v>
      </c>
      <c r="CX100" s="42" t="str">
        <f t="shared" si="138"/>
        <v>OK</v>
      </c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</row>
    <row r="101" spans="1:83" ht="12.75">
      <c r="A101" s="10" t="s">
        <v>334</v>
      </c>
      <c r="BS101" s="89"/>
      <c r="BZ101" s="89"/>
      <c r="CA101" s="89"/>
      <c r="CB101" s="89"/>
      <c r="CC101" s="89"/>
      <c r="CD101" s="89"/>
      <c r="CE101" s="89"/>
    </row>
    <row r="102" spans="1:255" s="10" customFormat="1" ht="12.75">
      <c r="A102" s="80" t="s">
        <v>0</v>
      </c>
      <c r="B102" s="81">
        <f>SUM(B103:B106)</f>
        <v>10</v>
      </c>
      <c r="C102" s="81">
        <f aca="true" t="shared" si="139" ref="C102:BM102">SUM(C103:C106)</f>
        <v>524</v>
      </c>
      <c r="D102" s="81">
        <f t="shared" si="139"/>
        <v>692.9999999999999</v>
      </c>
      <c r="E102" s="81">
        <f t="shared" si="139"/>
        <v>239.474</v>
      </c>
      <c r="F102" s="81">
        <f t="shared" si="139"/>
        <v>64</v>
      </c>
      <c r="G102" s="81">
        <f t="shared" si="139"/>
        <v>281</v>
      </c>
      <c r="H102" s="81">
        <f t="shared" si="139"/>
        <v>2914.9999999999995</v>
      </c>
      <c r="I102" s="81">
        <f t="shared" si="139"/>
        <v>62.500000000000014</v>
      </c>
      <c r="J102" s="81">
        <f t="shared" si="139"/>
        <v>15.999999999999996</v>
      </c>
      <c r="K102" s="81">
        <f t="shared" si="139"/>
        <v>50.7</v>
      </c>
      <c r="L102" s="81">
        <f t="shared" si="139"/>
        <v>193</v>
      </c>
      <c r="M102" s="81">
        <f t="shared" si="139"/>
        <v>190.00000000000006</v>
      </c>
      <c r="N102" s="81">
        <f t="shared" si="139"/>
        <v>34.9</v>
      </c>
      <c r="O102" s="81">
        <f t="shared" si="139"/>
        <v>2950.9999999999995</v>
      </c>
      <c r="P102" s="81">
        <f t="shared" si="139"/>
        <v>434</v>
      </c>
      <c r="Q102" s="81">
        <f t="shared" si="139"/>
        <v>6029.089</v>
      </c>
      <c r="R102" s="86">
        <f t="shared" si="139"/>
        <v>602.7000000000002</v>
      </c>
      <c r="S102" s="81">
        <f t="shared" si="139"/>
        <v>1963</v>
      </c>
      <c r="T102" s="81">
        <f t="shared" si="139"/>
        <v>1262.725</v>
      </c>
      <c r="U102" s="81">
        <f t="shared" si="139"/>
        <v>775</v>
      </c>
      <c r="V102" s="81">
        <f t="shared" si="139"/>
        <v>12158.999999999998</v>
      </c>
      <c r="W102" s="81">
        <f t="shared" si="139"/>
        <v>1809.9999999999998</v>
      </c>
      <c r="X102" s="81">
        <f t="shared" si="139"/>
        <v>2118</v>
      </c>
      <c r="Y102" s="81">
        <f t="shared" si="139"/>
        <v>8317</v>
      </c>
      <c r="Z102" s="81">
        <f t="shared" si="139"/>
        <v>455</v>
      </c>
      <c r="AA102" s="81">
        <f t="shared" si="139"/>
        <v>2179.799</v>
      </c>
      <c r="AB102" s="81">
        <f t="shared" si="139"/>
        <v>160</v>
      </c>
      <c r="AC102" s="81">
        <f t="shared" si="139"/>
        <v>3053</v>
      </c>
      <c r="AD102" s="81">
        <f t="shared" si="139"/>
        <v>5105</v>
      </c>
      <c r="AE102" s="81">
        <f t="shared" si="139"/>
        <v>465.00000000000006</v>
      </c>
      <c r="AF102" s="81">
        <f t="shared" si="139"/>
        <v>1734</v>
      </c>
      <c r="AG102" s="81">
        <f t="shared" si="139"/>
        <v>2163.0000000000005</v>
      </c>
      <c r="AH102" s="81">
        <f t="shared" si="139"/>
        <v>1240.9999999999995</v>
      </c>
      <c r="AI102" s="81">
        <f t="shared" si="139"/>
        <v>15275.000000000004</v>
      </c>
      <c r="AJ102" s="81">
        <f t="shared" si="139"/>
        <v>22225</v>
      </c>
      <c r="AK102" s="81">
        <f>SUM(AK103:AK106)</f>
        <v>9838</v>
      </c>
      <c r="AL102" s="81">
        <f t="shared" si="139"/>
        <v>8009.999999999999</v>
      </c>
      <c r="AM102" s="81">
        <f t="shared" si="139"/>
        <v>34387.99999999999</v>
      </c>
      <c r="AN102" s="81">
        <f t="shared" si="139"/>
        <v>701.0999999999999</v>
      </c>
      <c r="AO102" s="81">
        <f t="shared" si="139"/>
        <v>707</v>
      </c>
      <c r="AP102" s="81">
        <f t="shared" si="139"/>
        <v>17353</v>
      </c>
      <c r="AQ102" s="81">
        <f t="shared" si="139"/>
        <v>3563</v>
      </c>
      <c r="AR102" s="81">
        <f t="shared" si="139"/>
        <v>11040.457</v>
      </c>
      <c r="AS102" s="81">
        <f t="shared" si="139"/>
        <v>2540.0000000000005</v>
      </c>
      <c r="AT102" s="81">
        <f t="shared" si="139"/>
        <v>3904</v>
      </c>
      <c r="AU102" s="81">
        <f t="shared" si="139"/>
        <v>892</v>
      </c>
      <c r="AV102" s="81"/>
      <c r="AW102" s="81">
        <f t="shared" si="139"/>
        <v>762</v>
      </c>
      <c r="AX102" s="81">
        <f t="shared" si="139"/>
        <v>594.461</v>
      </c>
      <c r="AY102" s="81"/>
      <c r="AZ102" s="81"/>
      <c r="BA102" s="81">
        <f t="shared" si="139"/>
        <v>2879</v>
      </c>
      <c r="BB102" s="81">
        <f t="shared" si="139"/>
        <v>575.8000000000001</v>
      </c>
      <c r="BC102" s="81">
        <f t="shared" si="139"/>
        <v>3739.0000000000005</v>
      </c>
      <c r="BD102" s="81"/>
      <c r="BE102" s="81">
        <f t="shared" si="139"/>
        <v>3300</v>
      </c>
      <c r="BF102" s="81">
        <f t="shared" si="139"/>
        <v>388</v>
      </c>
      <c r="BG102" s="81">
        <f t="shared" si="139"/>
        <v>10.999999999999998</v>
      </c>
      <c r="BH102" s="81">
        <f t="shared" si="139"/>
        <v>16018.999999999998</v>
      </c>
      <c r="BI102" s="81">
        <f t="shared" si="139"/>
        <v>2354</v>
      </c>
      <c r="BJ102" s="81">
        <f t="shared" si="139"/>
        <v>1781.9999999999998</v>
      </c>
      <c r="BK102" s="81">
        <f t="shared" si="139"/>
        <v>145</v>
      </c>
      <c r="BL102" s="81">
        <f t="shared" si="139"/>
        <v>1017</v>
      </c>
      <c r="BM102" s="81">
        <f t="shared" si="139"/>
        <v>66268.00000000001</v>
      </c>
      <c r="BN102" s="81">
        <f aca="true" t="shared" si="140" ref="BN102:CX102">SUM(BN103:BN106)</f>
        <v>0</v>
      </c>
      <c r="BO102" s="81">
        <f t="shared" si="140"/>
        <v>237677</v>
      </c>
      <c r="BP102" s="81">
        <f t="shared" si="140"/>
        <v>143448.00000000003</v>
      </c>
      <c r="BQ102" s="81">
        <f t="shared" si="140"/>
        <v>1876.9999999999998</v>
      </c>
      <c r="BR102" s="81">
        <f t="shared" si="140"/>
        <v>490.00000000000006</v>
      </c>
      <c r="BS102" s="81">
        <f>SUM(BS103:BS106)</f>
        <v>0</v>
      </c>
      <c r="BT102" s="81">
        <f t="shared" si="140"/>
        <v>1658.9999999999998</v>
      </c>
      <c r="BU102" s="81">
        <f t="shared" si="140"/>
        <v>7660</v>
      </c>
      <c r="BV102" s="81">
        <f t="shared" si="140"/>
        <v>79716.92</v>
      </c>
      <c r="BW102" s="81">
        <f t="shared" si="140"/>
        <v>9213</v>
      </c>
      <c r="BX102" s="81">
        <f>SUM(BX103:BX106)</f>
        <v>1314</v>
      </c>
      <c r="BY102" s="86">
        <f t="shared" si="140"/>
        <v>243.53</v>
      </c>
      <c r="BZ102" s="81">
        <f aca="true" t="shared" si="141" ref="BZ102:CE102">SUM(BZ103:BZ106)</f>
        <v>10024</v>
      </c>
      <c r="CA102" s="81">
        <f t="shared" si="141"/>
        <v>5278</v>
      </c>
      <c r="CB102" s="81">
        <f t="shared" si="141"/>
        <v>3628</v>
      </c>
      <c r="CC102" s="81">
        <f t="shared" si="141"/>
        <v>0</v>
      </c>
      <c r="CD102" s="81">
        <f t="shared" si="141"/>
        <v>1114</v>
      </c>
      <c r="CE102" s="81">
        <f t="shared" si="141"/>
        <v>4</v>
      </c>
      <c r="CF102" s="81">
        <f t="shared" si="140"/>
        <v>19330.999999999996</v>
      </c>
      <c r="CG102" s="81">
        <f t="shared" si="140"/>
        <v>1100</v>
      </c>
      <c r="CH102" s="81">
        <f t="shared" si="140"/>
        <v>96</v>
      </c>
      <c r="CI102" s="81">
        <f t="shared" si="140"/>
        <v>2688.9999999999995</v>
      </c>
      <c r="CJ102" s="81">
        <f t="shared" si="140"/>
        <v>264</v>
      </c>
      <c r="CK102" s="81">
        <f t="shared" si="140"/>
        <v>4634</v>
      </c>
      <c r="CL102" s="81">
        <f t="shared" si="140"/>
        <v>168</v>
      </c>
      <c r="CM102" s="81">
        <f t="shared" si="140"/>
        <v>148</v>
      </c>
      <c r="CN102" s="81">
        <f t="shared" si="140"/>
        <v>2117</v>
      </c>
      <c r="CO102" s="81">
        <f t="shared" si="140"/>
        <v>869</v>
      </c>
      <c r="CP102" s="81">
        <f t="shared" si="140"/>
        <v>269.00000000000006</v>
      </c>
      <c r="CQ102" s="81">
        <f t="shared" si="140"/>
        <v>106</v>
      </c>
      <c r="CR102" s="81">
        <f t="shared" si="140"/>
        <v>53</v>
      </c>
      <c r="CS102" s="81">
        <f t="shared" si="140"/>
        <v>4</v>
      </c>
      <c r="CT102" s="81">
        <f t="shared" si="140"/>
        <v>817</v>
      </c>
      <c r="CU102" s="81">
        <f t="shared" si="140"/>
        <v>114</v>
      </c>
      <c r="CV102" s="81">
        <f t="shared" si="140"/>
        <v>4</v>
      </c>
      <c r="CW102" s="81">
        <f t="shared" si="140"/>
        <v>650</v>
      </c>
      <c r="CX102" s="81">
        <f t="shared" si="140"/>
        <v>189</v>
      </c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  <c r="IQ102" s="55"/>
      <c r="IR102" s="55"/>
      <c r="IS102" s="55"/>
      <c r="IT102" s="55"/>
      <c r="IU102" s="55"/>
    </row>
    <row r="103" spans="1:255" ht="12.75">
      <c r="A103" s="82" t="s">
        <v>27</v>
      </c>
      <c r="B103" s="74">
        <f aca="true" t="shared" si="142" ref="B103:AF103">B93-SUM(B104:B106)</f>
        <v>7.899999999999999</v>
      </c>
      <c r="C103" s="74">
        <f t="shared" si="142"/>
        <v>510.7</v>
      </c>
      <c r="D103" s="74">
        <f t="shared" si="142"/>
        <v>677.1</v>
      </c>
      <c r="E103" s="74">
        <f t="shared" si="142"/>
        <v>224.57399999999998</v>
      </c>
      <c r="F103" s="74">
        <f t="shared" si="142"/>
        <v>63.1</v>
      </c>
      <c r="G103" s="74">
        <f t="shared" si="142"/>
        <v>162.4</v>
      </c>
      <c r="H103" s="74">
        <f t="shared" si="142"/>
        <v>2836.8999999999996</v>
      </c>
      <c r="I103" s="74">
        <f t="shared" si="142"/>
        <v>53.60000000000001</v>
      </c>
      <c r="J103" s="74">
        <f t="shared" si="142"/>
        <v>15.199999999999998</v>
      </c>
      <c r="K103" s="74">
        <f t="shared" si="142"/>
        <v>13.900000000000006</v>
      </c>
      <c r="L103" s="74">
        <f t="shared" si="142"/>
        <v>172.6</v>
      </c>
      <c r="M103" s="74">
        <f t="shared" si="142"/>
        <v>170.60000000000005</v>
      </c>
      <c r="N103" s="74">
        <f t="shared" si="142"/>
        <v>5.9999999999999964</v>
      </c>
      <c r="O103" s="74">
        <f t="shared" si="142"/>
        <v>2588.8999999999996</v>
      </c>
      <c r="P103" s="74">
        <f t="shared" si="142"/>
        <v>179.10000000000005</v>
      </c>
      <c r="Q103" s="74">
        <f t="shared" si="142"/>
        <v>4739.989</v>
      </c>
      <c r="R103" s="74">
        <f t="shared" si="142"/>
        <v>472.8000000000002</v>
      </c>
      <c r="S103" s="74">
        <f t="shared" si="142"/>
        <v>1700.8</v>
      </c>
      <c r="T103" s="74">
        <f t="shared" si="142"/>
        <v>274.02499999999986</v>
      </c>
      <c r="U103" s="74">
        <f t="shared" si="142"/>
        <v>366.8</v>
      </c>
      <c r="V103" s="74">
        <f t="shared" si="142"/>
        <v>5702.699999999999</v>
      </c>
      <c r="W103" s="74">
        <f t="shared" si="142"/>
        <v>842.3999999999996</v>
      </c>
      <c r="X103" s="74">
        <f t="shared" si="142"/>
        <v>1664.5</v>
      </c>
      <c r="Y103" s="74">
        <f t="shared" si="142"/>
        <v>666.6000000000004</v>
      </c>
      <c r="Z103" s="74">
        <f t="shared" si="142"/>
        <v>36.5</v>
      </c>
      <c r="AA103" s="74">
        <f t="shared" si="142"/>
        <v>1619.199</v>
      </c>
      <c r="AB103" s="74">
        <f t="shared" si="142"/>
        <v>156</v>
      </c>
      <c r="AC103" s="74">
        <f t="shared" si="142"/>
        <v>616</v>
      </c>
      <c r="AD103" s="74">
        <f t="shared" si="142"/>
        <v>5083.2</v>
      </c>
      <c r="AE103" s="74">
        <f t="shared" si="142"/>
        <v>464.40000000000003</v>
      </c>
      <c r="AF103" s="74">
        <f t="shared" si="142"/>
        <v>0</v>
      </c>
      <c r="AG103" s="74">
        <f aca="true" t="shared" si="143" ref="AG103:AX103">AG93-SUM(AG104:AG106)</f>
        <v>2159.0000000000005</v>
      </c>
      <c r="AH103" s="74">
        <f t="shared" si="143"/>
        <v>187.59999999999968</v>
      </c>
      <c r="AI103" s="74">
        <f t="shared" si="143"/>
        <v>5472.500000000004</v>
      </c>
      <c r="AJ103" s="74">
        <f t="shared" si="143"/>
        <v>4566.600000000002</v>
      </c>
      <c r="AK103" s="74">
        <f>AK93-SUM(AK104:AK106)</f>
        <v>2538.7</v>
      </c>
      <c r="AL103" s="74">
        <f t="shared" si="143"/>
        <v>3539.7999999999993</v>
      </c>
      <c r="AM103" s="74">
        <f t="shared" si="143"/>
        <v>26950.399999999994</v>
      </c>
      <c r="AN103" s="74">
        <f t="shared" si="143"/>
        <v>624.0999999999999</v>
      </c>
      <c r="AO103" s="74">
        <f t="shared" si="143"/>
        <v>192.89999999999998</v>
      </c>
      <c r="AP103" s="74">
        <f t="shared" si="143"/>
        <v>4547.299999999999</v>
      </c>
      <c r="AQ103" s="74">
        <f t="shared" si="143"/>
        <v>1604.1000000000001</v>
      </c>
      <c r="AR103" s="74">
        <f t="shared" si="143"/>
        <v>2219.857000000002</v>
      </c>
      <c r="AS103" s="74">
        <f t="shared" si="143"/>
        <v>405.00000000000045</v>
      </c>
      <c r="AT103" s="74">
        <f t="shared" si="143"/>
        <v>1563.0999999999995</v>
      </c>
      <c r="AU103" s="74">
        <f t="shared" si="143"/>
        <v>403.8999999999999</v>
      </c>
      <c r="AV103" s="74"/>
      <c r="AW103" s="74">
        <f t="shared" si="143"/>
        <v>600.1999999999999</v>
      </c>
      <c r="AX103" s="74">
        <f t="shared" si="143"/>
        <v>178.661</v>
      </c>
      <c r="AY103" s="74"/>
      <c r="AZ103" s="74"/>
      <c r="BA103" s="74">
        <f>BA93-SUM(BA104:BA106)</f>
        <v>484.7999999999997</v>
      </c>
      <c r="BB103" s="74">
        <f>BB93-SUM(BB104:BB106)</f>
        <v>96.90000000000003</v>
      </c>
      <c r="BC103" s="74">
        <f>BC93-SUM(BC104:BC106)</f>
        <v>865.1000000000004</v>
      </c>
      <c r="BD103" s="74"/>
      <c r="BE103" s="74">
        <f aca="true" t="shared" si="144" ref="BE103:BY103">BE93-SUM(BE104:BE106)</f>
        <v>1090.0000000000005</v>
      </c>
      <c r="BF103" s="74">
        <f t="shared" si="144"/>
        <v>57.5</v>
      </c>
      <c r="BG103" s="74">
        <f t="shared" si="144"/>
        <v>6.399999999999998</v>
      </c>
      <c r="BH103" s="74">
        <f t="shared" si="144"/>
        <v>1375.8999999999978</v>
      </c>
      <c r="BI103" s="74">
        <f t="shared" si="144"/>
        <v>644</v>
      </c>
      <c r="BJ103" s="74">
        <f t="shared" si="144"/>
        <v>573.3999999999996</v>
      </c>
      <c r="BK103" s="74">
        <f t="shared" si="144"/>
        <v>55.60000000000001</v>
      </c>
      <c r="BL103" s="74">
        <f t="shared" si="144"/>
        <v>326.9</v>
      </c>
      <c r="BM103" s="74">
        <f t="shared" si="144"/>
        <v>12289.200000000012</v>
      </c>
      <c r="BN103" s="74">
        <f t="shared" si="144"/>
        <v>0</v>
      </c>
      <c r="BO103" s="74">
        <f t="shared" si="144"/>
        <v>39076.20000000001</v>
      </c>
      <c r="BP103" s="74">
        <f t="shared" si="144"/>
        <v>22695.20000000001</v>
      </c>
      <c r="BQ103" s="74">
        <f t="shared" si="144"/>
        <v>310.0999999999997</v>
      </c>
      <c r="BR103" s="74">
        <f t="shared" si="144"/>
        <v>105.40000000000003</v>
      </c>
      <c r="BS103" s="74">
        <f>BS93-SUM(BS104:BS106)</f>
        <v>0</v>
      </c>
      <c r="BT103" s="74">
        <f t="shared" si="144"/>
        <v>305.5999999999997</v>
      </c>
      <c r="BU103" s="74">
        <f>BU93-SUM(BU104:BU106)</f>
        <v>2934.8999999999996</v>
      </c>
      <c r="BV103" s="74">
        <f t="shared" si="144"/>
        <v>2030.4199999999983</v>
      </c>
      <c r="BW103" s="74">
        <f t="shared" si="144"/>
        <v>0</v>
      </c>
      <c r="BX103" s="74">
        <f>BX93-SUM(BX104:BX106)</f>
        <v>0</v>
      </c>
      <c r="BY103" s="74">
        <f t="shared" si="144"/>
        <v>6.22999999999999</v>
      </c>
      <c r="BZ103" s="115">
        <f>SUM(CA103:CE103)</f>
        <v>1627.2</v>
      </c>
      <c r="CA103" s="74">
        <f>CA93-SUM(CA104:CA106)</f>
        <v>856.6999999999998</v>
      </c>
      <c r="CB103" s="74">
        <f>CB93-SUM(CB104:CB106)</f>
        <v>589</v>
      </c>
      <c r="CC103" s="74">
        <f>CC93-SUM(CC104:CC106)</f>
        <v>0</v>
      </c>
      <c r="CD103" s="74">
        <f>CD93-SUM(CD104:CD106)</f>
        <v>180.80000000000007</v>
      </c>
      <c r="CE103" s="74">
        <f>CE93-SUM(CE104:CE106)</f>
        <v>0.7000000000000002</v>
      </c>
      <c r="CF103" s="74">
        <f aca="true" t="shared" si="145" ref="CF103:CX103">CF93-SUM(CF104:CF106)</f>
        <v>3058.399999999996</v>
      </c>
      <c r="CG103" s="74">
        <f t="shared" si="145"/>
        <v>28</v>
      </c>
      <c r="CH103" s="74">
        <f t="shared" si="145"/>
        <v>24.200000000000003</v>
      </c>
      <c r="CI103" s="74">
        <f t="shared" si="145"/>
        <v>396.69999999999936</v>
      </c>
      <c r="CJ103" s="74">
        <f t="shared" si="145"/>
        <v>65.20000000000002</v>
      </c>
      <c r="CK103" s="74">
        <f t="shared" si="145"/>
        <v>1747.7999999999997</v>
      </c>
      <c r="CL103" s="74">
        <f t="shared" si="145"/>
        <v>50.400000000000006</v>
      </c>
      <c r="CM103" s="74">
        <f t="shared" si="145"/>
        <v>41.900000000000006</v>
      </c>
      <c r="CN103" s="74">
        <f t="shared" si="145"/>
        <v>729.2</v>
      </c>
      <c r="CO103" s="74">
        <f t="shared" si="145"/>
        <v>320.5</v>
      </c>
      <c r="CP103" s="74">
        <f t="shared" si="145"/>
        <v>73.90000000000003</v>
      </c>
      <c r="CQ103" s="74">
        <f t="shared" si="145"/>
        <v>28.89999999999999</v>
      </c>
      <c r="CR103" s="74">
        <f t="shared" si="145"/>
        <v>8</v>
      </c>
      <c r="CS103" s="74">
        <f t="shared" si="145"/>
        <v>0.5</v>
      </c>
      <c r="CT103" s="74">
        <f t="shared" si="145"/>
        <v>277.6</v>
      </c>
      <c r="CU103" s="74">
        <f t="shared" si="145"/>
        <v>24.5</v>
      </c>
      <c r="CV103" s="74">
        <f t="shared" si="145"/>
        <v>2.4</v>
      </c>
      <c r="CW103" s="74">
        <f t="shared" si="145"/>
        <v>250.8</v>
      </c>
      <c r="CX103" s="74">
        <f t="shared" si="145"/>
        <v>44</v>
      </c>
      <c r="CY103" s="148"/>
      <c r="CZ103" s="148"/>
      <c r="DA103" s="148"/>
      <c r="DB103" s="148"/>
      <c r="DC103" s="148"/>
      <c r="DD103" s="148"/>
      <c r="DE103" s="148"/>
      <c r="DF103" s="148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</row>
    <row r="104" spans="1:255" ht="12.75">
      <c r="A104" s="82" t="s">
        <v>28</v>
      </c>
      <c r="B104" s="74">
        <f>ROUND(B95,1)</f>
        <v>0.4</v>
      </c>
      <c r="C104" s="74">
        <f aca="true" t="shared" si="146" ref="C104:AX105">ROUND(C95,1)</f>
        <v>1.5</v>
      </c>
      <c r="D104" s="74">
        <f t="shared" si="146"/>
        <v>1.8</v>
      </c>
      <c r="E104" s="74">
        <f t="shared" si="146"/>
        <v>10.3</v>
      </c>
      <c r="F104" s="74">
        <f t="shared" si="146"/>
        <v>0.1</v>
      </c>
      <c r="G104" s="74">
        <f t="shared" si="146"/>
        <v>4</v>
      </c>
      <c r="H104" s="74">
        <f t="shared" si="146"/>
        <v>21.6</v>
      </c>
      <c r="I104" s="74">
        <f t="shared" si="146"/>
        <v>6.6</v>
      </c>
      <c r="J104" s="74">
        <f t="shared" si="146"/>
        <v>0.6</v>
      </c>
      <c r="K104" s="74">
        <f t="shared" si="146"/>
        <v>0.1</v>
      </c>
      <c r="L104" s="74">
        <f t="shared" si="146"/>
        <v>1.5</v>
      </c>
      <c r="M104" s="74">
        <f t="shared" si="146"/>
        <v>0.8</v>
      </c>
      <c r="N104" s="74">
        <f t="shared" si="146"/>
        <v>0.1</v>
      </c>
      <c r="O104" s="74">
        <f t="shared" si="146"/>
        <v>41</v>
      </c>
      <c r="P104" s="74">
        <f t="shared" si="146"/>
        <v>2.7</v>
      </c>
      <c r="Q104" s="74">
        <f t="shared" si="146"/>
        <v>208.1</v>
      </c>
      <c r="R104" s="87">
        <f t="shared" si="146"/>
        <v>20.9</v>
      </c>
      <c r="S104" s="74">
        <f t="shared" si="146"/>
        <v>118.4</v>
      </c>
      <c r="T104" s="74">
        <f t="shared" si="146"/>
        <v>6.8</v>
      </c>
      <c r="U104" s="74">
        <f t="shared" si="146"/>
        <v>14.3</v>
      </c>
      <c r="V104" s="74">
        <f t="shared" si="146"/>
        <v>105.1</v>
      </c>
      <c r="W104" s="74">
        <f t="shared" si="146"/>
        <v>15.6</v>
      </c>
      <c r="X104" s="74">
        <f t="shared" si="146"/>
        <v>30.7</v>
      </c>
      <c r="Y104" s="74">
        <f t="shared" si="146"/>
        <v>5.4</v>
      </c>
      <c r="Z104" s="74">
        <f t="shared" si="146"/>
        <v>0.3</v>
      </c>
      <c r="AA104" s="74">
        <f t="shared" si="146"/>
        <v>111.4</v>
      </c>
      <c r="AB104" s="74">
        <f t="shared" si="146"/>
        <v>1.7</v>
      </c>
      <c r="AC104" s="74">
        <f t="shared" si="146"/>
        <v>0</v>
      </c>
      <c r="AD104" s="74">
        <f t="shared" si="146"/>
        <v>0.1</v>
      </c>
      <c r="AE104" s="74">
        <f t="shared" si="146"/>
        <v>0.6</v>
      </c>
      <c r="AF104" s="74">
        <f t="shared" si="146"/>
        <v>0</v>
      </c>
      <c r="AG104" s="74">
        <f t="shared" si="146"/>
        <v>0</v>
      </c>
      <c r="AH104" s="74">
        <f t="shared" si="146"/>
        <v>0</v>
      </c>
      <c r="AI104" s="74">
        <f t="shared" si="146"/>
        <v>6.3</v>
      </c>
      <c r="AJ104" s="74">
        <f t="shared" si="146"/>
        <v>1.8</v>
      </c>
      <c r="AK104" s="74">
        <f>ROUND(AK95,1)</f>
        <v>0.5</v>
      </c>
      <c r="AL104" s="74">
        <f t="shared" si="146"/>
        <v>0</v>
      </c>
      <c r="AM104" s="74">
        <f t="shared" si="146"/>
        <v>3.1</v>
      </c>
      <c r="AN104" s="74">
        <f t="shared" si="146"/>
        <v>0.9</v>
      </c>
      <c r="AO104" s="74">
        <f t="shared" si="146"/>
        <v>0</v>
      </c>
      <c r="AP104" s="74">
        <f t="shared" si="146"/>
        <v>4.1</v>
      </c>
      <c r="AQ104" s="74">
        <f t="shared" si="146"/>
        <v>0</v>
      </c>
      <c r="AR104" s="74">
        <f t="shared" si="146"/>
        <v>0.2</v>
      </c>
      <c r="AS104" s="74">
        <f t="shared" si="146"/>
        <v>0</v>
      </c>
      <c r="AT104" s="74">
        <f t="shared" si="146"/>
        <v>0.3</v>
      </c>
      <c r="AU104" s="74">
        <f t="shared" si="146"/>
        <v>0.4</v>
      </c>
      <c r="AV104" s="74"/>
      <c r="AW104" s="74">
        <f t="shared" si="146"/>
        <v>0.2</v>
      </c>
      <c r="AX104" s="74">
        <f t="shared" si="146"/>
        <v>0</v>
      </c>
      <c r="AY104" s="74"/>
      <c r="AZ104" s="74"/>
      <c r="BA104" s="74">
        <f aca="true" t="shared" si="147" ref="BA104:CX104">ROUND(BA95,1)</f>
        <v>0</v>
      </c>
      <c r="BB104" s="74">
        <f t="shared" si="147"/>
        <v>0</v>
      </c>
      <c r="BC104" s="74">
        <f t="shared" si="147"/>
        <v>0</v>
      </c>
      <c r="BD104" s="74"/>
      <c r="BE104" s="74">
        <f t="shared" si="147"/>
        <v>1.3</v>
      </c>
      <c r="BF104" s="74">
        <f t="shared" si="147"/>
        <v>0</v>
      </c>
      <c r="BG104" s="74">
        <f t="shared" si="147"/>
        <v>0</v>
      </c>
      <c r="BH104" s="74">
        <f t="shared" si="147"/>
        <v>35.4</v>
      </c>
      <c r="BI104" s="74">
        <f t="shared" si="147"/>
        <v>0.3</v>
      </c>
      <c r="BJ104" s="74">
        <f t="shared" si="147"/>
        <v>0</v>
      </c>
      <c r="BK104" s="74">
        <f t="shared" si="147"/>
        <v>0.1</v>
      </c>
      <c r="BL104" s="74">
        <f t="shared" si="147"/>
        <v>0</v>
      </c>
      <c r="BM104" s="74">
        <f t="shared" si="147"/>
        <v>0</v>
      </c>
      <c r="BN104" s="74">
        <f t="shared" si="147"/>
        <v>0</v>
      </c>
      <c r="BO104" s="74">
        <f t="shared" si="147"/>
        <v>2.1</v>
      </c>
      <c r="BP104" s="74">
        <f t="shared" si="147"/>
        <v>1.2</v>
      </c>
      <c r="BQ104" s="74">
        <f t="shared" si="147"/>
        <v>0</v>
      </c>
      <c r="BR104" s="74">
        <f t="shared" si="147"/>
        <v>0</v>
      </c>
      <c r="BS104" s="74">
        <f>ROUND(BS95,1)</f>
        <v>0</v>
      </c>
      <c r="BT104" s="74">
        <f t="shared" si="147"/>
        <v>0</v>
      </c>
      <c r="BU104" s="74">
        <f>ROUND(BU95,1)</f>
        <v>0</v>
      </c>
      <c r="BV104" s="74">
        <f t="shared" si="147"/>
        <v>0</v>
      </c>
      <c r="BW104" s="74">
        <f t="shared" si="147"/>
        <v>0</v>
      </c>
      <c r="BX104" s="74">
        <f>ROUND(BX95,1)</f>
        <v>0</v>
      </c>
      <c r="BY104" s="87">
        <f t="shared" si="147"/>
        <v>0</v>
      </c>
      <c r="BZ104" s="115">
        <f>SUM(CA104:CE104)</f>
        <v>0</v>
      </c>
      <c r="CA104" s="74">
        <f aca="true" t="shared" si="148" ref="CA104:CE106">ROUND(CA95,1)</f>
        <v>0</v>
      </c>
      <c r="CB104" s="74">
        <f t="shared" si="148"/>
        <v>0</v>
      </c>
      <c r="CC104" s="74">
        <f t="shared" si="148"/>
        <v>0</v>
      </c>
      <c r="CD104" s="74">
        <f t="shared" si="148"/>
        <v>0</v>
      </c>
      <c r="CE104" s="74">
        <f t="shared" si="148"/>
        <v>0</v>
      </c>
      <c r="CF104" s="74">
        <f t="shared" si="147"/>
        <v>0.2</v>
      </c>
      <c r="CG104" s="74">
        <f>ROUND(CG95,1)</f>
        <v>0</v>
      </c>
      <c r="CH104" s="74">
        <f t="shared" si="147"/>
        <v>0.1</v>
      </c>
      <c r="CI104" s="74">
        <f t="shared" si="147"/>
        <v>0</v>
      </c>
      <c r="CJ104" s="74">
        <f t="shared" si="147"/>
        <v>0</v>
      </c>
      <c r="CK104" s="74">
        <f t="shared" si="147"/>
        <v>12.8</v>
      </c>
      <c r="CL104" s="74">
        <f t="shared" si="147"/>
        <v>0</v>
      </c>
      <c r="CM104" s="74">
        <f t="shared" si="147"/>
        <v>0</v>
      </c>
      <c r="CN104" s="74">
        <f t="shared" si="147"/>
        <v>0</v>
      </c>
      <c r="CO104" s="74">
        <f t="shared" si="147"/>
        <v>4.7</v>
      </c>
      <c r="CP104" s="74">
        <f t="shared" si="147"/>
        <v>0</v>
      </c>
      <c r="CQ104" s="74">
        <f t="shared" si="147"/>
        <v>0</v>
      </c>
      <c r="CR104" s="74">
        <f t="shared" si="147"/>
        <v>0</v>
      </c>
      <c r="CS104" s="74">
        <f t="shared" si="147"/>
        <v>0</v>
      </c>
      <c r="CT104" s="74">
        <f t="shared" si="147"/>
        <v>0</v>
      </c>
      <c r="CU104" s="74">
        <f t="shared" si="147"/>
        <v>0</v>
      </c>
      <c r="CV104" s="74">
        <f t="shared" si="147"/>
        <v>0</v>
      </c>
      <c r="CW104" s="74">
        <f t="shared" si="147"/>
        <v>0</v>
      </c>
      <c r="CX104" s="74">
        <f t="shared" si="147"/>
        <v>0</v>
      </c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</row>
    <row r="105" spans="1:255" ht="12.75">
      <c r="A105" s="82" t="s">
        <v>29</v>
      </c>
      <c r="B105" s="74">
        <f aca="true" t="shared" si="149" ref="B105:Q106">ROUND(B96,1)</f>
        <v>0.4</v>
      </c>
      <c r="C105" s="74">
        <f t="shared" si="149"/>
        <v>11.3</v>
      </c>
      <c r="D105" s="74">
        <f t="shared" si="149"/>
        <v>13.3</v>
      </c>
      <c r="E105" s="74">
        <f t="shared" si="149"/>
        <v>3.6</v>
      </c>
      <c r="F105" s="74">
        <f t="shared" si="149"/>
        <v>0.8</v>
      </c>
      <c r="G105" s="74">
        <f t="shared" si="149"/>
        <v>25.4</v>
      </c>
      <c r="H105" s="74">
        <f t="shared" si="149"/>
        <v>52.4</v>
      </c>
      <c r="I105" s="74">
        <f t="shared" si="149"/>
        <v>0.6</v>
      </c>
      <c r="J105" s="74">
        <f t="shared" si="149"/>
        <v>0.2</v>
      </c>
      <c r="K105" s="74">
        <f t="shared" si="149"/>
        <v>4.1</v>
      </c>
      <c r="L105" s="74">
        <f t="shared" si="149"/>
        <v>10.8</v>
      </c>
      <c r="M105" s="74">
        <f t="shared" si="149"/>
        <v>10.6</v>
      </c>
      <c r="N105" s="74">
        <f t="shared" si="149"/>
        <v>2.2</v>
      </c>
      <c r="O105" s="74">
        <f t="shared" si="149"/>
        <v>221.7</v>
      </c>
      <c r="P105" s="74">
        <f t="shared" si="149"/>
        <v>153.3</v>
      </c>
      <c r="Q105" s="74">
        <f t="shared" si="149"/>
        <v>738.9</v>
      </c>
      <c r="R105" s="87">
        <f t="shared" si="146"/>
        <v>74.5</v>
      </c>
      <c r="S105" s="74">
        <f t="shared" si="146"/>
        <v>119.8</v>
      </c>
      <c r="T105" s="74">
        <f t="shared" si="146"/>
        <v>85.7</v>
      </c>
      <c r="U105" s="74">
        <f t="shared" si="146"/>
        <v>98.9</v>
      </c>
      <c r="V105" s="74">
        <f t="shared" si="146"/>
        <v>5207.3</v>
      </c>
      <c r="W105" s="74">
        <f t="shared" si="146"/>
        <v>781.2</v>
      </c>
      <c r="X105" s="74">
        <f t="shared" si="146"/>
        <v>166.7</v>
      </c>
      <c r="Y105" s="74">
        <f t="shared" si="146"/>
        <v>546.8</v>
      </c>
      <c r="Z105" s="74">
        <f t="shared" si="146"/>
        <v>29.9</v>
      </c>
      <c r="AA105" s="74">
        <f t="shared" si="146"/>
        <v>352.7</v>
      </c>
      <c r="AB105" s="74">
        <f t="shared" si="146"/>
        <v>2.3</v>
      </c>
      <c r="AC105" s="74">
        <f t="shared" si="146"/>
        <v>0.9</v>
      </c>
      <c r="AD105" s="74">
        <f t="shared" si="146"/>
        <v>16</v>
      </c>
      <c r="AE105" s="74">
        <f t="shared" si="146"/>
        <v>0</v>
      </c>
      <c r="AF105" s="74">
        <f t="shared" si="146"/>
        <v>1734</v>
      </c>
      <c r="AG105" s="74">
        <f t="shared" si="146"/>
        <v>4</v>
      </c>
      <c r="AH105" s="74">
        <f t="shared" si="146"/>
        <v>525.8</v>
      </c>
      <c r="AI105" s="74">
        <f t="shared" si="146"/>
        <v>9502.9</v>
      </c>
      <c r="AJ105" s="74">
        <f t="shared" si="146"/>
        <v>17296.1</v>
      </c>
      <c r="AK105" s="74">
        <f>ROUND(AK96,1)</f>
        <v>7125</v>
      </c>
      <c r="AL105" s="74">
        <f t="shared" si="146"/>
        <v>4367.4</v>
      </c>
      <c r="AM105" s="74">
        <f t="shared" si="146"/>
        <v>6603</v>
      </c>
      <c r="AN105" s="74">
        <f t="shared" si="146"/>
        <v>68.6</v>
      </c>
      <c r="AO105" s="74">
        <f t="shared" si="146"/>
        <v>505.1</v>
      </c>
      <c r="AP105" s="74">
        <f t="shared" si="146"/>
        <v>11890.1</v>
      </c>
      <c r="AQ105" s="74">
        <f t="shared" si="146"/>
        <v>1889.1</v>
      </c>
      <c r="AR105" s="74">
        <f t="shared" si="146"/>
        <v>8727.5</v>
      </c>
      <c r="AS105" s="74">
        <f t="shared" si="146"/>
        <v>2120.5</v>
      </c>
      <c r="AT105" s="74">
        <f t="shared" si="146"/>
        <v>2200.8</v>
      </c>
      <c r="AU105" s="74">
        <f t="shared" si="146"/>
        <v>470</v>
      </c>
      <c r="AV105" s="74"/>
      <c r="AW105" s="74">
        <f t="shared" si="146"/>
        <v>151</v>
      </c>
      <c r="AX105" s="74">
        <f t="shared" si="146"/>
        <v>389.1</v>
      </c>
      <c r="AY105" s="74"/>
      <c r="AZ105" s="74"/>
      <c r="BA105" s="74">
        <f aca="true" t="shared" si="150" ref="BA105:CX105">ROUND(BA96,1)</f>
        <v>2291.4</v>
      </c>
      <c r="BB105" s="74">
        <f t="shared" si="150"/>
        <v>458.3</v>
      </c>
      <c r="BC105" s="74">
        <f t="shared" si="150"/>
        <v>2837</v>
      </c>
      <c r="BD105" s="74"/>
      <c r="BE105" s="74">
        <f t="shared" si="150"/>
        <v>2141.5</v>
      </c>
      <c r="BF105" s="74">
        <f t="shared" si="150"/>
        <v>318.7</v>
      </c>
      <c r="BG105" s="74">
        <f t="shared" si="150"/>
        <v>3.7</v>
      </c>
      <c r="BH105" s="74">
        <f t="shared" si="150"/>
        <v>12179.2</v>
      </c>
      <c r="BI105" s="74">
        <f t="shared" si="150"/>
        <v>1619.7</v>
      </c>
      <c r="BJ105" s="74">
        <f t="shared" si="150"/>
        <v>1154.7</v>
      </c>
      <c r="BK105" s="74">
        <f t="shared" si="150"/>
        <v>80.3</v>
      </c>
      <c r="BL105" s="74">
        <f t="shared" si="150"/>
        <v>690.1</v>
      </c>
      <c r="BM105" s="74">
        <f t="shared" si="150"/>
        <v>47343.4</v>
      </c>
      <c r="BN105" s="74">
        <f t="shared" si="150"/>
        <v>0</v>
      </c>
      <c r="BO105" s="74">
        <f t="shared" si="150"/>
        <v>179334.9</v>
      </c>
      <c r="BP105" s="74">
        <f t="shared" si="150"/>
        <v>109038.9</v>
      </c>
      <c r="BQ105" s="74">
        <f t="shared" si="150"/>
        <v>1493.4</v>
      </c>
      <c r="BR105" s="74">
        <f t="shared" si="150"/>
        <v>359.6</v>
      </c>
      <c r="BS105" s="74">
        <f>ROUND(BS96,1)</f>
        <v>0</v>
      </c>
      <c r="BT105" s="74">
        <f t="shared" si="150"/>
        <v>836.1</v>
      </c>
      <c r="BU105" s="74">
        <f>ROUND(BU96,1)</f>
        <v>3089.6</v>
      </c>
      <c r="BV105" s="74">
        <f t="shared" si="150"/>
        <v>73780.2</v>
      </c>
      <c r="BW105" s="74">
        <f t="shared" si="150"/>
        <v>8984.8</v>
      </c>
      <c r="BX105" s="74">
        <f>ROUND(BX96,1)</f>
        <v>1281.5</v>
      </c>
      <c r="BY105" s="87">
        <f t="shared" si="150"/>
        <v>237.3</v>
      </c>
      <c r="BZ105" s="115">
        <f>SUM(CA105:CE105)</f>
        <v>4618.400000000001</v>
      </c>
      <c r="CA105" s="74">
        <f t="shared" si="148"/>
        <v>2431.8</v>
      </c>
      <c r="CB105" s="74">
        <f t="shared" si="148"/>
        <v>1671.5</v>
      </c>
      <c r="CC105" s="74">
        <f t="shared" si="148"/>
        <v>0</v>
      </c>
      <c r="CD105" s="74">
        <f t="shared" si="148"/>
        <v>513.3</v>
      </c>
      <c r="CE105" s="74">
        <f t="shared" si="148"/>
        <v>1.8</v>
      </c>
      <c r="CF105" s="74">
        <f t="shared" si="150"/>
        <v>14694</v>
      </c>
      <c r="CG105" s="74">
        <f>ROUND(CG96,1)</f>
        <v>1018.1</v>
      </c>
      <c r="CH105" s="74">
        <f t="shared" si="150"/>
        <v>71.2</v>
      </c>
      <c r="CI105" s="74">
        <f t="shared" si="150"/>
        <v>2254.9</v>
      </c>
      <c r="CJ105" s="74">
        <f t="shared" si="150"/>
        <v>198.2</v>
      </c>
      <c r="CK105" s="74">
        <f t="shared" si="150"/>
        <v>2795.6</v>
      </c>
      <c r="CL105" s="74">
        <f t="shared" si="150"/>
        <v>117.6</v>
      </c>
      <c r="CM105" s="74">
        <f t="shared" si="150"/>
        <v>106.1</v>
      </c>
      <c r="CN105" s="74">
        <f t="shared" si="150"/>
        <v>1385</v>
      </c>
      <c r="CO105" s="74">
        <f t="shared" si="150"/>
        <v>527.1</v>
      </c>
      <c r="CP105" s="74">
        <f t="shared" si="150"/>
        <v>193.3</v>
      </c>
      <c r="CQ105" s="74">
        <f t="shared" si="150"/>
        <v>75.9</v>
      </c>
      <c r="CR105" s="74">
        <f t="shared" si="150"/>
        <v>45</v>
      </c>
      <c r="CS105" s="74">
        <f t="shared" si="150"/>
        <v>3.4</v>
      </c>
      <c r="CT105" s="74">
        <f t="shared" si="150"/>
        <v>527.4</v>
      </c>
      <c r="CU105" s="74">
        <f t="shared" si="150"/>
        <v>89.2</v>
      </c>
      <c r="CV105" s="74">
        <f t="shared" si="150"/>
        <v>1.6</v>
      </c>
      <c r="CW105" s="74">
        <f t="shared" si="150"/>
        <v>396.7</v>
      </c>
      <c r="CX105" s="74">
        <f t="shared" si="150"/>
        <v>139.6</v>
      </c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</row>
    <row r="106" spans="1:255" ht="12.75">
      <c r="A106" s="82" t="s">
        <v>30</v>
      </c>
      <c r="B106" s="74">
        <f t="shared" si="149"/>
        <v>1.3</v>
      </c>
      <c r="C106" s="74">
        <f aca="true" t="shared" si="151" ref="C106:AX106">ROUND(C97,1)</f>
        <v>0.5</v>
      </c>
      <c r="D106" s="74">
        <f t="shared" si="151"/>
        <v>0.8</v>
      </c>
      <c r="E106" s="74">
        <f t="shared" si="151"/>
        <v>1</v>
      </c>
      <c r="F106" s="74">
        <f t="shared" si="151"/>
        <v>0</v>
      </c>
      <c r="G106" s="74">
        <f t="shared" si="151"/>
        <v>89.2</v>
      </c>
      <c r="H106" s="74">
        <f t="shared" si="151"/>
        <v>4.1</v>
      </c>
      <c r="I106" s="74">
        <f t="shared" si="151"/>
        <v>1.7</v>
      </c>
      <c r="J106" s="74">
        <f t="shared" si="151"/>
        <v>0</v>
      </c>
      <c r="K106" s="74">
        <f t="shared" si="151"/>
        <v>32.6</v>
      </c>
      <c r="L106" s="74">
        <f t="shared" si="151"/>
        <v>8.1</v>
      </c>
      <c r="M106" s="74">
        <f t="shared" si="151"/>
        <v>8</v>
      </c>
      <c r="N106" s="74">
        <f t="shared" si="151"/>
        <v>26.6</v>
      </c>
      <c r="O106" s="74">
        <f t="shared" si="151"/>
        <v>99.4</v>
      </c>
      <c r="P106" s="74">
        <f t="shared" si="151"/>
        <v>98.9</v>
      </c>
      <c r="Q106" s="74">
        <f t="shared" si="151"/>
        <v>342.1</v>
      </c>
      <c r="R106" s="87">
        <f t="shared" si="151"/>
        <v>34.5</v>
      </c>
      <c r="S106" s="74">
        <f t="shared" si="151"/>
        <v>24</v>
      </c>
      <c r="T106" s="74">
        <f t="shared" si="151"/>
        <v>896.2</v>
      </c>
      <c r="U106" s="74">
        <f t="shared" si="151"/>
        <v>295</v>
      </c>
      <c r="V106" s="74">
        <f t="shared" si="151"/>
        <v>1143.9</v>
      </c>
      <c r="W106" s="74">
        <f t="shared" si="151"/>
        <v>170.8</v>
      </c>
      <c r="X106" s="74">
        <f t="shared" si="151"/>
        <v>256.1</v>
      </c>
      <c r="Y106" s="74">
        <f t="shared" si="151"/>
        <v>7098.2</v>
      </c>
      <c r="Z106" s="74">
        <f t="shared" si="151"/>
        <v>388.3</v>
      </c>
      <c r="AA106" s="74">
        <f t="shared" si="151"/>
        <v>96.5</v>
      </c>
      <c r="AB106" s="74">
        <f t="shared" si="151"/>
        <v>0</v>
      </c>
      <c r="AC106" s="74">
        <f t="shared" si="151"/>
        <v>2436.1</v>
      </c>
      <c r="AD106" s="74">
        <f t="shared" si="151"/>
        <v>5.7</v>
      </c>
      <c r="AE106" s="74">
        <f t="shared" si="151"/>
        <v>0</v>
      </c>
      <c r="AF106" s="74">
        <f t="shared" si="151"/>
        <v>0</v>
      </c>
      <c r="AG106" s="74">
        <f t="shared" si="151"/>
        <v>0</v>
      </c>
      <c r="AH106" s="74">
        <f t="shared" si="151"/>
        <v>527.6</v>
      </c>
      <c r="AI106" s="74">
        <f t="shared" si="151"/>
        <v>293.3</v>
      </c>
      <c r="AJ106" s="74">
        <f t="shared" si="151"/>
        <v>360.5</v>
      </c>
      <c r="AK106" s="74">
        <f>ROUND(AK97,1)</f>
        <v>173.8</v>
      </c>
      <c r="AL106" s="74">
        <f t="shared" si="151"/>
        <v>102.8</v>
      </c>
      <c r="AM106" s="74">
        <f t="shared" si="151"/>
        <v>831.5</v>
      </c>
      <c r="AN106" s="74">
        <f t="shared" si="151"/>
        <v>7.5</v>
      </c>
      <c r="AO106" s="74">
        <f t="shared" si="151"/>
        <v>9</v>
      </c>
      <c r="AP106" s="74">
        <f t="shared" si="151"/>
        <v>911.5</v>
      </c>
      <c r="AQ106" s="74">
        <f t="shared" si="151"/>
        <v>69.8</v>
      </c>
      <c r="AR106" s="74">
        <f t="shared" si="151"/>
        <v>92.9</v>
      </c>
      <c r="AS106" s="74">
        <f t="shared" si="151"/>
        <v>14.5</v>
      </c>
      <c r="AT106" s="74">
        <f t="shared" si="151"/>
        <v>139.8</v>
      </c>
      <c r="AU106" s="74">
        <f t="shared" si="151"/>
        <v>17.7</v>
      </c>
      <c r="AV106" s="74"/>
      <c r="AW106" s="74">
        <f t="shared" si="151"/>
        <v>10.6</v>
      </c>
      <c r="AX106" s="74">
        <f t="shared" si="151"/>
        <v>26.7</v>
      </c>
      <c r="AY106" s="74"/>
      <c r="AZ106" s="74"/>
      <c r="BA106" s="74">
        <f aca="true" t="shared" si="152" ref="BA106:CX106">ROUND(BA97,1)</f>
        <v>102.8</v>
      </c>
      <c r="BB106" s="74">
        <f t="shared" si="152"/>
        <v>20.6</v>
      </c>
      <c r="BC106" s="74">
        <f t="shared" si="152"/>
        <v>36.9</v>
      </c>
      <c r="BD106" s="74"/>
      <c r="BE106" s="74">
        <f t="shared" si="152"/>
        <v>67.2</v>
      </c>
      <c r="BF106" s="74">
        <f t="shared" si="152"/>
        <v>11.8</v>
      </c>
      <c r="BG106" s="74">
        <f t="shared" si="152"/>
        <v>0.9</v>
      </c>
      <c r="BH106" s="74">
        <f t="shared" si="152"/>
        <v>2428.5</v>
      </c>
      <c r="BI106" s="74">
        <f t="shared" si="152"/>
        <v>90</v>
      </c>
      <c r="BJ106" s="74">
        <f t="shared" si="152"/>
        <v>53.9</v>
      </c>
      <c r="BK106" s="74">
        <f t="shared" si="152"/>
        <v>9</v>
      </c>
      <c r="BL106" s="74">
        <f t="shared" si="152"/>
        <v>0</v>
      </c>
      <c r="BM106" s="74">
        <f t="shared" si="152"/>
        <v>6635.4</v>
      </c>
      <c r="BN106" s="74">
        <f t="shared" si="152"/>
        <v>0</v>
      </c>
      <c r="BO106" s="74">
        <f t="shared" si="152"/>
        <v>19263.8</v>
      </c>
      <c r="BP106" s="74">
        <f t="shared" si="152"/>
        <v>11712.7</v>
      </c>
      <c r="BQ106" s="74">
        <f t="shared" si="152"/>
        <v>73.5</v>
      </c>
      <c r="BR106" s="74">
        <f t="shared" si="152"/>
        <v>25</v>
      </c>
      <c r="BS106" s="74">
        <f>ROUND(BS97,1)</f>
        <v>0</v>
      </c>
      <c r="BT106" s="74">
        <f t="shared" si="152"/>
        <v>517.3</v>
      </c>
      <c r="BU106" s="74">
        <f>ROUND(BU97,1)</f>
        <v>1635.5</v>
      </c>
      <c r="BV106" s="74">
        <f t="shared" si="152"/>
        <v>3906.3</v>
      </c>
      <c r="BW106" s="74">
        <f t="shared" si="152"/>
        <v>228.2</v>
      </c>
      <c r="BX106" s="74">
        <f>ROUND(BX97,1)</f>
        <v>32.5</v>
      </c>
      <c r="BY106" s="87">
        <f t="shared" si="152"/>
        <v>0</v>
      </c>
      <c r="BZ106" s="115">
        <f>SUM(CA106:CE106)</f>
        <v>3778.4</v>
      </c>
      <c r="CA106" s="74">
        <f t="shared" si="148"/>
        <v>1989.5</v>
      </c>
      <c r="CB106" s="74">
        <f t="shared" si="148"/>
        <v>1367.5</v>
      </c>
      <c r="CC106" s="74">
        <f t="shared" si="148"/>
        <v>0</v>
      </c>
      <c r="CD106" s="74">
        <f t="shared" si="148"/>
        <v>419.9</v>
      </c>
      <c r="CE106" s="74">
        <f t="shared" si="148"/>
        <v>1.5</v>
      </c>
      <c r="CF106" s="74">
        <f t="shared" si="152"/>
        <v>1578.4</v>
      </c>
      <c r="CG106" s="74">
        <f>ROUND(CG97,1)</f>
        <v>53.9</v>
      </c>
      <c r="CH106" s="74">
        <f t="shared" si="152"/>
        <v>0.5</v>
      </c>
      <c r="CI106" s="74">
        <f t="shared" si="152"/>
        <v>37.4</v>
      </c>
      <c r="CJ106" s="74">
        <f t="shared" si="152"/>
        <v>0.6</v>
      </c>
      <c r="CK106" s="74">
        <f t="shared" si="152"/>
        <v>77.8</v>
      </c>
      <c r="CL106" s="74">
        <f t="shared" si="152"/>
        <v>0</v>
      </c>
      <c r="CM106" s="74">
        <f t="shared" si="152"/>
        <v>0</v>
      </c>
      <c r="CN106" s="74">
        <f t="shared" si="152"/>
        <v>2.8</v>
      </c>
      <c r="CO106" s="74">
        <f t="shared" si="152"/>
        <v>16.7</v>
      </c>
      <c r="CP106" s="74">
        <f t="shared" si="152"/>
        <v>1.8</v>
      </c>
      <c r="CQ106" s="74">
        <f t="shared" si="152"/>
        <v>1.2</v>
      </c>
      <c r="CR106" s="74">
        <f t="shared" si="152"/>
        <v>0</v>
      </c>
      <c r="CS106" s="74">
        <f t="shared" si="152"/>
        <v>0.1</v>
      </c>
      <c r="CT106" s="74">
        <f t="shared" si="152"/>
        <v>12</v>
      </c>
      <c r="CU106" s="74">
        <f t="shared" si="152"/>
        <v>0.3</v>
      </c>
      <c r="CV106" s="74">
        <f t="shared" si="152"/>
        <v>0</v>
      </c>
      <c r="CW106" s="74">
        <f t="shared" si="152"/>
        <v>2.5</v>
      </c>
      <c r="CX106" s="74">
        <f t="shared" si="152"/>
        <v>5.4</v>
      </c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</row>
    <row r="107" s="89" customFormat="1" ht="12.75"/>
    <row r="108" spans="1:255" ht="12.75">
      <c r="A108" s="10" t="s">
        <v>336</v>
      </c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  <c r="AK108" s="89"/>
      <c r="AL108" s="89"/>
      <c r="AM108" s="89"/>
      <c r="AN108" s="89"/>
      <c r="AO108" s="89"/>
      <c r="AP108" s="89"/>
      <c r="AQ108" s="89"/>
      <c r="AR108" s="89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  <c r="IM108" s="89"/>
      <c r="IN108" s="89"/>
      <c r="IO108" s="89"/>
      <c r="IP108" s="89"/>
      <c r="IQ108" s="89"/>
      <c r="IR108" s="89"/>
      <c r="IS108" s="89"/>
      <c r="IT108" s="89"/>
      <c r="IU108" s="89"/>
    </row>
    <row r="109" spans="1:102" ht="12.75">
      <c r="A109" s="139" t="s">
        <v>0</v>
      </c>
      <c r="B109" s="141"/>
      <c r="C109" s="142">
        <f>C102-'Apportion (exc uplift)'!C102</f>
        <v>34</v>
      </c>
      <c r="D109" s="141"/>
      <c r="E109" s="142">
        <f>E102-'Apportion (exc uplift)'!E102</f>
        <v>1.0000000000000568</v>
      </c>
      <c r="F109" s="141"/>
      <c r="G109" s="141"/>
      <c r="H109" s="141"/>
      <c r="I109" s="141"/>
      <c r="J109" s="141"/>
      <c r="K109" s="141"/>
      <c r="L109" s="141"/>
      <c r="M109" s="141"/>
      <c r="N109" s="141"/>
      <c r="O109" s="142">
        <f>O102-'Apportion (exc uplift)'!O102</f>
        <v>377.99999999999955</v>
      </c>
      <c r="P109" s="141"/>
      <c r="Q109" s="141"/>
      <c r="R109" s="141"/>
      <c r="S109" s="141"/>
      <c r="T109" s="142">
        <f>T102-'Apportion (exc uplift)'!T102</f>
        <v>310.9999999999998</v>
      </c>
      <c r="U109" s="141"/>
      <c r="V109" s="142">
        <f>V102-'Apportion (exc uplift)'!V102</f>
        <v>885.9999999999982</v>
      </c>
      <c r="W109" s="141"/>
      <c r="X109" s="142">
        <f>X102-'Apportion (exc uplift)'!X102</f>
        <v>2</v>
      </c>
      <c r="Y109" s="142">
        <f>Y102-'Apportion (exc uplift)'!Y102</f>
        <v>766</v>
      </c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2">
        <f>AI102-'Apportion (exc uplift)'!AI102</f>
        <v>1514.0000000000073</v>
      </c>
      <c r="AJ109" s="142">
        <f>AJ102-'Apportion (exc uplift)'!AJ102</f>
        <v>3421.9999999999964</v>
      </c>
      <c r="AK109" s="142">
        <f>AK102-'Apportion (exc uplift)'!AK102</f>
        <v>1429</v>
      </c>
      <c r="AL109" s="142">
        <f>AL102-'Apportion (exc uplift)'!AL102</f>
        <v>314.9999999999991</v>
      </c>
      <c r="AM109" s="142">
        <f>AM102-'Apportion (exc uplift)'!AM102</f>
        <v>407.9999999999927</v>
      </c>
      <c r="AN109" s="142">
        <f>AN102-'Apportion (exc uplift)'!AN102</f>
        <v>45.999999999999886</v>
      </c>
      <c r="AO109" s="141"/>
      <c r="AP109" s="142">
        <f>AP102-'Apportion (exc uplift)'!AP102</f>
        <v>228</v>
      </c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2">
        <f>BA102-'Apportion (exc uplift)'!BA102</f>
        <v>443</v>
      </c>
      <c r="BB109" s="141"/>
      <c r="BC109" s="142">
        <f>BC102-'Apportion (exc uplift)'!BC102</f>
        <v>448.00000000000045</v>
      </c>
      <c r="BD109" s="141"/>
      <c r="BE109" s="141"/>
      <c r="BF109" s="141"/>
      <c r="BG109" s="141"/>
      <c r="BH109" s="142">
        <f>BH102-'Apportion (exc uplift)'!BH102</f>
        <v>87.99999999999818</v>
      </c>
      <c r="BI109" s="141"/>
      <c r="BJ109" s="142">
        <f>BJ102-'Apportion (exc uplift)'!BJ102</f>
        <v>137.99999999999977</v>
      </c>
      <c r="BK109" s="141"/>
      <c r="BL109" s="141"/>
      <c r="BM109" s="141"/>
      <c r="BN109" s="141"/>
      <c r="BO109" s="141"/>
      <c r="BP109" s="141"/>
      <c r="BQ109" s="141"/>
      <c r="BR109" s="141"/>
      <c r="BS109" s="141"/>
      <c r="BT109" s="141"/>
      <c r="BU109" s="141"/>
      <c r="BV109" s="141"/>
      <c r="BW109" s="141"/>
      <c r="BX109" s="141"/>
      <c r="BY109" s="141"/>
      <c r="BZ109" s="141"/>
      <c r="CA109" s="141"/>
      <c r="CB109" s="141"/>
      <c r="CC109" s="141"/>
      <c r="CD109" s="141"/>
      <c r="CE109" s="141"/>
      <c r="CF109" s="141"/>
      <c r="CG109" s="141"/>
      <c r="CH109" s="141"/>
      <c r="CI109" s="141"/>
      <c r="CJ109" s="141"/>
      <c r="CK109" s="141"/>
      <c r="CL109" s="141"/>
      <c r="CM109" s="141"/>
      <c r="CN109" s="141"/>
      <c r="CO109" s="141"/>
      <c r="CP109" s="141"/>
      <c r="CQ109" s="141"/>
      <c r="CR109" s="141"/>
      <c r="CS109" s="141"/>
      <c r="CT109" s="141"/>
      <c r="CU109" s="141"/>
      <c r="CV109" s="141"/>
      <c r="CW109" s="141"/>
      <c r="CX109" s="141"/>
    </row>
    <row r="110" spans="1:102" ht="12.75">
      <c r="A110" s="140" t="s">
        <v>27</v>
      </c>
      <c r="B110" s="141"/>
      <c r="C110" s="143">
        <f>C103-'Apportion (exc uplift)'!C103</f>
        <v>33.099999999999966</v>
      </c>
      <c r="D110" s="141"/>
      <c r="E110" s="143">
        <f>E103-'Apportion (exc uplift)'!E103</f>
        <v>0.9000000000000341</v>
      </c>
      <c r="F110" s="141"/>
      <c r="G110" s="141"/>
      <c r="H110" s="141"/>
      <c r="I110" s="141"/>
      <c r="J110" s="141"/>
      <c r="K110" s="141"/>
      <c r="L110" s="141"/>
      <c r="M110" s="141"/>
      <c r="N110" s="141"/>
      <c r="O110" s="143">
        <f>O103-'Apportion (exc uplift)'!O103</f>
        <v>331.59999999999945</v>
      </c>
      <c r="P110" s="141"/>
      <c r="Q110" s="141"/>
      <c r="R110" s="141"/>
      <c r="S110" s="141"/>
      <c r="T110" s="143">
        <f>T103-'Apportion (exc uplift)'!T103</f>
        <v>67.49999999999977</v>
      </c>
      <c r="U110" s="141"/>
      <c r="V110" s="143">
        <f>V103-'Apportion (exc uplift)'!V103</f>
        <v>415.4999999999982</v>
      </c>
      <c r="W110" s="141"/>
      <c r="X110" s="143">
        <f>X103-'Apportion (exc uplift)'!X103</f>
        <v>1.599999999999909</v>
      </c>
      <c r="Y110" s="143">
        <f>Y103-'Apportion (exc uplift)'!Y103</f>
        <v>61.5</v>
      </c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3">
        <f>AI103-'Apportion (exc uplift)'!AI103</f>
        <v>542.4000000000069</v>
      </c>
      <c r="AJ110" s="143">
        <f>AJ103-'Apportion (exc uplift)'!AJ103</f>
        <v>691.7999999999993</v>
      </c>
      <c r="AK110" s="143">
        <f>AK103-'Apportion (exc uplift)'!AK103</f>
        <v>336.2999999999993</v>
      </c>
      <c r="AL110" s="143">
        <f>AL103-'Apportion (exc uplift)'!AL103</f>
        <v>139.19999999999982</v>
      </c>
      <c r="AM110" s="143">
        <f>AM103-'Apportion (exc uplift)'!AM103</f>
        <v>319.69999999999345</v>
      </c>
      <c r="AN110" s="143">
        <f>AN103-'Apportion (exc uplift)'!AN103</f>
        <v>40.899999999999864</v>
      </c>
      <c r="AO110" s="141"/>
      <c r="AP110" s="143">
        <f>AP103-'Apportion (exc uplift)'!AP103</f>
        <v>59.79999999999927</v>
      </c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3">
        <f>BA103-'Apportion (exc uplift)'!BA103</f>
        <v>74.79999999999973</v>
      </c>
      <c r="BB110" s="141"/>
      <c r="BC110" s="143">
        <f>BC103-'Apportion (exc uplift)'!BC103</f>
        <v>103.70000000000027</v>
      </c>
      <c r="BD110" s="141"/>
      <c r="BE110" s="141"/>
      <c r="BF110" s="141"/>
      <c r="BG110" s="141"/>
      <c r="BH110" s="143">
        <f>BH103-'Apportion (exc uplift)'!BH103</f>
        <v>7.499999999998181</v>
      </c>
      <c r="BI110" s="141"/>
      <c r="BJ110" s="143">
        <f>BJ103-'Apportion (exc uplift)'!BJ103</f>
        <v>44.49999999999977</v>
      </c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141"/>
      <c r="CM110" s="141"/>
      <c r="CN110" s="141"/>
      <c r="CO110" s="141"/>
      <c r="CP110" s="141"/>
      <c r="CQ110" s="141"/>
      <c r="CR110" s="141"/>
      <c r="CS110" s="141"/>
      <c r="CT110" s="141"/>
      <c r="CU110" s="141"/>
      <c r="CV110" s="141"/>
      <c r="CW110" s="141"/>
      <c r="CX110" s="141"/>
    </row>
    <row r="111" spans="1:102" ht="12.75">
      <c r="A111" s="140" t="s">
        <v>28</v>
      </c>
      <c r="B111" s="141"/>
      <c r="C111" s="143">
        <f>C104-'Apportion (exc uplift)'!C104</f>
        <v>0.10000000000000009</v>
      </c>
      <c r="D111" s="141"/>
      <c r="E111" s="143">
        <f>E104-'Apportion (exc uplift)'!E104</f>
        <v>0.10000000000000142</v>
      </c>
      <c r="F111" s="141"/>
      <c r="G111" s="141"/>
      <c r="H111" s="141"/>
      <c r="I111" s="141"/>
      <c r="J111" s="141"/>
      <c r="K111" s="141"/>
      <c r="L111" s="141"/>
      <c r="M111" s="141"/>
      <c r="N111" s="141"/>
      <c r="O111" s="143">
        <f>O104-'Apportion (exc uplift)'!O104</f>
        <v>5.299999999999997</v>
      </c>
      <c r="P111" s="141"/>
      <c r="Q111" s="141"/>
      <c r="R111" s="141"/>
      <c r="S111" s="141"/>
      <c r="T111" s="143">
        <f>T104-'Apportion (exc uplift)'!T104</f>
        <v>1.7000000000000002</v>
      </c>
      <c r="U111" s="141"/>
      <c r="V111" s="143">
        <f>V104-'Apportion (exc uplift)'!V104</f>
        <v>7.699999999999989</v>
      </c>
      <c r="W111" s="141"/>
      <c r="X111" s="143">
        <f>X104-'Apportion (exc uplift)'!X104</f>
        <v>0.09999999999999787</v>
      </c>
      <c r="Y111" s="143">
        <f>Y104-'Apportion (exc uplift)'!Y104</f>
        <v>0.5</v>
      </c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3">
        <f>AI104-'Apportion (exc uplift)'!AI104</f>
        <v>0.5999999999999996</v>
      </c>
      <c r="AJ111" s="143">
        <f>AJ104-'Apportion (exc uplift)'!AJ104</f>
        <v>0</v>
      </c>
      <c r="AK111" s="143">
        <f>AK104-'Apportion (exc uplift)'!AK104</f>
        <v>0.09999999999999998</v>
      </c>
      <c r="AL111" s="143">
        <f>AL104-'Apportion (exc uplift)'!AL104</f>
        <v>0</v>
      </c>
      <c r="AM111" s="143">
        <f>AM104-'Apportion (exc uplift)'!AM104</f>
        <v>0.10000000000000009</v>
      </c>
      <c r="AN111" s="143">
        <f>AN104-'Apportion (exc uplift)'!AN104</f>
        <v>0.09999999999999998</v>
      </c>
      <c r="AO111" s="141"/>
      <c r="AP111" s="143">
        <f>AP104-'Apportion (exc uplift)'!AP104</f>
        <v>0.09999999999999964</v>
      </c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3">
        <f>BA104-'Apportion (exc uplift)'!BA104</f>
        <v>0</v>
      </c>
      <c r="BB111" s="141"/>
      <c r="BC111" s="143">
        <f>BC104-'Apportion (exc uplift)'!BC104</f>
        <v>0</v>
      </c>
      <c r="BD111" s="141"/>
      <c r="BE111" s="141"/>
      <c r="BF111" s="141"/>
      <c r="BG111" s="141"/>
      <c r="BH111" s="143">
        <f>BH104-'Apportion (exc uplift)'!BH104</f>
        <v>0.19999999999999574</v>
      </c>
      <c r="BI111" s="141"/>
      <c r="BJ111" s="143">
        <f>BJ104-'Apportion (exc uplift)'!BJ104</f>
        <v>0</v>
      </c>
      <c r="BK111" s="141"/>
      <c r="BL111" s="141"/>
      <c r="BM111" s="141"/>
      <c r="BN111" s="141"/>
      <c r="BO111" s="141"/>
      <c r="BP111" s="141"/>
      <c r="BQ111" s="141"/>
      <c r="BR111" s="141"/>
      <c r="BS111" s="141"/>
      <c r="BT111" s="141"/>
      <c r="BU111" s="141"/>
      <c r="BV111" s="141"/>
      <c r="BW111" s="141"/>
      <c r="BX111" s="141"/>
      <c r="BY111" s="141"/>
      <c r="BZ111" s="141"/>
      <c r="CA111" s="141"/>
      <c r="CB111" s="141"/>
      <c r="CC111" s="141"/>
      <c r="CD111" s="141"/>
      <c r="CE111" s="141"/>
      <c r="CF111" s="141"/>
      <c r="CG111" s="141"/>
      <c r="CH111" s="141"/>
      <c r="CI111" s="141"/>
      <c r="CJ111" s="141"/>
      <c r="CK111" s="141"/>
      <c r="CL111" s="141"/>
      <c r="CM111" s="141"/>
      <c r="CN111" s="141"/>
      <c r="CO111" s="141"/>
      <c r="CP111" s="141"/>
      <c r="CQ111" s="141"/>
      <c r="CR111" s="141"/>
      <c r="CS111" s="141"/>
      <c r="CT111" s="141"/>
      <c r="CU111" s="141"/>
      <c r="CV111" s="141"/>
      <c r="CW111" s="141"/>
      <c r="CX111" s="141"/>
    </row>
    <row r="112" spans="1:102" ht="12.75">
      <c r="A112" s="140" t="s">
        <v>29</v>
      </c>
      <c r="B112" s="141"/>
      <c r="C112" s="143">
        <f>C105-'Apportion (exc uplift)'!C105</f>
        <v>0.7000000000000011</v>
      </c>
      <c r="D112" s="141"/>
      <c r="E112" s="143">
        <f>E105-'Apportion (exc uplift)'!E105</f>
        <v>0</v>
      </c>
      <c r="F112" s="141"/>
      <c r="G112" s="141"/>
      <c r="H112" s="141"/>
      <c r="I112" s="141"/>
      <c r="J112" s="141"/>
      <c r="K112" s="141"/>
      <c r="L112" s="141"/>
      <c r="M112" s="141"/>
      <c r="N112" s="141"/>
      <c r="O112" s="143">
        <f>O105-'Apportion (exc uplift)'!O105</f>
        <v>28.399999999999977</v>
      </c>
      <c r="P112" s="141"/>
      <c r="Q112" s="141"/>
      <c r="R112" s="141"/>
      <c r="S112" s="141"/>
      <c r="T112" s="143">
        <f>T105-'Apportion (exc uplift)'!T105</f>
        <v>21.10000000000001</v>
      </c>
      <c r="U112" s="141"/>
      <c r="V112" s="143">
        <f>V105-'Apportion (exc uplift)'!V105</f>
        <v>379.40000000000055</v>
      </c>
      <c r="W112" s="141"/>
      <c r="X112" s="143">
        <f>X105-'Apportion (exc uplift)'!X105</f>
        <v>0.09999999999999432</v>
      </c>
      <c r="Y112" s="143">
        <f>Y105-'Apportion (exc uplift)'!Y105</f>
        <v>50.299999999999955</v>
      </c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3">
        <f>AI105-'Apportion (exc uplift)'!AI105</f>
        <v>941.8999999999996</v>
      </c>
      <c r="AJ112" s="143">
        <f>AJ105-'Apportion (exc uplift)'!AJ105</f>
        <v>2674.399999999998</v>
      </c>
      <c r="AK112" s="143">
        <f>AK105-'Apportion (exc uplift)'!AK105</f>
        <v>1066.6000000000004</v>
      </c>
      <c r="AL112" s="143">
        <f>AL105-'Apportion (exc uplift)'!AL105</f>
        <v>171.79999999999927</v>
      </c>
      <c r="AM112" s="143">
        <f>AM105-'Apportion (exc uplift)'!AM105</f>
        <v>78.30000000000018</v>
      </c>
      <c r="AN112" s="143">
        <f>AN105-'Apportion (exc uplift)'!AN105</f>
        <v>4.5</v>
      </c>
      <c r="AO112" s="141"/>
      <c r="AP112" s="143">
        <f>AP105-'Apportion (exc uplift)'!AP105</f>
        <v>156.20000000000073</v>
      </c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3">
        <f>BA105-'Apportion (exc uplift)'!BA105</f>
        <v>352.5</v>
      </c>
      <c r="BB112" s="141"/>
      <c r="BC112" s="143">
        <f>BC105-'Apportion (exc uplift)'!BC105</f>
        <v>339.9000000000001</v>
      </c>
      <c r="BD112" s="141"/>
      <c r="BE112" s="141"/>
      <c r="BF112" s="141"/>
      <c r="BG112" s="141"/>
      <c r="BH112" s="143">
        <f>BH105-'Apportion (exc uplift)'!BH105</f>
        <v>66.90000000000146</v>
      </c>
      <c r="BI112" s="141"/>
      <c r="BJ112" s="143">
        <f>BJ105-'Apportion (exc uplift)'!BJ105</f>
        <v>89.29999999999995</v>
      </c>
      <c r="BK112" s="141"/>
      <c r="BL112" s="141"/>
      <c r="BM112" s="141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</row>
    <row r="113" spans="1:102" ht="12.75">
      <c r="A113" s="140" t="s">
        <v>30</v>
      </c>
      <c r="B113" s="141"/>
      <c r="C113" s="143">
        <f>C106-'Apportion (exc uplift)'!C106</f>
        <v>0.09999999999999998</v>
      </c>
      <c r="D113" s="141"/>
      <c r="E113" s="143">
        <f>E106-'Apportion (exc uplift)'!E106</f>
        <v>0</v>
      </c>
      <c r="F113" s="141"/>
      <c r="G113" s="141"/>
      <c r="H113" s="141"/>
      <c r="I113" s="141"/>
      <c r="J113" s="141"/>
      <c r="K113" s="141"/>
      <c r="L113" s="141"/>
      <c r="M113" s="141"/>
      <c r="N113" s="141"/>
      <c r="O113" s="143">
        <f>O106-'Apportion (exc uplift)'!O106</f>
        <v>12.700000000000003</v>
      </c>
      <c r="P113" s="141"/>
      <c r="Q113" s="141"/>
      <c r="R113" s="141"/>
      <c r="S113" s="141"/>
      <c r="T113" s="143">
        <f>T106-'Apportion (exc uplift)'!T106</f>
        <v>220.70000000000005</v>
      </c>
      <c r="U113" s="141"/>
      <c r="V113" s="143">
        <f>V106-'Apportion (exc uplift)'!V106</f>
        <v>83.40000000000009</v>
      </c>
      <c r="W113" s="141"/>
      <c r="X113" s="143">
        <f>X106-'Apportion (exc uplift)'!X106</f>
        <v>0.20000000000001705</v>
      </c>
      <c r="Y113" s="143">
        <f>Y106-'Apportion (exc uplift)'!Y106</f>
        <v>653.6999999999998</v>
      </c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3">
        <f>AI106-'Apportion (exc uplift)'!AI106</f>
        <v>29.100000000000023</v>
      </c>
      <c r="AJ113" s="143">
        <f>AJ106-'Apportion (exc uplift)'!AJ106</f>
        <v>55.80000000000001</v>
      </c>
      <c r="AK113" s="143">
        <f>AK106-'Apportion (exc uplift)'!AK106</f>
        <v>26</v>
      </c>
      <c r="AL113" s="143">
        <f>AL106-'Apportion (exc uplift)'!AL106</f>
        <v>4</v>
      </c>
      <c r="AM113" s="143">
        <f>AM106-'Apportion (exc uplift)'!AM106</f>
        <v>9.899999999999977</v>
      </c>
      <c r="AN113" s="143">
        <f>AN106-'Apportion (exc uplift)'!AN106</f>
        <v>0.5</v>
      </c>
      <c r="AO113" s="141"/>
      <c r="AP113" s="143">
        <f>AP106-'Apportion (exc uplift)'!AP106</f>
        <v>11.899999999999977</v>
      </c>
      <c r="AQ113" s="141"/>
      <c r="AR113" s="141"/>
      <c r="AS113" s="141"/>
      <c r="AT113" s="141"/>
      <c r="AU113" s="141"/>
      <c r="AV113" s="141"/>
      <c r="AW113" s="141"/>
      <c r="AX113" s="141"/>
      <c r="AY113" s="141"/>
      <c r="AZ113" s="141"/>
      <c r="BA113" s="143">
        <f>BA106-'Apportion (exc uplift)'!BA106</f>
        <v>15.700000000000003</v>
      </c>
      <c r="BB113" s="141"/>
      <c r="BC113" s="143">
        <f>BC106-'Apportion (exc uplift)'!BC106</f>
        <v>4.399999999999999</v>
      </c>
      <c r="BD113" s="141"/>
      <c r="BE113" s="141"/>
      <c r="BF113" s="141"/>
      <c r="BG113" s="141"/>
      <c r="BH113" s="143">
        <f>BH106-'Apportion (exc uplift)'!BH106</f>
        <v>13.400000000000091</v>
      </c>
      <c r="BI113" s="141"/>
      <c r="BJ113" s="143">
        <f>BJ106-'Apportion (exc uplift)'!BJ106</f>
        <v>4.199999999999996</v>
      </c>
      <c r="BK113" s="141"/>
      <c r="BL113" s="141"/>
      <c r="BM113" s="141"/>
      <c r="BN113" s="141"/>
      <c r="BO113" s="141"/>
      <c r="BP113" s="141"/>
      <c r="BQ113" s="141"/>
      <c r="BR113" s="141"/>
      <c r="BS113" s="141"/>
      <c r="BT113" s="141"/>
      <c r="BU113" s="141"/>
      <c r="BV113" s="141"/>
      <c r="BW113" s="141"/>
      <c r="BX113" s="141"/>
      <c r="BY113" s="141"/>
      <c r="BZ113" s="141"/>
      <c r="CA113" s="141"/>
      <c r="CB113" s="141"/>
      <c r="CC113" s="141"/>
      <c r="CD113" s="141"/>
      <c r="CE113" s="141"/>
      <c r="CF113" s="141"/>
      <c r="CG113" s="141"/>
      <c r="CH113" s="141"/>
      <c r="CI113" s="141"/>
      <c r="CJ113" s="141"/>
      <c r="CK113" s="141"/>
      <c r="CL113" s="141"/>
      <c r="CM113" s="141"/>
      <c r="CN113" s="141"/>
      <c r="CO113" s="141"/>
      <c r="CP113" s="141"/>
      <c r="CQ113" s="141"/>
      <c r="CR113" s="141"/>
      <c r="CS113" s="141"/>
      <c r="CT113" s="141"/>
      <c r="CU113" s="141"/>
      <c r="CV113" s="141"/>
      <c r="CW113" s="141"/>
      <c r="CX113" s="141"/>
    </row>
    <row r="114" ht="12.75">
      <c r="BD114" s="89"/>
    </row>
    <row r="115" ht="12.75">
      <c r="B115" s="89"/>
    </row>
    <row r="116" ht="12.75">
      <c r="B116" s="89"/>
    </row>
  </sheetData>
  <sheetProtection/>
  <conditionalFormatting sqref="BV21:BW23 CF21:CX23 BY21:BY23 B21:BR23">
    <cfRule type="cellIs" priority="39" dxfId="42" operator="notEqual" stopIfTrue="1">
      <formula>0</formula>
    </cfRule>
  </conditionalFormatting>
  <conditionalFormatting sqref="CF12:CX14 CF6:CX10 BY12:BY14 BY6:BY10 BT12:BW14 BT6:BW10 B6:BR10 B87:CX90 B12:BR14 B15:AZ15">
    <cfRule type="cellIs" priority="38" dxfId="43" operator="equal" stopIfTrue="1">
      <formula>0</formula>
    </cfRule>
  </conditionalFormatting>
  <conditionalFormatting sqref="BT21:BU23">
    <cfRule type="cellIs" priority="20" dxfId="42" operator="notEqual" stopIfTrue="1">
      <formula>0</formula>
    </cfRule>
  </conditionalFormatting>
  <conditionalFormatting sqref="BT87:BU90">
    <cfRule type="cellIs" priority="19" dxfId="43" operator="equal" stopIfTrue="1">
      <formula>0</formula>
    </cfRule>
  </conditionalFormatting>
  <conditionalFormatting sqref="BZ21:CE23">
    <cfRule type="cellIs" priority="18" dxfId="42" operator="notEqual" stopIfTrue="1">
      <formula>0</formula>
    </cfRule>
  </conditionalFormatting>
  <conditionalFormatting sqref="BZ6:CE10 BZ12:CE14">
    <cfRule type="cellIs" priority="17" dxfId="43" operator="equal" stopIfTrue="1">
      <formula>0</formula>
    </cfRule>
  </conditionalFormatting>
  <conditionalFormatting sqref="BX21:BX23">
    <cfRule type="cellIs" priority="16" dxfId="42" operator="notEqual" stopIfTrue="1">
      <formula>0</formula>
    </cfRule>
  </conditionalFormatting>
  <conditionalFormatting sqref="BX6:BX10 BX12:BX14 BX87:BX90">
    <cfRule type="cellIs" priority="15" dxfId="43" operator="equal" stopIfTrue="1">
      <formula>0</formula>
    </cfRule>
  </conditionalFormatting>
  <conditionalFormatting sqref="BS21:BS23">
    <cfRule type="cellIs" priority="14" dxfId="42" operator="notEqual" stopIfTrue="1">
      <formula>0</formula>
    </cfRule>
  </conditionalFormatting>
  <conditionalFormatting sqref="BS6:BS10 BS12:BS14">
    <cfRule type="cellIs" priority="13" dxfId="43" operator="equal" stopIfTrue="1">
      <formula>0</formula>
    </cfRule>
  </conditionalFormatting>
  <conditionalFormatting sqref="BS87:BS90">
    <cfRule type="cellIs" priority="12" dxfId="43" operator="equal" stopIfTrue="1">
      <formula>0</formula>
    </cfRule>
  </conditionalFormatting>
  <conditionalFormatting sqref="BA15:CX15">
    <cfRule type="cellIs" priority="11" dxfId="43" operator="equal" stopIfTrue="1">
      <formula>0</formula>
    </cfRule>
  </conditionalFormatting>
  <conditionalFormatting sqref="B6:CX10 B12:CX15">
    <cfRule type="cellIs" priority="10" dxfId="44" operator="notEqual" stopIfTrue="1">
      <formula>0</formula>
    </cfRule>
  </conditionalFormatting>
  <conditionalFormatting sqref="BQ15">
    <cfRule type="cellIs" priority="8" dxfId="43" operator="equal" stopIfTrue="1">
      <formula>0</formula>
    </cfRule>
  </conditionalFormatting>
  <conditionalFormatting sqref="BY15">
    <cfRule type="cellIs" priority="7" dxfId="43" operator="equal" stopIfTrue="1">
      <formula>0</formula>
    </cfRule>
  </conditionalFormatting>
  <conditionalFormatting sqref="CI15">
    <cfRule type="cellIs" priority="6" dxfId="43" operator="equal" stopIfTrue="1">
      <formula>0</formula>
    </cfRule>
  </conditionalFormatting>
  <conditionalFormatting sqref="BV24:BW24 CF24:CX24 BY24 B24:BR24">
    <cfRule type="cellIs" priority="5" dxfId="42" operator="notEqual" stopIfTrue="1">
      <formula>0</formula>
    </cfRule>
  </conditionalFormatting>
  <conditionalFormatting sqref="BT24:BU24">
    <cfRule type="cellIs" priority="4" dxfId="42" operator="notEqual" stopIfTrue="1">
      <formula>0</formula>
    </cfRule>
  </conditionalFormatting>
  <conditionalFormatting sqref="BZ24:CE24">
    <cfRule type="cellIs" priority="3" dxfId="42" operator="notEqual" stopIfTrue="1">
      <formula>0</formula>
    </cfRule>
  </conditionalFormatting>
  <conditionalFormatting sqref="BX24">
    <cfRule type="cellIs" priority="2" dxfId="42" operator="notEqual" stopIfTrue="1">
      <formula>0</formula>
    </cfRule>
  </conditionalFormatting>
  <conditionalFormatting sqref="BS24">
    <cfRule type="cellIs" priority="1" dxfId="42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Width="12" fitToHeight="1" horizontalDpi="300" verticalDpi="300" orientation="portrait" paperSize="8" scale="73" r:id="rId3"/>
  <colBreaks count="5" manualBreakCount="5">
    <brk id="28" max="78" man="1"/>
    <brk id="34" max="78" man="1"/>
    <brk id="50" max="78" man="1"/>
    <brk id="64" max="78" man="1"/>
    <brk id="8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6"/>
  <sheetViews>
    <sheetView zoomScale="90" zoomScaleNormal="90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8.88671875" defaultRowHeight="15"/>
  <cols>
    <col min="1" max="1" width="19.88671875" style="89" bestFit="1" customWidth="1"/>
    <col min="2" max="96" width="8.88671875" style="89" customWidth="1"/>
    <col min="97" max="16384" width="8.88671875" style="89" customWidth="1"/>
  </cols>
  <sheetData>
    <row r="1" spans="2:102" ht="12.75">
      <c r="B1" s="4" t="s">
        <v>31</v>
      </c>
      <c r="C1" s="4" t="s">
        <v>31</v>
      </c>
      <c r="D1" s="4" t="s">
        <v>31</v>
      </c>
      <c r="E1" s="4" t="s">
        <v>31</v>
      </c>
      <c r="F1" s="4" t="s">
        <v>31</v>
      </c>
      <c r="G1" s="4" t="s">
        <v>31</v>
      </c>
      <c r="H1" s="4" t="s">
        <v>31</v>
      </c>
      <c r="I1" s="4" t="s">
        <v>31</v>
      </c>
      <c r="J1" s="4" t="s">
        <v>31</v>
      </c>
      <c r="K1" s="4" t="s">
        <v>31</v>
      </c>
      <c r="L1" s="4" t="s">
        <v>31</v>
      </c>
      <c r="M1" s="4" t="s">
        <v>31</v>
      </c>
      <c r="N1" s="4" t="s">
        <v>31</v>
      </c>
      <c r="O1" s="4" t="s">
        <v>31</v>
      </c>
      <c r="P1" s="4" t="s">
        <v>31</v>
      </c>
      <c r="Q1" s="4" t="s">
        <v>31</v>
      </c>
      <c r="R1" s="4" t="s">
        <v>31</v>
      </c>
      <c r="S1" s="4" t="s">
        <v>31</v>
      </c>
      <c r="T1" s="4" t="s">
        <v>31</v>
      </c>
      <c r="U1" s="4" t="s">
        <v>31</v>
      </c>
      <c r="V1" s="4" t="s">
        <v>31</v>
      </c>
      <c r="W1" s="4" t="s">
        <v>31</v>
      </c>
      <c r="X1" s="4" t="s">
        <v>31</v>
      </c>
      <c r="Y1" s="4" t="s">
        <v>31</v>
      </c>
      <c r="Z1" s="4" t="s">
        <v>31</v>
      </c>
      <c r="AA1" s="4" t="s">
        <v>31</v>
      </c>
      <c r="AB1" s="4" t="s">
        <v>31</v>
      </c>
      <c r="AC1" s="4" t="s">
        <v>38</v>
      </c>
      <c r="AD1" s="4" t="s">
        <v>38</v>
      </c>
      <c r="AE1" s="4" t="s">
        <v>38</v>
      </c>
      <c r="AF1" s="4" t="s">
        <v>38</v>
      </c>
      <c r="AG1" s="4" t="s">
        <v>38</v>
      </c>
      <c r="AH1" s="4" t="s">
        <v>38</v>
      </c>
      <c r="AI1" s="4" t="s">
        <v>64</v>
      </c>
      <c r="AJ1" s="4" t="s">
        <v>64</v>
      </c>
      <c r="AK1" s="4" t="s">
        <v>64</v>
      </c>
      <c r="AL1" s="4" t="s">
        <v>64</v>
      </c>
      <c r="AM1" s="4" t="s">
        <v>64</v>
      </c>
      <c r="AN1" s="4" t="s">
        <v>64</v>
      </c>
      <c r="AO1" s="4" t="s">
        <v>64</v>
      </c>
      <c r="AP1" s="4" t="s">
        <v>64</v>
      </c>
      <c r="AQ1" s="4" t="s">
        <v>64</v>
      </c>
      <c r="AR1" s="4" t="s">
        <v>64</v>
      </c>
      <c r="AS1" s="4" t="s">
        <v>64</v>
      </c>
      <c r="AT1" s="4" t="s">
        <v>64</v>
      </c>
      <c r="AU1" s="4" t="s">
        <v>64</v>
      </c>
      <c r="AV1" s="4" t="s">
        <v>64</v>
      </c>
      <c r="AW1" s="4" t="s">
        <v>64</v>
      </c>
      <c r="AX1" s="4" t="s">
        <v>64</v>
      </c>
      <c r="AY1" s="4" t="s">
        <v>64</v>
      </c>
      <c r="AZ1" s="4" t="s">
        <v>64</v>
      </c>
      <c r="BA1" s="4" t="s">
        <v>64</v>
      </c>
      <c r="BB1" s="4" t="s">
        <v>64</v>
      </c>
      <c r="BC1" s="4" t="s">
        <v>64</v>
      </c>
      <c r="BD1" s="4" t="s">
        <v>64</v>
      </c>
      <c r="BE1" s="4" t="s">
        <v>64</v>
      </c>
      <c r="BF1" s="4" t="s">
        <v>64</v>
      </c>
      <c r="BG1" s="4" t="s">
        <v>64</v>
      </c>
      <c r="BH1" s="4" t="s">
        <v>64</v>
      </c>
      <c r="BI1" s="4" t="s">
        <v>64</v>
      </c>
      <c r="BJ1" s="4" t="s">
        <v>64</v>
      </c>
      <c r="BK1" s="4" t="s">
        <v>64</v>
      </c>
      <c r="BL1" s="4" t="s">
        <v>64</v>
      </c>
      <c r="BM1" s="4" t="s">
        <v>83</v>
      </c>
      <c r="BN1" s="4" t="s">
        <v>83</v>
      </c>
      <c r="BO1" s="4" t="s">
        <v>83</v>
      </c>
      <c r="BP1" s="4" t="s">
        <v>83</v>
      </c>
      <c r="BQ1" s="4" t="s">
        <v>83</v>
      </c>
      <c r="BR1" s="4" t="s">
        <v>83</v>
      </c>
      <c r="BS1" s="131" t="s">
        <v>83</v>
      </c>
      <c r="BT1" s="4" t="s">
        <v>83</v>
      </c>
      <c r="BU1" s="4" t="s">
        <v>83</v>
      </c>
      <c r="BV1" s="4" t="s">
        <v>83</v>
      </c>
      <c r="BW1" s="4" t="s">
        <v>83</v>
      </c>
      <c r="BX1" s="4" t="s">
        <v>83</v>
      </c>
      <c r="BY1" s="4" t="s">
        <v>83</v>
      </c>
      <c r="BZ1" s="131" t="s">
        <v>83</v>
      </c>
      <c r="CA1" s="131" t="s">
        <v>83</v>
      </c>
      <c r="CB1" s="131" t="s">
        <v>83</v>
      </c>
      <c r="CC1" s="131" t="s">
        <v>83</v>
      </c>
      <c r="CD1" s="131" t="s">
        <v>83</v>
      </c>
      <c r="CE1" s="131" t="s">
        <v>83</v>
      </c>
      <c r="CF1" s="4" t="s">
        <v>83</v>
      </c>
      <c r="CG1" s="4" t="s">
        <v>83</v>
      </c>
      <c r="CH1" s="4" t="s">
        <v>84</v>
      </c>
      <c r="CI1" s="4" t="s">
        <v>84</v>
      </c>
      <c r="CJ1" s="4" t="s">
        <v>84</v>
      </c>
      <c r="CK1" s="4" t="s">
        <v>84</v>
      </c>
      <c r="CL1" s="4" t="s">
        <v>84</v>
      </c>
      <c r="CM1" s="4" t="s">
        <v>84</v>
      </c>
      <c r="CN1" s="4" t="s">
        <v>84</v>
      </c>
      <c r="CO1" s="4" t="s">
        <v>84</v>
      </c>
      <c r="CP1" s="4" t="s">
        <v>84</v>
      </c>
      <c r="CQ1" s="4" t="s">
        <v>84</v>
      </c>
      <c r="CR1" s="4" t="s">
        <v>84</v>
      </c>
      <c r="CS1" s="4" t="s">
        <v>84</v>
      </c>
      <c r="CT1" s="4" t="s">
        <v>183</v>
      </c>
      <c r="CU1" s="4" t="s">
        <v>183</v>
      </c>
      <c r="CV1" s="4" t="s">
        <v>183</v>
      </c>
      <c r="CW1" s="4" t="s">
        <v>183</v>
      </c>
      <c r="CX1" s="4" t="s">
        <v>183</v>
      </c>
    </row>
    <row r="2" spans="1:102" ht="24.75" customHeight="1">
      <c r="A2" s="117"/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128</v>
      </c>
      <c r="Q2" s="5" t="s">
        <v>18</v>
      </c>
      <c r="R2" s="5" t="s">
        <v>19</v>
      </c>
      <c r="S2" s="5" t="s">
        <v>20</v>
      </c>
      <c r="T2" s="5" t="s">
        <v>21</v>
      </c>
      <c r="U2" s="5" t="s">
        <v>22</v>
      </c>
      <c r="V2" s="5" t="s">
        <v>23</v>
      </c>
      <c r="W2" s="5" t="s">
        <v>24</v>
      </c>
      <c r="X2" s="5" t="s">
        <v>25</v>
      </c>
      <c r="Y2" s="5" t="s">
        <v>26</v>
      </c>
      <c r="Z2" s="5" t="s">
        <v>158</v>
      </c>
      <c r="AA2" s="5" t="s">
        <v>159</v>
      </c>
      <c r="AB2" s="5" t="s">
        <v>160</v>
      </c>
      <c r="AC2" s="8" t="s">
        <v>33</v>
      </c>
      <c r="AD2" s="8" t="s">
        <v>196</v>
      </c>
      <c r="AE2" s="8" t="s">
        <v>34</v>
      </c>
      <c r="AF2" s="8" t="s">
        <v>35</v>
      </c>
      <c r="AG2" s="9" t="s">
        <v>36</v>
      </c>
      <c r="AH2" s="9" t="s">
        <v>37</v>
      </c>
      <c r="AI2" s="5" t="s">
        <v>40</v>
      </c>
      <c r="AJ2" s="5" t="s">
        <v>41</v>
      </c>
      <c r="AK2" s="5" t="s">
        <v>42</v>
      </c>
      <c r="AL2" s="5" t="s">
        <v>43</v>
      </c>
      <c r="AM2" s="5" t="s">
        <v>44</v>
      </c>
      <c r="AN2" s="5" t="s">
        <v>45</v>
      </c>
      <c r="AO2" s="5" t="s">
        <v>46</v>
      </c>
      <c r="AP2" s="5" t="s">
        <v>47</v>
      </c>
      <c r="AQ2" s="5" t="s">
        <v>48</v>
      </c>
      <c r="AR2" s="5" t="s">
        <v>49</v>
      </c>
      <c r="AS2" s="5" t="s">
        <v>50</v>
      </c>
      <c r="AT2" s="5" t="s">
        <v>148</v>
      </c>
      <c r="AU2" s="5" t="s">
        <v>149</v>
      </c>
      <c r="AV2" s="5" t="s">
        <v>150</v>
      </c>
      <c r="AW2" s="5" t="s">
        <v>151</v>
      </c>
      <c r="AX2" s="5" t="s">
        <v>51</v>
      </c>
      <c r="AY2" s="5" t="s">
        <v>52</v>
      </c>
      <c r="AZ2" s="5" t="s">
        <v>53</v>
      </c>
      <c r="BA2" s="5" t="s">
        <v>54</v>
      </c>
      <c r="BB2" s="3" t="s">
        <v>153</v>
      </c>
      <c r="BC2" s="5" t="s">
        <v>55</v>
      </c>
      <c r="BD2" s="5" t="s">
        <v>56</v>
      </c>
      <c r="BE2" s="5" t="s">
        <v>57</v>
      </c>
      <c r="BF2" s="5" t="s">
        <v>58</v>
      </c>
      <c r="BG2" s="5" t="s">
        <v>59</v>
      </c>
      <c r="BH2" s="5" t="s">
        <v>61</v>
      </c>
      <c r="BI2" s="5" t="s">
        <v>60</v>
      </c>
      <c r="BJ2" s="5" t="s">
        <v>62</v>
      </c>
      <c r="BK2" s="5" t="s">
        <v>63</v>
      </c>
      <c r="BL2" s="36" t="s">
        <v>94</v>
      </c>
      <c r="BM2" s="5" t="s">
        <v>65</v>
      </c>
      <c r="BN2" s="5" t="s">
        <v>66</v>
      </c>
      <c r="BO2" s="5" t="s">
        <v>67</v>
      </c>
      <c r="BP2" s="3" t="s">
        <v>96</v>
      </c>
      <c r="BQ2" s="5" t="s">
        <v>68</v>
      </c>
      <c r="BR2" s="3" t="s">
        <v>80</v>
      </c>
      <c r="BS2" s="145" t="s">
        <v>69</v>
      </c>
      <c r="BT2" s="5" t="s">
        <v>81</v>
      </c>
      <c r="BU2" s="5" t="s">
        <v>82</v>
      </c>
      <c r="BV2" s="3" t="s">
        <v>70</v>
      </c>
      <c r="BW2" s="5" t="s">
        <v>72</v>
      </c>
      <c r="BX2" s="3" t="s">
        <v>327</v>
      </c>
      <c r="BY2" s="3" t="s">
        <v>73</v>
      </c>
      <c r="BZ2" s="145" t="s">
        <v>71</v>
      </c>
      <c r="CA2" s="146" t="s">
        <v>74</v>
      </c>
      <c r="CB2" s="146" t="s">
        <v>75</v>
      </c>
      <c r="CC2" s="146" t="s">
        <v>76</v>
      </c>
      <c r="CD2" s="146" t="s">
        <v>77</v>
      </c>
      <c r="CE2" s="146" t="s">
        <v>78</v>
      </c>
      <c r="CF2" s="3" t="s">
        <v>79</v>
      </c>
      <c r="CG2" s="54" t="s">
        <v>193</v>
      </c>
      <c r="CH2" s="5" t="s">
        <v>86</v>
      </c>
      <c r="CI2" s="5" t="s">
        <v>85</v>
      </c>
      <c r="CJ2" s="5" t="s">
        <v>87</v>
      </c>
      <c r="CK2" s="5" t="s">
        <v>88</v>
      </c>
      <c r="CL2" s="36" t="s">
        <v>161</v>
      </c>
      <c r="CM2" s="36" t="s">
        <v>337</v>
      </c>
      <c r="CN2" s="5" t="s">
        <v>89</v>
      </c>
      <c r="CO2" s="36" t="s">
        <v>95</v>
      </c>
      <c r="CP2" s="5" t="s">
        <v>90</v>
      </c>
      <c r="CQ2" s="5" t="s">
        <v>91</v>
      </c>
      <c r="CR2" s="5" t="s">
        <v>92</v>
      </c>
      <c r="CS2" s="5" t="s">
        <v>93</v>
      </c>
      <c r="CT2" s="54" t="s">
        <v>191</v>
      </c>
      <c r="CU2" s="54" t="s">
        <v>192</v>
      </c>
      <c r="CV2" s="54" t="s">
        <v>188</v>
      </c>
      <c r="CW2" s="54" t="s">
        <v>189</v>
      </c>
      <c r="CX2" s="54" t="s">
        <v>190</v>
      </c>
    </row>
    <row r="3" spans="1:102" ht="12.75">
      <c r="A3" s="25" t="s">
        <v>332</v>
      </c>
      <c r="B3" s="90">
        <f>'Apportion (inc uplift)'!B3-'Apportion (inc uplift)'!B4</f>
        <v>10</v>
      </c>
      <c r="C3" s="90">
        <f>'Apportion (inc uplift)'!C3-'Apportion (inc uplift)'!C4</f>
        <v>490</v>
      </c>
      <c r="D3" s="90">
        <f>'Apportion (inc uplift)'!D3-'Apportion (inc uplift)'!D4</f>
        <v>693</v>
      </c>
      <c r="E3" s="90">
        <f>'Apportion (inc uplift)'!E3-'Apportion (inc uplift)'!E4</f>
        <v>237</v>
      </c>
      <c r="F3" s="90">
        <f>'Apportion (inc uplift)'!F3-'Apportion (inc uplift)'!F4</f>
        <v>64</v>
      </c>
      <c r="G3" s="90">
        <f>'Apportion (inc uplift)'!G3-'Apportion (inc uplift)'!G4</f>
        <v>281</v>
      </c>
      <c r="H3" s="90">
        <f>'Apportion (inc uplift)'!H3-'Apportion (inc uplift)'!H4</f>
        <v>2915</v>
      </c>
      <c r="I3" s="90">
        <f>'Apportion (inc uplift)'!I3-'Apportion (inc uplift)'!I4</f>
        <v>52</v>
      </c>
      <c r="J3" s="90">
        <f>'Apportion (inc uplift)'!J3-'Apportion (inc uplift)'!J4</f>
        <v>16</v>
      </c>
      <c r="K3" s="90">
        <f>'Apportion (inc uplift)'!K3-'Apportion (inc uplift)'!K4</f>
        <v>42</v>
      </c>
      <c r="L3" s="90">
        <f>'Apportion (inc uplift)'!L3-'Apportion (inc uplift)'!L4</f>
        <v>193</v>
      </c>
      <c r="M3" s="90">
        <f>'Apportion (inc uplift)'!M3-'Apportion (inc uplift)'!M4</f>
        <v>190</v>
      </c>
      <c r="N3" s="90">
        <f>'Apportion (inc uplift)'!N3-'Apportion (inc uplift)'!N4</f>
        <v>31</v>
      </c>
      <c r="O3" s="90">
        <f>'Apportion (inc uplift)'!O3-'Apportion (inc uplift)'!O4</f>
        <v>2573</v>
      </c>
      <c r="P3" s="90">
        <f>'Apportion (inc uplift)'!P3-'Apportion (inc uplift)'!P4</f>
        <v>434</v>
      </c>
      <c r="Q3" s="90">
        <f>'Apportion (inc uplift)'!Q3-'Apportion (inc uplift)'!Q4</f>
        <v>6027</v>
      </c>
      <c r="R3" s="90">
        <f>'Apportion (inc uplift)'!R3-'Apportion (inc uplift)'!R4</f>
        <v>602.7</v>
      </c>
      <c r="S3" s="90">
        <f>'Apportion (inc uplift)'!S3-'Apportion (inc uplift)'!S4</f>
        <v>1963</v>
      </c>
      <c r="T3" s="90">
        <f>'Apportion (inc uplift)'!T3-'Apportion (inc uplift)'!T4</f>
        <v>941</v>
      </c>
      <c r="U3" s="90">
        <f>'Apportion (inc uplift)'!U3-'Apportion (inc uplift)'!U4</f>
        <v>775</v>
      </c>
      <c r="V3" s="90">
        <f>'Apportion (inc uplift)'!V3-'Apportion (inc uplift)'!V4</f>
        <v>11273</v>
      </c>
      <c r="W3" s="90">
        <f>'Apportion (inc uplift)'!W3-'Apportion (inc uplift)'!W4</f>
        <v>1810</v>
      </c>
      <c r="X3" s="90">
        <f>'Apportion (inc uplift)'!X3-'Apportion (inc uplift)'!X4</f>
        <v>2116</v>
      </c>
      <c r="Y3" s="90">
        <f>'Apportion (inc uplift)'!Y3-'Apportion (inc uplift)'!Y4</f>
        <v>7551</v>
      </c>
      <c r="Z3" s="90">
        <f>'Apportion (inc uplift)'!Z3-'Apportion (inc uplift)'!Z4</f>
        <v>455</v>
      </c>
      <c r="AA3" s="90">
        <f>'Apportion (inc uplift)'!AA3-'Apportion (inc uplift)'!AA4</f>
        <v>2180</v>
      </c>
      <c r="AB3" s="90">
        <f>'Apportion (inc uplift)'!AB3-'Apportion (inc uplift)'!AB4</f>
        <v>160</v>
      </c>
      <c r="AC3" s="90">
        <f>'Apportion (inc uplift)'!AC3-'Apportion (inc uplift)'!AC4</f>
        <v>3053</v>
      </c>
      <c r="AD3" s="90">
        <f>'Apportion (inc uplift)'!AD3-'Apportion (inc uplift)'!AD4</f>
        <v>5105</v>
      </c>
      <c r="AE3" s="90">
        <f>'Apportion (inc uplift)'!AE3-'Apportion (inc uplift)'!AE4</f>
        <v>465</v>
      </c>
      <c r="AF3" s="90">
        <f>'Apportion (inc uplift)'!AF3-'Apportion (inc uplift)'!AF4</f>
        <v>1734</v>
      </c>
      <c r="AG3" s="90">
        <f>'Apportion (inc uplift)'!AG3-'Apportion (inc uplift)'!AG4</f>
        <v>2163</v>
      </c>
      <c r="AH3" s="90">
        <f>'Apportion (inc uplift)'!AH3-'Apportion (inc uplift)'!AH4</f>
        <v>1241</v>
      </c>
      <c r="AI3" s="90">
        <f>'Apportion (inc uplift)'!AI3-'Apportion (inc uplift)'!AI4</f>
        <v>13761</v>
      </c>
      <c r="AJ3" s="90">
        <f>'Apportion (inc uplift)'!AJ3-'Apportion (inc uplift)'!AJ4</f>
        <v>18803</v>
      </c>
      <c r="AK3" s="90">
        <f>'Apportion (inc uplift)'!AK3-'Apportion (inc uplift)'!AK4</f>
        <v>8409</v>
      </c>
      <c r="AL3" s="90">
        <f>'Apportion (inc uplift)'!AL3-'Apportion (inc uplift)'!AL4</f>
        <v>7695</v>
      </c>
      <c r="AM3" s="90">
        <f>'Apportion (inc uplift)'!AM3-'Apportion (inc uplift)'!AM4</f>
        <v>33980</v>
      </c>
      <c r="AN3" s="90">
        <f>'Apportion (inc uplift)'!AN3-'Apportion (inc uplift)'!AN4</f>
        <v>645</v>
      </c>
      <c r="AO3" s="90">
        <f>'Apportion (inc uplift)'!AO3-'Apportion (inc uplift)'!AO4</f>
        <v>707</v>
      </c>
      <c r="AP3" s="90">
        <f>'Apportion (inc uplift)'!AP3-'Apportion (inc uplift)'!AP4</f>
        <v>17125</v>
      </c>
      <c r="AQ3" s="90">
        <f>'Apportion (inc uplift)'!AQ3-'Apportion (inc uplift)'!AQ4</f>
        <v>3563</v>
      </c>
      <c r="AR3" s="90">
        <f>'Apportion (inc uplift)'!AR3-'Apportion (inc uplift)'!AR4</f>
        <v>11003</v>
      </c>
      <c r="AS3" s="90">
        <f>'Apportion (inc uplift)'!AS3-'Apportion (inc uplift)'!AS4</f>
        <v>2540</v>
      </c>
      <c r="AT3" s="90">
        <f>'Apportion (inc uplift)'!AT3-'Apportion (inc uplift)'!AT4</f>
        <v>3904</v>
      </c>
      <c r="AU3" s="90">
        <f>'Apportion (inc uplift)'!AU3-'Apportion (inc uplift)'!AU4</f>
        <v>892</v>
      </c>
      <c r="AV3" s="90"/>
      <c r="AW3" s="90">
        <f>'Apportion (inc uplift)'!AW3-'Apportion (inc uplift)'!AW4</f>
        <v>762</v>
      </c>
      <c r="AX3" s="90">
        <f>'Apportion (inc uplift)'!AX3-'Apportion (inc uplift)'!AX4</f>
        <v>538</v>
      </c>
      <c r="AY3" s="90">
        <f>'Apportion (inc uplift)'!AY3-'Apportion (inc uplift)'!AY4</f>
        <v>0</v>
      </c>
      <c r="AZ3" s="90">
        <f>'Apportion (inc uplift)'!AZ3-'Apportion (inc uplift)'!AZ4</f>
        <v>45</v>
      </c>
      <c r="BA3" s="90">
        <f>'Apportion (inc uplift)'!BA3-'Apportion (inc uplift)'!BA4</f>
        <v>2436</v>
      </c>
      <c r="BB3" s="90">
        <f>'Apportion (inc uplift)'!BB3-'Apportion (inc uplift)'!BB4</f>
        <v>575.8</v>
      </c>
      <c r="BC3" s="90">
        <f>'Apportion (inc uplift)'!BC3-'Apportion (inc uplift)'!BC4</f>
        <v>3291</v>
      </c>
      <c r="BD3" s="90">
        <f>'Apportion (inc uplift)'!BD3-'Apportion (inc uplift)'!BD4</f>
        <v>122</v>
      </c>
      <c r="BE3" s="90">
        <f>'Apportion (inc uplift)'!BE3-'Apportion (inc uplift)'!BE4</f>
        <v>3300</v>
      </c>
      <c r="BF3" s="90">
        <f>'Apportion (inc uplift)'!BF3-'Apportion (inc uplift)'!BF4</f>
        <v>388</v>
      </c>
      <c r="BG3" s="90">
        <f>'Apportion (inc uplift)'!BG3-'Apportion (inc uplift)'!BG4</f>
        <v>11</v>
      </c>
      <c r="BH3" s="90">
        <f>'Apportion (inc uplift)'!BH3-'Apportion (inc uplift)'!BH4</f>
        <v>15931</v>
      </c>
      <c r="BI3" s="90">
        <f>'Apportion (inc uplift)'!BI3-'Apportion (inc uplift)'!BI4</f>
        <v>2354</v>
      </c>
      <c r="BJ3" s="90">
        <f>'Apportion (inc uplift)'!BJ3-'Apportion (inc uplift)'!BJ4</f>
        <v>1644</v>
      </c>
      <c r="BK3" s="90">
        <f>'Apportion (inc uplift)'!BK3-'Apportion (inc uplift)'!BK4</f>
        <v>145</v>
      </c>
      <c r="BL3" s="90">
        <f>'Apportion (inc uplift)'!BL3-'Apportion (inc uplift)'!BL4</f>
        <v>1017</v>
      </c>
      <c r="BM3" s="90">
        <f>'Apportion (inc uplift)'!BM3-'Apportion (inc uplift)'!BM4</f>
        <v>66268</v>
      </c>
      <c r="BN3" s="90">
        <f>'Apportion (inc uplift)'!BN3-'Apportion (inc uplift)'!BN4</f>
        <v>0</v>
      </c>
      <c r="BO3" s="90">
        <f>'Apportion (inc uplift)'!BO3-'Apportion (inc uplift)'!BO4</f>
        <v>237677</v>
      </c>
      <c r="BP3" s="90">
        <f>'Apportion (inc uplift)'!BP3-'Apportion (inc uplift)'!BP4</f>
        <v>143448</v>
      </c>
      <c r="BQ3" s="90">
        <f>'Apportion (inc uplift)'!BQ3-'Apportion (inc uplift)'!BQ4</f>
        <v>1877</v>
      </c>
      <c r="BR3" s="90">
        <f>'Apportion (inc uplift)'!BR3-'Apportion (inc uplift)'!BR4</f>
        <v>490</v>
      </c>
      <c r="BS3" s="90">
        <f>'Apportion (inc uplift)'!BS3-'Apportion (inc uplift)'!BS4</f>
        <v>0</v>
      </c>
      <c r="BT3" s="90">
        <f>'Apportion (inc uplift)'!BT3-'Apportion (inc uplift)'!BT4</f>
        <v>1659</v>
      </c>
      <c r="BU3" s="90">
        <f>'Apportion (inc uplift)'!BU3-'Apportion (inc uplift)'!BU4</f>
        <v>7660</v>
      </c>
      <c r="BV3" s="90">
        <f>'Apportion (inc uplift)'!BV3-'Apportion (inc uplift)'!BV4</f>
        <v>76319</v>
      </c>
      <c r="BW3" s="90">
        <f>'Apportion (inc uplift)'!BW3-'Apportion (inc uplift)'!BW4</f>
        <v>9213</v>
      </c>
      <c r="BX3" s="90">
        <f>'Apportion (inc uplift)'!BX3-'Apportion (inc uplift)'!BX4</f>
        <v>1314</v>
      </c>
      <c r="BY3" s="90">
        <f>'Apportion (inc uplift)'!BY3-'Apportion (inc uplift)'!BY4</f>
        <v>217</v>
      </c>
      <c r="BZ3" s="90">
        <f>'Apportion (inc uplift)'!BZ3-'Apportion (inc uplift)'!BZ4</f>
        <v>10024</v>
      </c>
      <c r="CA3" s="90">
        <f>'Apportion (inc uplift)'!CA3-'Apportion (inc uplift)'!CA4</f>
        <v>5278</v>
      </c>
      <c r="CB3" s="90">
        <f>'Apportion (inc uplift)'!CB3-'Apportion (inc uplift)'!CB4</f>
        <v>3628</v>
      </c>
      <c r="CC3" s="90">
        <f>'Apportion (inc uplift)'!CC3-'Apportion (inc uplift)'!CC4</f>
        <v>0</v>
      </c>
      <c r="CD3" s="90">
        <f>'Apportion (inc uplift)'!CD3-'Apportion (inc uplift)'!CD4</f>
        <v>1114</v>
      </c>
      <c r="CE3" s="90">
        <f>'Apportion (inc uplift)'!CE3-'Apportion (inc uplift)'!CE4</f>
        <v>4</v>
      </c>
      <c r="CF3" s="90">
        <f>'Apportion (inc uplift)'!CF3-'Apportion (inc uplift)'!CF4</f>
        <v>19331</v>
      </c>
      <c r="CG3" s="90">
        <f>'Apportion (inc uplift)'!CG3-'Apportion (inc uplift)'!CG4</f>
        <v>1100</v>
      </c>
      <c r="CH3" s="90">
        <f>'Apportion (inc uplift)'!CH3-'Apportion (inc uplift)'!CH4</f>
        <v>96</v>
      </c>
      <c r="CI3" s="90">
        <f>'Apportion (inc uplift)'!CI3-'Apportion (inc uplift)'!CI4</f>
        <v>2689</v>
      </c>
      <c r="CJ3" s="90">
        <f>'Apportion (inc uplift)'!CJ3-'Apportion (inc uplift)'!CJ4</f>
        <v>264</v>
      </c>
      <c r="CK3" s="90">
        <f>'Apportion (inc uplift)'!CK3-'Apportion (inc uplift)'!CK4</f>
        <v>4634</v>
      </c>
      <c r="CL3" s="90">
        <f>'Apportion (inc uplift)'!CL3-'Apportion (inc uplift)'!CL4</f>
        <v>168</v>
      </c>
      <c r="CM3" s="90">
        <f>'Apportion (inc uplift)'!CM3-'Apportion (inc uplift)'!CM4</f>
        <v>148</v>
      </c>
      <c r="CN3" s="90">
        <f>'Apportion (inc uplift)'!CN3-'Apportion (inc uplift)'!CN4</f>
        <v>2117</v>
      </c>
      <c r="CO3" s="90">
        <f>'Apportion (inc uplift)'!CO3-'Apportion (inc uplift)'!CO4</f>
        <v>869</v>
      </c>
      <c r="CP3" s="90">
        <f>'Apportion (inc uplift)'!CP3-'Apportion (inc uplift)'!CP4</f>
        <v>269</v>
      </c>
      <c r="CQ3" s="90">
        <f>'Apportion (inc uplift)'!CQ3-'Apportion (inc uplift)'!CQ4</f>
        <v>106</v>
      </c>
      <c r="CR3" s="90">
        <f>'Apportion (inc uplift)'!CR3-'Apportion (inc uplift)'!CR4</f>
        <v>53</v>
      </c>
      <c r="CS3" s="90">
        <f>'Apportion (inc uplift)'!CS3-'Apportion (inc uplift)'!CS4</f>
        <v>4</v>
      </c>
      <c r="CT3" s="90">
        <f>'Apportion (inc uplift)'!CT3-'Apportion (inc uplift)'!CT4</f>
        <v>817</v>
      </c>
      <c r="CU3" s="90">
        <f>'Apportion (inc uplift)'!CU3-'Apportion (inc uplift)'!CU4</f>
        <v>114</v>
      </c>
      <c r="CV3" s="90">
        <f>'Apportion (inc uplift)'!CV3-'Apportion (inc uplift)'!CV4</f>
        <v>4</v>
      </c>
      <c r="CW3" s="90">
        <f>'Apportion (inc uplift)'!CW3-'Apportion (inc uplift)'!CW4</f>
        <v>650</v>
      </c>
      <c r="CX3" s="90">
        <f>'Apportion (inc uplift)'!CX3-'Apportion (inc uplift)'!CX4</f>
        <v>189</v>
      </c>
    </row>
    <row r="4" spans="1:102" ht="12.75">
      <c r="A4" s="28" t="s">
        <v>333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</row>
    <row r="5" spans="1:255" ht="12.75">
      <c r="A5" s="33" t="s">
        <v>154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N5" s="130"/>
      <c r="O5" s="130"/>
      <c r="P5" s="130"/>
      <c r="Q5" s="130"/>
      <c r="S5" s="130"/>
      <c r="U5" s="130"/>
      <c r="V5" s="130"/>
      <c r="X5" s="130"/>
      <c r="Y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Q5" s="130"/>
      <c r="BR5" s="130"/>
      <c r="BS5" s="130"/>
      <c r="BT5" s="130"/>
      <c r="BU5" s="130"/>
      <c r="BV5" s="130"/>
      <c r="BW5" s="130"/>
      <c r="BY5" s="130"/>
      <c r="BZ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  <c r="IR5" s="90"/>
      <c r="IS5" s="90"/>
      <c r="IT5" s="90"/>
      <c r="IU5" s="90"/>
    </row>
    <row r="6" spans="1:102" ht="12.75">
      <c r="A6" s="32" t="s">
        <v>122</v>
      </c>
      <c r="B6" s="7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7">
        <v>1733</v>
      </c>
      <c r="AK6" s="7">
        <v>2084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/>
      <c r="AW6" s="4">
        <v>0</v>
      </c>
      <c r="AX6" s="4">
        <v>0</v>
      </c>
      <c r="AY6" s="4"/>
      <c r="AZ6" s="4"/>
      <c r="BA6" s="4">
        <v>0</v>
      </c>
      <c r="BB6" s="39">
        <f>BA6*0.2</f>
        <v>0</v>
      </c>
      <c r="BC6" s="4">
        <v>0</v>
      </c>
      <c r="BD6" s="4"/>
      <c r="BE6" s="7">
        <v>1622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</row>
    <row r="7" spans="1:102" ht="12.75">
      <c r="A7" s="32" t="s">
        <v>185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/>
      <c r="AW7" s="4">
        <v>0</v>
      </c>
      <c r="AX7" s="4">
        <v>0</v>
      </c>
      <c r="AY7" s="4"/>
      <c r="AZ7" s="4"/>
      <c r="BA7" s="4">
        <v>0</v>
      </c>
      <c r="BB7" s="4">
        <v>0</v>
      </c>
      <c r="BC7" s="4">
        <v>0</v>
      </c>
      <c r="BD7" s="4"/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</row>
    <row r="8" spans="1:102" ht="12.75">
      <c r="A8" s="32" t="s">
        <v>152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/>
      <c r="AW8" s="4">
        <v>0</v>
      </c>
      <c r="AX8" s="4">
        <v>0</v>
      </c>
      <c r="AY8" s="4"/>
      <c r="AZ8" s="4"/>
      <c r="BA8" s="4">
        <v>0</v>
      </c>
      <c r="BB8" s="39">
        <f>BA8*0.2</f>
        <v>0</v>
      </c>
      <c r="BC8" s="4">
        <v>0</v>
      </c>
      <c r="BD8" s="4"/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7">
        <v>1750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0</v>
      </c>
      <c r="BW8" s="4">
        <v>0</v>
      </c>
      <c r="BX8" s="4">
        <v>0</v>
      </c>
      <c r="BY8" s="4">
        <v>0</v>
      </c>
      <c r="BZ8" s="4">
        <v>0</v>
      </c>
      <c r="CA8" s="4">
        <v>0</v>
      </c>
      <c r="CB8" s="4">
        <v>0</v>
      </c>
      <c r="CC8" s="4">
        <v>0</v>
      </c>
      <c r="CD8" s="4">
        <v>0</v>
      </c>
      <c r="CE8" s="4">
        <v>0</v>
      </c>
      <c r="CF8" s="4">
        <v>0</v>
      </c>
      <c r="CG8" s="4">
        <v>0</v>
      </c>
      <c r="CH8" s="4">
        <v>0</v>
      </c>
      <c r="CI8" s="4">
        <v>0</v>
      </c>
      <c r="CJ8" s="4">
        <v>0</v>
      </c>
      <c r="CK8" s="4">
        <v>0</v>
      </c>
      <c r="CL8" s="4">
        <v>0</v>
      </c>
      <c r="CM8" s="4">
        <v>0</v>
      </c>
      <c r="CN8" s="4">
        <v>0</v>
      </c>
      <c r="CO8" s="4">
        <v>0</v>
      </c>
      <c r="CP8" s="4">
        <v>0</v>
      </c>
      <c r="CQ8" s="4">
        <v>0</v>
      </c>
      <c r="CR8" s="4">
        <v>0</v>
      </c>
      <c r="CS8" s="4">
        <v>0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</row>
    <row r="9" spans="1:102" ht="12.75">
      <c r="A9" s="32" t="s">
        <v>155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/>
      <c r="AW9" s="4">
        <v>0</v>
      </c>
      <c r="AX9" s="4">
        <v>0</v>
      </c>
      <c r="AY9" s="4"/>
      <c r="AZ9" s="4"/>
      <c r="BA9" s="4">
        <v>0</v>
      </c>
      <c r="BB9" s="4">
        <v>0</v>
      </c>
      <c r="BC9" s="4">
        <v>0</v>
      </c>
      <c r="BD9" s="4"/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7">
        <f>MAX(0.232*BQ3,300)</f>
        <v>435.464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</row>
    <row r="10" spans="1:102" ht="12.75">
      <c r="A10" s="32" t="s">
        <v>145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7">
        <f>MAX(0.008*AC3,30)</f>
        <v>30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/>
      <c r="AW10" s="4">
        <v>0</v>
      </c>
      <c r="AX10" s="4">
        <v>0</v>
      </c>
      <c r="AY10" s="4"/>
      <c r="AZ10" s="4"/>
      <c r="BA10" s="4">
        <v>0</v>
      </c>
      <c r="BB10" s="39">
        <f>BA10*0.2</f>
        <v>0</v>
      </c>
      <c r="BC10" s="4">
        <v>0</v>
      </c>
      <c r="BD10" s="4"/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</row>
    <row r="11" spans="1:102" ht="12.75">
      <c r="A11" s="10" t="s">
        <v>156</v>
      </c>
      <c r="B11" s="88">
        <f>B3-SUM(B6:B10)</f>
        <v>9</v>
      </c>
      <c r="C11" s="88">
        <f aca="true" t="shared" si="0" ref="C11:AX11">C3-SUM(C6:C10)</f>
        <v>490</v>
      </c>
      <c r="D11" s="88">
        <f t="shared" si="0"/>
        <v>693</v>
      </c>
      <c r="E11" s="88">
        <f t="shared" si="0"/>
        <v>237</v>
      </c>
      <c r="F11" s="88">
        <f t="shared" si="0"/>
        <v>64</v>
      </c>
      <c r="G11" s="88">
        <f t="shared" si="0"/>
        <v>281</v>
      </c>
      <c r="H11" s="88">
        <f t="shared" si="0"/>
        <v>2915</v>
      </c>
      <c r="I11" s="88">
        <f t="shared" si="0"/>
        <v>52</v>
      </c>
      <c r="J11" s="88">
        <f t="shared" si="0"/>
        <v>16</v>
      </c>
      <c r="K11" s="88">
        <f t="shared" si="0"/>
        <v>42</v>
      </c>
      <c r="L11" s="88">
        <f t="shared" si="0"/>
        <v>193</v>
      </c>
      <c r="M11" s="88">
        <f t="shared" si="0"/>
        <v>190</v>
      </c>
      <c r="N11" s="88">
        <f t="shared" si="0"/>
        <v>31</v>
      </c>
      <c r="O11" s="88">
        <f t="shared" si="0"/>
        <v>2573</v>
      </c>
      <c r="P11" s="88">
        <f t="shared" si="0"/>
        <v>434</v>
      </c>
      <c r="Q11" s="88">
        <f t="shared" si="0"/>
        <v>6027</v>
      </c>
      <c r="R11" s="88">
        <f t="shared" si="0"/>
        <v>602.7</v>
      </c>
      <c r="S11" s="88">
        <f t="shared" si="0"/>
        <v>1963</v>
      </c>
      <c r="T11" s="88">
        <f t="shared" si="0"/>
        <v>941</v>
      </c>
      <c r="U11" s="88">
        <f t="shared" si="0"/>
        <v>775</v>
      </c>
      <c r="V11" s="88">
        <f t="shared" si="0"/>
        <v>11273</v>
      </c>
      <c r="W11" s="88">
        <f t="shared" si="0"/>
        <v>1810</v>
      </c>
      <c r="X11" s="88">
        <f t="shared" si="0"/>
        <v>2116</v>
      </c>
      <c r="Y11" s="88">
        <f t="shared" si="0"/>
        <v>7551</v>
      </c>
      <c r="Z11" s="88">
        <f t="shared" si="0"/>
        <v>455</v>
      </c>
      <c r="AA11" s="88">
        <f t="shared" si="0"/>
        <v>2180</v>
      </c>
      <c r="AB11" s="88">
        <f t="shared" si="0"/>
        <v>160</v>
      </c>
      <c r="AC11" s="88">
        <f t="shared" si="0"/>
        <v>3023</v>
      </c>
      <c r="AD11" s="88">
        <f t="shared" si="0"/>
        <v>5105</v>
      </c>
      <c r="AE11" s="88">
        <f t="shared" si="0"/>
        <v>465</v>
      </c>
      <c r="AF11" s="88">
        <f t="shared" si="0"/>
        <v>1734</v>
      </c>
      <c r="AG11" s="88">
        <f t="shared" si="0"/>
        <v>2163</v>
      </c>
      <c r="AH11" s="88">
        <f t="shared" si="0"/>
        <v>1241</v>
      </c>
      <c r="AI11" s="88">
        <f t="shared" si="0"/>
        <v>13761</v>
      </c>
      <c r="AJ11" s="88">
        <f t="shared" si="0"/>
        <v>17070</v>
      </c>
      <c r="AK11" s="88">
        <f>AK3-SUM(AK6:AK10)</f>
        <v>6325</v>
      </c>
      <c r="AL11" s="88">
        <f t="shared" si="0"/>
        <v>7695</v>
      </c>
      <c r="AM11" s="88">
        <f t="shared" si="0"/>
        <v>33980</v>
      </c>
      <c r="AN11" s="88">
        <f t="shared" si="0"/>
        <v>645</v>
      </c>
      <c r="AO11" s="88">
        <f t="shared" si="0"/>
        <v>707</v>
      </c>
      <c r="AP11" s="88">
        <f t="shared" si="0"/>
        <v>17125</v>
      </c>
      <c r="AQ11" s="88">
        <f t="shared" si="0"/>
        <v>3563</v>
      </c>
      <c r="AR11" s="88">
        <f t="shared" si="0"/>
        <v>11003</v>
      </c>
      <c r="AS11" s="88">
        <f t="shared" si="0"/>
        <v>2540</v>
      </c>
      <c r="AT11" s="88">
        <f t="shared" si="0"/>
        <v>3904</v>
      </c>
      <c r="AU11" s="88">
        <f t="shared" si="0"/>
        <v>892</v>
      </c>
      <c r="AV11" s="88"/>
      <c r="AW11" s="88">
        <f t="shared" si="0"/>
        <v>762</v>
      </c>
      <c r="AX11" s="88">
        <f t="shared" si="0"/>
        <v>538</v>
      </c>
      <c r="AY11" s="88"/>
      <c r="AZ11" s="88"/>
      <c r="BA11" s="88">
        <f>BA3-SUM(BA6:BA10)</f>
        <v>2436</v>
      </c>
      <c r="BB11" s="88">
        <f>BB3-SUM(BB6:BB10)</f>
        <v>575.8</v>
      </c>
      <c r="BC11" s="88">
        <f>BC3-SUM(BC6:BC10)</f>
        <v>3291</v>
      </c>
      <c r="BD11" s="88"/>
      <c r="BE11" s="88">
        <f aca="true" t="shared" si="1" ref="BE11:CS11">BE3-SUM(BE6:BE10)</f>
        <v>1678</v>
      </c>
      <c r="BF11" s="88">
        <f t="shared" si="1"/>
        <v>388</v>
      </c>
      <c r="BG11" s="88">
        <f t="shared" si="1"/>
        <v>11</v>
      </c>
      <c r="BH11" s="88">
        <f t="shared" si="1"/>
        <v>15931</v>
      </c>
      <c r="BI11" s="88">
        <f t="shared" si="1"/>
        <v>2354</v>
      </c>
      <c r="BJ11" s="88">
        <f t="shared" si="1"/>
        <v>1644</v>
      </c>
      <c r="BK11" s="88">
        <f t="shared" si="1"/>
        <v>145</v>
      </c>
      <c r="BL11" s="88">
        <f t="shared" si="1"/>
        <v>1017</v>
      </c>
      <c r="BM11" s="88">
        <f t="shared" si="1"/>
        <v>66268</v>
      </c>
      <c r="BN11" s="88">
        <f t="shared" si="1"/>
        <v>0</v>
      </c>
      <c r="BO11" s="88">
        <f t="shared" si="1"/>
        <v>235927</v>
      </c>
      <c r="BP11" s="88">
        <f t="shared" si="1"/>
        <v>143448</v>
      </c>
      <c r="BQ11" s="88">
        <f t="shared" si="1"/>
        <v>1441.536</v>
      </c>
      <c r="BR11" s="88">
        <f t="shared" si="1"/>
        <v>490</v>
      </c>
      <c r="BS11" s="88">
        <f t="shared" si="1"/>
        <v>0</v>
      </c>
      <c r="BT11" s="88">
        <f t="shared" si="1"/>
        <v>1659</v>
      </c>
      <c r="BU11" s="88">
        <f t="shared" si="1"/>
        <v>7660</v>
      </c>
      <c r="BV11" s="88">
        <f t="shared" si="1"/>
        <v>76319</v>
      </c>
      <c r="BW11" s="88">
        <f t="shared" si="1"/>
        <v>9213</v>
      </c>
      <c r="BX11" s="88">
        <f>BX3-SUM(BX6:BX10)</f>
        <v>1314</v>
      </c>
      <c r="BY11" s="88">
        <f t="shared" si="1"/>
        <v>217</v>
      </c>
      <c r="BZ11" s="88">
        <f t="shared" si="1"/>
        <v>10024</v>
      </c>
      <c r="CA11" s="88">
        <f t="shared" si="1"/>
        <v>5278</v>
      </c>
      <c r="CB11" s="88">
        <f t="shared" si="1"/>
        <v>3628</v>
      </c>
      <c r="CC11" s="88">
        <f t="shared" si="1"/>
        <v>0</v>
      </c>
      <c r="CD11" s="88">
        <f t="shared" si="1"/>
        <v>1114</v>
      </c>
      <c r="CE11" s="88">
        <f t="shared" si="1"/>
        <v>4</v>
      </c>
      <c r="CF11" s="88">
        <f t="shared" si="1"/>
        <v>19331</v>
      </c>
      <c r="CG11" s="88">
        <f>CG3-SUM(CG6:CG10)</f>
        <v>1100</v>
      </c>
      <c r="CH11" s="88">
        <f t="shared" si="1"/>
        <v>96</v>
      </c>
      <c r="CI11" s="88">
        <f t="shared" si="1"/>
        <v>2689</v>
      </c>
      <c r="CJ11" s="88">
        <f t="shared" si="1"/>
        <v>264</v>
      </c>
      <c r="CK11" s="88">
        <f t="shared" si="1"/>
        <v>4634</v>
      </c>
      <c r="CL11" s="88">
        <f t="shared" si="1"/>
        <v>168</v>
      </c>
      <c r="CM11" s="88">
        <f t="shared" si="1"/>
        <v>148</v>
      </c>
      <c r="CN11" s="88">
        <f t="shared" si="1"/>
        <v>2117</v>
      </c>
      <c r="CO11" s="88">
        <f t="shared" si="1"/>
        <v>869</v>
      </c>
      <c r="CP11" s="88">
        <f t="shared" si="1"/>
        <v>269</v>
      </c>
      <c r="CQ11" s="88">
        <f t="shared" si="1"/>
        <v>106</v>
      </c>
      <c r="CR11" s="88">
        <f t="shared" si="1"/>
        <v>53</v>
      </c>
      <c r="CS11" s="88">
        <f t="shared" si="1"/>
        <v>4</v>
      </c>
      <c r="CT11" s="88">
        <f>CT3-SUM(CT6:CT10)</f>
        <v>817</v>
      </c>
      <c r="CU11" s="88">
        <f>CU3-SUM(CU6:CU10)</f>
        <v>114</v>
      </c>
      <c r="CV11" s="88">
        <f>CV3-SUM(CV6:CV10)</f>
        <v>4</v>
      </c>
      <c r="CW11" s="88">
        <f>CW3-SUM(CW6:CW10)</f>
        <v>650</v>
      </c>
      <c r="CX11" s="88">
        <f>CX3-SUM(CX6:CX10)</f>
        <v>189</v>
      </c>
    </row>
    <row r="12" spans="1:102" ht="12.75">
      <c r="A12" s="89" t="s">
        <v>163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144">
        <v>-0.20100000000000007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/>
      <c r="AW12" s="41">
        <v>0</v>
      </c>
      <c r="AX12" s="41">
        <v>0</v>
      </c>
      <c r="AY12" s="41"/>
      <c r="AZ12" s="41"/>
      <c r="BA12" s="41">
        <v>0</v>
      </c>
      <c r="BB12" s="41">
        <v>0</v>
      </c>
      <c r="BC12" s="41">
        <v>0</v>
      </c>
      <c r="BD12" s="41"/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41">
        <v>0</v>
      </c>
      <c r="BV12" s="41">
        <v>0</v>
      </c>
      <c r="BW12" s="41">
        <v>0</v>
      </c>
      <c r="BX12" s="41">
        <v>0</v>
      </c>
      <c r="BY12" s="41">
        <v>0</v>
      </c>
      <c r="BZ12" s="41">
        <v>0</v>
      </c>
      <c r="CA12" s="41">
        <v>0</v>
      </c>
      <c r="CB12" s="41">
        <v>0</v>
      </c>
      <c r="CC12" s="41">
        <v>0</v>
      </c>
      <c r="CD12" s="41">
        <v>0</v>
      </c>
      <c r="CE12" s="41">
        <v>0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</row>
    <row r="13" spans="1:102" ht="12.75">
      <c r="A13" s="89" t="s">
        <v>162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/>
      <c r="AW13" s="41">
        <v>0</v>
      </c>
      <c r="AX13" s="144">
        <v>56.461</v>
      </c>
      <c r="AY13" s="41"/>
      <c r="AZ13" s="41"/>
      <c r="BA13" s="41">
        <v>0</v>
      </c>
      <c r="BB13" s="41">
        <v>0</v>
      </c>
      <c r="BC13" s="41">
        <v>0</v>
      </c>
      <c r="BD13" s="41"/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41">
        <v>0</v>
      </c>
      <c r="BV13" s="41">
        <v>0</v>
      </c>
      <c r="BW13" s="41">
        <v>0</v>
      </c>
      <c r="BX13" s="41">
        <v>0</v>
      </c>
      <c r="BY13" s="144">
        <v>26.53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</row>
    <row r="14" spans="1:102" ht="12.75">
      <c r="A14" s="89" t="s">
        <v>187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/>
      <c r="AW14" s="41">
        <v>0</v>
      </c>
      <c r="AX14" s="41">
        <v>0</v>
      </c>
      <c r="AY14" s="41"/>
      <c r="AZ14" s="41"/>
      <c r="BA14" s="41">
        <v>0</v>
      </c>
      <c r="BB14" s="41">
        <v>0</v>
      </c>
      <c r="BC14" s="41">
        <v>0</v>
      </c>
      <c r="BD14" s="41"/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0</v>
      </c>
      <c r="CD14" s="41">
        <v>0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</row>
    <row r="15" spans="1:102" ht="12.75">
      <c r="A15" s="89" t="s">
        <v>338</v>
      </c>
      <c r="B15" s="41">
        <v>0</v>
      </c>
      <c r="C15" s="41">
        <v>0</v>
      </c>
      <c r="D15" s="41">
        <v>0</v>
      </c>
      <c r="E15" s="144">
        <v>1.474</v>
      </c>
      <c r="F15" s="41">
        <v>0</v>
      </c>
      <c r="G15" s="41">
        <v>0</v>
      </c>
      <c r="H15" s="41">
        <v>0</v>
      </c>
      <c r="I15" s="137">
        <v>10.5</v>
      </c>
      <c r="J15" s="41">
        <v>0</v>
      </c>
      <c r="K15" s="137">
        <v>8.7</v>
      </c>
      <c r="L15" s="41">
        <v>0</v>
      </c>
      <c r="M15" s="41">
        <v>0</v>
      </c>
      <c r="N15" s="137">
        <v>3.9</v>
      </c>
      <c r="O15" s="41">
        <v>0</v>
      </c>
      <c r="P15" s="41">
        <v>0</v>
      </c>
      <c r="Q15" s="144">
        <v>2.089</v>
      </c>
      <c r="R15" s="41">
        <v>0</v>
      </c>
      <c r="S15" s="41">
        <v>0</v>
      </c>
      <c r="T15" s="144">
        <v>10.725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144">
        <v>10.1</v>
      </c>
      <c r="AO15" s="41">
        <v>0</v>
      </c>
      <c r="AP15" s="41">
        <v>0</v>
      </c>
      <c r="AQ15" s="41">
        <v>0</v>
      </c>
      <c r="AR15" s="144">
        <v>37.457</v>
      </c>
      <c r="AS15" s="41">
        <v>0</v>
      </c>
      <c r="AT15" s="41">
        <v>0</v>
      </c>
      <c r="AU15" s="41">
        <v>0</v>
      </c>
      <c r="AV15" s="41"/>
      <c r="AW15" s="41">
        <v>0</v>
      </c>
      <c r="AX15" s="41">
        <v>0</v>
      </c>
      <c r="AY15" s="41"/>
      <c r="AZ15" s="41"/>
      <c r="BA15" s="41">
        <v>0</v>
      </c>
      <c r="BB15" s="41">
        <v>0</v>
      </c>
      <c r="BC15" s="41">
        <v>0</v>
      </c>
      <c r="BD15" s="41"/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41">
        <v>0</v>
      </c>
      <c r="BV15" s="144">
        <v>3397.92</v>
      </c>
      <c r="BW15" s="41">
        <v>0</v>
      </c>
      <c r="BX15" s="41">
        <v>0</v>
      </c>
      <c r="BY15" s="41">
        <v>0</v>
      </c>
      <c r="BZ15" s="41">
        <v>0</v>
      </c>
      <c r="CA15" s="41">
        <v>0</v>
      </c>
      <c r="CB15" s="41">
        <v>0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0</v>
      </c>
      <c r="CI15" s="41">
        <v>0</v>
      </c>
      <c r="CJ15" s="41">
        <v>0</v>
      </c>
      <c r="CK15" s="41">
        <v>0</v>
      </c>
      <c r="CL15" s="41">
        <v>0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</row>
    <row r="16" spans="1:102" ht="12.75">
      <c r="A16" s="10" t="s">
        <v>133</v>
      </c>
      <c r="B16" s="88">
        <f aca="true" t="shared" si="2" ref="B16:AX16">SUM(B11:B15)</f>
        <v>9</v>
      </c>
      <c r="C16" s="88">
        <f t="shared" si="2"/>
        <v>490</v>
      </c>
      <c r="D16" s="88">
        <f t="shared" si="2"/>
        <v>693</v>
      </c>
      <c r="E16" s="88">
        <f t="shared" si="2"/>
        <v>238.474</v>
      </c>
      <c r="F16" s="88">
        <f t="shared" si="2"/>
        <v>64</v>
      </c>
      <c r="G16" s="88">
        <f t="shared" si="2"/>
        <v>281</v>
      </c>
      <c r="H16" s="88">
        <f t="shared" si="2"/>
        <v>2915</v>
      </c>
      <c r="I16" s="88">
        <f t="shared" si="2"/>
        <v>62.5</v>
      </c>
      <c r="J16" s="88">
        <f t="shared" si="2"/>
        <v>16</v>
      </c>
      <c r="K16" s="88">
        <f t="shared" si="2"/>
        <v>50.7</v>
      </c>
      <c r="L16" s="88">
        <f t="shared" si="2"/>
        <v>193</v>
      </c>
      <c r="M16" s="88">
        <f t="shared" si="2"/>
        <v>190</v>
      </c>
      <c r="N16" s="88">
        <f t="shared" si="2"/>
        <v>34.9</v>
      </c>
      <c r="O16" s="88">
        <f t="shared" si="2"/>
        <v>2573</v>
      </c>
      <c r="P16" s="88">
        <f t="shared" si="2"/>
        <v>434</v>
      </c>
      <c r="Q16" s="88">
        <f t="shared" si="2"/>
        <v>6029.089</v>
      </c>
      <c r="R16" s="88">
        <f t="shared" si="2"/>
        <v>602.7</v>
      </c>
      <c r="S16" s="88">
        <f t="shared" si="2"/>
        <v>1963</v>
      </c>
      <c r="T16" s="88">
        <f t="shared" si="2"/>
        <v>951.725</v>
      </c>
      <c r="U16" s="88">
        <f t="shared" si="2"/>
        <v>775</v>
      </c>
      <c r="V16" s="88">
        <f t="shared" si="2"/>
        <v>11273</v>
      </c>
      <c r="W16" s="88">
        <f t="shared" si="2"/>
        <v>1810</v>
      </c>
      <c r="X16" s="88">
        <f t="shared" si="2"/>
        <v>2116</v>
      </c>
      <c r="Y16" s="88">
        <f t="shared" si="2"/>
        <v>7551</v>
      </c>
      <c r="Z16" s="88">
        <f t="shared" si="2"/>
        <v>455</v>
      </c>
      <c r="AA16" s="88">
        <f>SUM(AA11:AA15)</f>
        <v>2179.799</v>
      </c>
      <c r="AB16" s="88">
        <f t="shared" si="2"/>
        <v>160</v>
      </c>
      <c r="AC16" s="88">
        <f t="shared" si="2"/>
        <v>3023</v>
      </c>
      <c r="AD16" s="88">
        <f t="shared" si="2"/>
        <v>5105</v>
      </c>
      <c r="AE16" s="88">
        <f t="shared" si="2"/>
        <v>465</v>
      </c>
      <c r="AF16" s="88">
        <f t="shared" si="2"/>
        <v>1734</v>
      </c>
      <c r="AG16" s="88">
        <f t="shared" si="2"/>
        <v>2163</v>
      </c>
      <c r="AH16" s="88">
        <f t="shared" si="2"/>
        <v>1241</v>
      </c>
      <c r="AI16" s="88">
        <f t="shared" si="2"/>
        <v>13761</v>
      </c>
      <c r="AJ16" s="88">
        <f t="shared" si="2"/>
        <v>17070</v>
      </c>
      <c r="AK16" s="88">
        <f t="shared" si="2"/>
        <v>6325</v>
      </c>
      <c r="AL16" s="88">
        <f t="shared" si="2"/>
        <v>7695</v>
      </c>
      <c r="AM16" s="88">
        <f t="shared" si="2"/>
        <v>33980</v>
      </c>
      <c r="AN16" s="88">
        <f t="shared" si="2"/>
        <v>655.1</v>
      </c>
      <c r="AO16" s="88">
        <f t="shared" si="2"/>
        <v>707</v>
      </c>
      <c r="AP16" s="88">
        <f t="shared" si="2"/>
        <v>17125</v>
      </c>
      <c r="AQ16" s="88">
        <f t="shared" si="2"/>
        <v>3563</v>
      </c>
      <c r="AR16" s="88">
        <f t="shared" si="2"/>
        <v>11040.457</v>
      </c>
      <c r="AS16" s="88">
        <f t="shared" si="2"/>
        <v>2540</v>
      </c>
      <c r="AT16" s="88">
        <f t="shared" si="2"/>
        <v>3904</v>
      </c>
      <c r="AU16" s="88">
        <f t="shared" si="2"/>
        <v>892</v>
      </c>
      <c r="AV16" s="88"/>
      <c r="AW16" s="88">
        <f t="shared" si="2"/>
        <v>762</v>
      </c>
      <c r="AX16" s="88">
        <f t="shared" si="2"/>
        <v>594.461</v>
      </c>
      <c r="AY16" s="88"/>
      <c r="AZ16" s="88"/>
      <c r="BA16" s="88">
        <f>SUM(BA11:BA15)</f>
        <v>2436</v>
      </c>
      <c r="BB16" s="88">
        <f>SUM(BB11:BB15)</f>
        <v>575.8</v>
      </c>
      <c r="BC16" s="88">
        <f>SUM(BC11:BC15)</f>
        <v>3291</v>
      </c>
      <c r="BD16" s="114"/>
      <c r="BE16" s="88">
        <f>SUM(BE11:BE15)</f>
        <v>1678</v>
      </c>
      <c r="BF16" s="88">
        <f aca="true" t="shared" si="3" ref="BF16:CS16">SUM(BF11:BF15)</f>
        <v>388</v>
      </c>
      <c r="BG16" s="88">
        <f t="shared" si="3"/>
        <v>11</v>
      </c>
      <c r="BH16" s="88">
        <f t="shared" si="3"/>
        <v>15931</v>
      </c>
      <c r="BI16" s="88">
        <f t="shared" si="3"/>
        <v>2354</v>
      </c>
      <c r="BJ16" s="88">
        <f t="shared" si="3"/>
        <v>1644</v>
      </c>
      <c r="BK16" s="88">
        <f t="shared" si="3"/>
        <v>145</v>
      </c>
      <c r="BL16" s="88">
        <f t="shared" si="3"/>
        <v>1017</v>
      </c>
      <c r="BM16" s="88">
        <f t="shared" si="3"/>
        <v>66268</v>
      </c>
      <c r="BN16" s="88">
        <f t="shared" si="3"/>
        <v>0</v>
      </c>
      <c r="BO16" s="88">
        <f t="shared" si="3"/>
        <v>235927</v>
      </c>
      <c r="BP16" s="88">
        <f t="shared" si="3"/>
        <v>143448</v>
      </c>
      <c r="BQ16" s="88">
        <f t="shared" si="3"/>
        <v>1441.536</v>
      </c>
      <c r="BR16" s="88">
        <f t="shared" si="3"/>
        <v>490</v>
      </c>
      <c r="BS16" s="88">
        <f>SUM(BS11:BS15)</f>
        <v>0</v>
      </c>
      <c r="BT16" s="88">
        <f t="shared" si="3"/>
        <v>1659</v>
      </c>
      <c r="BU16" s="88">
        <f t="shared" si="3"/>
        <v>7660</v>
      </c>
      <c r="BV16" s="88">
        <f t="shared" si="3"/>
        <v>79716.92</v>
      </c>
      <c r="BW16" s="88">
        <f t="shared" si="3"/>
        <v>9213</v>
      </c>
      <c r="BX16" s="88">
        <f>SUM(BX11:BX15)</f>
        <v>1314</v>
      </c>
      <c r="BY16" s="114">
        <f t="shared" si="3"/>
        <v>243.53</v>
      </c>
      <c r="BZ16" s="114">
        <f t="shared" si="3"/>
        <v>10024</v>
      </c>
      <c r="CA16" s="114">
        <f t="shared" si="3"/>
        <v>5278</v>
      </c>
      <c r="CB16" s="114">
        <f t="shared" si="3"/>
        <v>3628</v>
      </c>
      <c r="CC16" s="114">
        <f t="shared" si="3"/>
        <v>0</v>
      </c>
      <c r="CD16" s="114">
        <f t="shared" si="3"/>
        <v>1114</v>
      </c>
      <c r="CE16" s="114">
        <f t="shared" si="3"/>
        <v>4</v>
      </c>
      <c r="CF16" s="88">
        <f t="shared" si="3"/>
        <v>19331</v>
      </c>
      <c r="CG16" s="88">
        <f>SUM(CG11:CG15)</f>
        <v>1100</v>
      </c>
      <c r="CH16" s="88">
        <f t="shared" si="3"/>
        <v>96</v>
      </c>
      <c r="CI16" s="88">
        <f t="shared" si="3"/>
        <v>2689</v>
      </c>
      <c r="CJ16" s="88">
        <f t="shared" si="3"/>
        <v>264</v>
      </c>
      <c r="CK16" s="88">
        <f t="shared" si="3"/>
        <v>4634</v>
      </c>
      <c r="CL16" s="88">
        <f t="shared" si="3"/>
        <v>168</v>
      </c>
      <c r="CM16" s="88">
        <f t="shared" si="3"/>
        <v>148</v>
      </c>
      <c r="CN16" s="88">
        <f t="shared" si="3"/>
        <v>2117</v>
      </c>
      <c r="CO16" s="88">
        <f t="shared" si="3"/>
        <v>869</v>
      </c>
      <c r="CP16" s="88">
        <f t="shared" si="3"/>
        <v>269</v>
      </c>
      <c r="CQ16" s="88">
        <f t="shared" si="3"/>
        <v>106</v>
      </c>
      <c r="CR16" s="88">
        <f t="shared" si="3"/>
        <v>53</v>
      </c>
      <c r="CS16" s="88">
        <f t="shared" si="3"/>
        <v>4</v>
      </c>
      <c r="CT16" s="88">
        <f>SUM(CT11:CT15)</f>
        <v>817</v>
      </c>
      <c r="CU16" s="88">
        <f>SUM(CU11:CU15)</f>
        <v>114</v>
      </c>
      <c r="CV16" s="88">
        <f>SUM(CV11:CV15)</f>
        <v>4</v>
      </c>
      <c r="CW16" s="88">
        <f>SUM(CW11:CW15)</f>
        <v>650</v>
      </c>
      <c r="CX16" s="88">
        <f>SUM(CX11:CX15)</f>
        <v>189</v>
      </c>
    </row>
    <row r="17" spans="1:102" ht="12.75">
      <c r="A17" s="10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114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114"/>
      <c r="BZ17" s="114"/>
      <c r="CA17" s="114"/>
      <c r="CB17" s="114"/>
      <c r="CC17" s="114"/>
      <c r="CD17" s="114"/>
      <c r="CE17" s="114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</row>
    <row r="18" spans="1:102" ht="12.75">
      <c r="A18" s="10" t="s">
        <v>180</v>
      </c>
      <c r="B18" s="88">
        <f>B16+SUM(B6:B10)</f>
        <v>10</v>
      </c>
      <c r="C18" s="88">
        <f aca="true" t="shared" si="4" ref="C18:BN18">C16+SUM(C6:C10)</f>
        <v>490</v>
      </c>
      <c r="D18" s="88">
        <f t="shared" si="4"/>
        <v>693</v>
      </c>
      <c r="E18" s="88">
        <f t="shared" si="4"/>
        <v>238.474</v>
      </c>
      <c r="F18" s="88">
        <f t="shared" si="4"/>
        <v>64</v>
      </c>
      <c r="G18" s="88">
        <f t="shared" si="4"/>
        <v>281</v>
      </c>
      <c r="H18" s="88">
        <f t="shared" si="4"/>
        <v>2915</v>
      </c>
      <c r="I18" s="88">
        <f t="shared" si="4"/>
        <v>62.5</v>
      </c>
      <c r="J18" s="88">
        <f t="shared" si="4"/>
        <v>16</v>
      </c>
      <c r="K18" s="88">
        <f t="shared" si="4"/>
        <v>50.7</v>
      </c>
      <c r="L18" s="88">
        <f t="shared" si="4"/>
        <v>193</v>
      </c>
      <c r="M18" s="88">
        <f t="shared" si="4"/>
        <v>190</v>
      </c>
      <c r="N18" s="88">
        <f t="shared" si="4"/>
        <v>34.9</v>
      </c>
      <c r="O18" s="88">
        <f t="shared" si="4"/>
        <v>2573</v>
      </c>
      <c r="P18" s="88">
        <f t="shared" si="4"/>
        <v>434</v>
      </c>
      <c r="Q18" s="88">
        <f t="shared" si="4"/>
        <v>6029.089</v>
      </c>
      <c r="R18" s="88">
        <f t="shared" si="4"/>
        <v>602.7</v>
      </c>
      <c r="S18" s="88">
        <f t="shared" si="4"/>
        <v>1963</v>
      </c>
      <c r="T18" s="88">
        <f t="shared" si="4"/>
        <v>951.725</v>
      </c>
      <c r="U18" s="88">
        <f t="shared" si="4"/>
        <v>775</v>
      </c>
      <c r="V18" s="88">
        <f t="shared" si="4"/>
        <v>11273</v>
      </c>
      <c r="W18" s="88">
        <f t="shared" si="4"/>
        <v>1810</v>
      </c>
      <c r="X18" s="88">
        <f t="shared" si="4"/>
        <v>2116</v>
      </c>
      <c r="Y18" s="88">
        <f t="shared" si="4"/>
        <v>7551</v>
      </c>
      <c r="Z18" s="88">
        <f t="shared" si="4"/>
        <v>455</v>
      </c>
      <c r="AA18" s="88">
        <f t="shared" si="4"/>
        <v>2179.799</v>
      </c>
      <c r="AB18" s="88">
        <f t="shared" si="4"/>
        <v>160</v>
      </c>
      <c r="AC18" s="88">
        <f t="shared" si="4"/>
        <v>3053</v>
      </c>
      <c r="AD18" s="88">
        <f t="shared" si="4"/>
        <v>5105</v>
      </c>
      <c r="AE18" s="88">
        <f t="shared" si="4"/>
        <v>465</v>
      </c>
      <c r="AF18" s="88">
        <f t="shared" si="4"/>
        <v>1734</v>
      </c>
      <c r="AG18" s="88">
        <f t="shared" si="4"/>
        <v>2163</v>
      </c>
      <c r="AH18" s="88">
        <f>AH16+SUM(AH6:AH10)</f>
        <v>1241</v>
      </c>
      <c r="AI18" s="88">
        <f t="shared" si="4"/>
        <v>13761</v>
      </c>
      <c r="AJ18" s="88">
        <f t="shared" si="4"/>
        <v>18803</v>
      </c>
      <c r="AK18" s="88">
        <f t="shared" si="4"/>
        <v>8409</v>
      </c>
      <c r="AL18" s="88">
        <f t="shared" si="4"/>
        <v>7695</v>
      </c>
      <c r="AM18" s="88">
        <f t="shared" si="4"/>
        <v>33980</v>
      </c>
      <c r="AN18" s="88">
        <f t="shared" si="4"/>
        <v>655.1</v>
      </c>
      <c r="AO18" s="88">
        <f t="shared" si="4"/>
        <v>707</v>
      </c>
      <c r="AP18" s="88">
        <f t="shared" si="4"/>
        <v>17125</v>
      </c>
      <c r="AQ18" s="88">
        <f t="shared" si="4"/>
        <v>3563</v>
      </c>
      <c r="AR18" s="88">
        <f t="shared" si="4"/>
        <v>11040.457</v>
      </c>
      <c r="AS18" s="88">
        <f t="shared" si="4"/>
        <v>2540</v>
      </c>
      <c r="AT18" s="88">
        <f t="shared" si="4"/>
        <v>3904</v>
      </c>
      <c r="AU18" s="88">
        <f t="shared" si="4"/>
        <v>892</v>
      </c>
      <c r="AV18" s="88"/>
      <c r="AW18" s="88">
        <f t="shared" si="4"/>
        <v>762</v>
      </c>
      <c r="AX18" s="88">
        <f t="shared" si="4"/>
        <v>594.461</v>
      </c>
      <c r="AY18" s="88"/>
      <c r="AZ18" s="88"/>
      <c r="BA18" s="88">
        <f t="shared" si="4"/>
        <v>2436</v>
      </c>
      <c r="BB18" s="88">
        <f t="shared" si="4"/>
        <v>575.8</v>
      </c>
      <c r="BC18" s="88">
        <f t="shared" si="4"/>
        <v>3291</v>
      </c>
      <c r="BD18" s="114"/>
      <c r="BE18" s="88">
        <f t="shared" si="4"/>
        <v>3300</v>
      </c>
      <c r="BF18" s="88">
        <f t="shared" si="4"/>
        <v>388</v>
      </c>
      <c r="BG18" s="88">
        <f t="shared" si="4"/>
        <v>11</v>
      </c>
      <c r="BH18" s="88">
        <f t="shared" si="4"/>
        <v>15931</v>
      </c>
      <c r="BI18" s="88">
        <f t="shared" si="4"/>
        <v>2354</v>
      </c>
      <c r="BJ18" s="88">
        <f t="shared" si="4"/>
        <v>1644</v>
      </c>
      <c r="BK18" s="88">
        <f t="shared" si="4"/>
        <v>145</v>
      </c>
      <c r="BL18" s="88">
        <f t="shared" si="4"/>
        <v>1017</v>
      </c>
      <c r="BM18" s="88">
        <f t="shared" si="4"/>
        <v>66268</v>
      </c>
      <c r="BN18" s="88">
        <f t="shared" si="4"/>
        <v>0</v>
      </c>
      <c r="BO18" s="88">
        <f>BO16+SUM(BO6:BO10)</f>
        <v>237677</v>
      </c>
      <c r="BP18" s="88">
        <f aca="true" t="shared" si="5" ref="BP18:CS18">BP16+SUM(BP6:BP10)</f>
        <v>143448</v>
      </c>
      <c r="BQ18" s="88">
        <f t="shared" si="5"/>
        <v>1877</v>
      </c>
      <c r="BR18" s="88">
        <f t="shared" si="5"/>
        <v>490</v>
      </c>
      <c r="BS18" s="88">
        <f>BS16+SUM(BS6:BS10)</f>
        <v>0</v>
      </c>
      <c r="BT18" s="88">
        <f t="shared" si="5"/>
        <v>1659</v>
      </c>
      <c r="BU18" s="88">
        <f t="shared" si="5"/>
        <v>7660</v>
      </c>
      <c r="BV18" s="88">
        <f t="shared" si="5"/>
        <v>79716.92</v>
      </c>
      <c r="BW18" s="88">
        <f t="shared" si="5"/>
        <v>9213</v>
      </c>
      <c r="BX18" s="88">
        <f>BX16+SUM(BX6:BX10)</f>
        <v>1314</v>
      </c>
      <c r="BY18" s="114">
        <f t="shared" si="5"/>
        <v>243.53</v>
      </c>
      <c r="BZ18" s="114">
        <f t="shared" si="5"/>
        <v>10024</v>
      </c>
      <c r="CA18" s="114">
        <f t="shared" si="5"/>
        <v>5278</v>
      </c>
      <c r="CB18" s="114">
        <f t="shared" si="5"/>
        <v>3628</v>
      </c>
      <c r="CC18" s="114">
        <f t="shared" si="5"/>
        <v>0</v>
      </c>
      <c r="CD18" s="114">
        <f t="shared" si="5"/>
        <v>1114</v>
      </c>
      <c r="CE18" s="114">
        <f t="shared" si="5"/>
        <v>4</v>
      </c>
      <c r="CF18" s="88">
        <f t="shared" si="5"/>
        <v>19331</v>
      </c>
      <c r="CG18" s="88">
        <f>CG16+SUM(CG6:CG10)</f>
        <v>1100</v>
      </c>
      <c r="CH18" s="88">
        <f t="shared" si="5"/>
        <v>96</v>
      </c>
      <c r="CI18" s="88">
        <f t="shared" si="5"/>
        <v>2689</v>
      </c>
      <c r="CJ18" s="88">
        <f t="shared" si="5"/>
        <v>264</v>
      </c>
      <c r="CK18" s="88">
        <f t="shared" si="5"/>
        <v>4634</v>
      </c>
      <c r="CL18" s="88">
        <f t="shared" si="5"/>
        <v>168</v>
      </c>
      <c r="CM18" s="88">
        <f t="shared" si="5"/>
        <v>148</v>
      </c>
      <c r="CN18" s="88">
        <f t="shared" si="5"/>
        <v>2117</v>
      </c>
      <c r="CO18" s="88">
        <f t="shared" si="5"/>
        <v>869</v>
      </c>
      <c r="CP18" s="88">
        <f t="shared" si="5"/>
        <v>269</v>
      </c>
      <c r="CQ18" s="88">
        <f t="shared" si="5"/>
        <v>106</v>
      </c>
      <c r="CR18" s="88">
        <f t="shared" si="5"/>
        <v>53</v>
      </c>
      <c r="CS18" s="88">
        <f t="shared" si="5"/>
        <v>4</v>
      </c>
      <c r="CT18" s="88">
        <f>CT16+SUM(CT6:CT10)</f>
        <v>817</v>
      </c>
      <c r="CU18" s="88">
        <f>CU16+SUM(CU6:CU10)</f>
        <v>114</v>
      </c>
      <c r="CV18" s="88">
        <f>CV16+SUM(CV6:CV10)</f>
        <v>4</v>
      </c>
      <c r="CW18" s="88">
        <f>CW16+SUM(CW6:CW10)</f>
        <v>650</v>
      </c>
      <c r="CX18" s="88">
        <f>CX16+SUM(CX6:CX10)</f>
        <v>189</v>
      </c>
    </row>
    <row r="19" spans="2:108" ht="12.7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</row>
    <row r="20" spans="1:102" ht="12.75">
      <c r="A20" s="10" t="s">
        <v>119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</row>
    <row r="21" spans="1:102" ht="12.75">
      <c r="A21" s="23" t="s">
        <v>120</v>
      </c>
      <c r="B21" s="7">
        <v>9</v>
      </c>
      <c r="C21" s="7">
        <v>34.8</v>
      </c>
      <c r="D21" s="7">
        <v>5.2</v>
      </c>
      <c r="E21" s="7">
        <v>8.1</v>
      </c>
      <c r="F21" s="7">
        <v>0</v>
      </c>
      <c r="G21" s="7">
        <v>4.6</v>
      </c>
      <c r="H21" s="7">
        <v>21</v>
      </c>
      <c r="I21" s="7">
        <v>18.7</v>
      </c>
      <c r="J21" s="7">
        <v>0</v>
      </c>
      <c r="K21" s="7">
        <v>1.6</v>
      </c>
      <c r="L21" s="7">
        <v>25.7</v>
      </c>
      <c r="M21" s="7">
        <v>25.7</v>
      </c>
      <c r="N21" s="7">
        <v>1.4</v>
      </c>
      <c r="O21" s="7">
        <v>12</v>
      </c>
      <c r="P21" s="7">
        <v>1.9</v>
      </c>
      <c r="Q21" s="7">
        <v>5.1</v>
      </c>
      <c r="R21" s="7">
        <v>0</v>
      </c>
      <c r="S21" s="7">
        <v>1.5</v>
      </c>
      <c r="T21" s="7">
        <v>3.3</v>
      </c>
      <c r="U21" s="7">
        <v>3.3</v>
      </c>
      <c r="V21" s="7">
        <v>1</v>
      </c>
      <c r="W21" s="7">
        <v>0</v>
      </c>
      <c r="X21" s="7">
        <v>10.9</v>
      </c>
      <c r="Y21" s="7">
        <v>0.7</v>
      </c>
      <c r="Z21" s="7">
        <v>0.7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4.5</v>
      </c>
      <c r="AJ21" s="7">
        <v>0</v>
      </c>
      <c r="AK21" s="17">
        <v>0.33</v>
      </c>
      <c r="AL21" s="7">
        <v>0</v>
      </c>
      <c r="AM21" s="7">
        <v>0</v>
      </c>
      <c r="AN21" s="17">
        <v>9.81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/>
      <c r="AW21" s="7">
        <v>0</v>
      </c>
      <c r="AX21" s="7">
        <v>0</v>
      </c>
      <c r="AY21" s="7"/>
      <c r="AZ21" s="7"/>
      <c r="BA21" s="7">
        <v>0</v>
      </c>
      <c r="BB21" s="7">
        <f>BA21*0.2</f>
        <v>0</v>
      </c>
      <c r="BC21" s="7">
        <v>0</v>
      </c>
      <c r="BD21" s="7"/>
      <c r="BE21" s="7">
        <v>0</v>
      </c>
      <c r="BF21" s="7">
        <v>0</v>
      </c>
      <c r="BG21" s="7">
        <v>0</v>
      </c>
      <c r="BH21" s="17">
        <v>9.56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37" t="s">
        <v>129</v>
      </c>
      <c r="BU21" s="37" t="s">
        <v>129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</row>
    <row r="22" spans="1:102" ht="12.75">
      <c r="A22" s="23" t="s">
        <v>137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100</v>
      </c>
      <c r="AK22" s="24">
        <v>0</v>
      </c>
      <c r="AL22" s="24">
        <v>20</v>
      </c>
      <c r="AM22" s="24">
        <v>0</v>
      </c>
      <c r="AN22" s="24">
        <v>0</v>
      </c>
      <c r="AO22" s="24">
        <v>0</v>
      </c>
      <c r="AP22" s="24">
        <v>0</v>
      </c>
      <c r="AQ22" s="24">
        <v>0</v>
      </c>
      <c r="AR22" s="24">
        <v>0</v>
      </c>
      <c r="AS22" s="24">
        <v>0</v>
      </c>
      <c r="AT22" s="24">
        <v>0</v>
      </c>
      <c r="AU22" s="24">
        <v>0</v>
      </c>
      <c r="AV22" s="24"/>
      <c r="AW22" s="24">
        <v>0</v>
      </c>
      <c r="AX22" s="24">
        <v>0</v>
      </c>
      <c r="AY22" s="24"/>
      <c r="AZ22" s="24"/>
      <c r="BA22" s="24">
        <v>10</v>
      </c>
      <c r="BB22" s="24">
        <f>BA22*0.2</f>
        <v>2</v>
      </c>
      <c r="BC22" s="24">
        <v>0</v>
      </c>
      <c r="BD22" s="24"/>
      <c r="BE22" s="24">
        <v>5</v>
      </c>
      <c r="BF22" s="24">
        <v>5</v>
      </c>
      <c r="BG22" s="24">
        <v>0</v>
      </c>
      <c r="BH22" s="24">
        <v>0</v>
      </c>
      <c r="BI22" s="24">
        <v>5</v>
      </c>
      <c r="BJ22" s="24">
        <v>5</v>
      </c>
      <c r="BK22" s="24">
        <v>5</v>
      </c>
      <c r="BL22" s="24">
        <v>0</v>
      </c>
      <c r="BM22" s="24">
        <v>0</v>
      </c>
      <c r="BN22" s="24">
        <v>0</v>
      </c>
      <c r="BO22" s="24">
        <v>0</v>
      </c>
      <c r="BP22" s="24">
        <v>0</v>
      </c>
      <c r="BQ22" s="24">
        <v>0</v>
      </c>
      <c r="BR22" s="24">
        <v>0</v>
      </c>
      <c r="BS22" s="24">
        <v>0</v>
      </c>
      <c r="BT22" s="38" t="s">
        <v>129</v>
      </c>
      <c r="BU22" s="38" t="s">
        <v>129</v>
      </c>
      <c r="BV22" s="24">
        <v>0</v>
      </c>
      <c r="BW22" s="24">
        <v>0</v>
      </c>
      <c r="BX22" s="24">
        <v>0</v>
      </c>
      <c r="BY22" s="24">
        <v>0</v>
      </c>
      <c r="BZ22" s="24">
        <v>0</v>
      </c>
      <c r="CA22" s="24">
        <v>0</v>
      </c>
      <c r="CB22" s="24">
        <v>0</v>
      </c>
      <c r="CC22" s="24">
        <v>0</v>
      </c>
      <c r="CD22" s="24">
        <v>0</v>
      </c>
      <c r="CE22" s="24">
        <v>0</v>
      </c>
      <c r="CF22" s="24">
        <v>0</v>
      </c>
      <c r="CG22" s="24">
        <v>0</v>
      </c>
      <c r="CH22" s="24">
        <v>0</v>
      </c>
      <c r="CI22" s="24">
        <v>0</v>
      </c>
      <c r="CJ22" s="24">
        <v>0</v>
      </c>
      <c r="CK22" s="24">
        <v>0</v>
      </c>
      <c r="CL22" s="24">
        <v>0</v>
      </c>
      <c r="CM22" s="24">
        <v>0</v>
      </c>
      <c r="CN22" s="24">
        <v>0</v>
      </c>
      <c r="CO22" s="24">
        <v>0</v>
      </c>
      <c r="CP22" s="24">
        <v>0</v>
      </c>
      <c r="CQ22" s="24">
        <v>0</v>
      </c>
      <c r="CR22" s="24">
        <v>0</v>
      </c>
      <c r="CS22" s="24">
        <v>0</v>
      </c>
      <c r="CT22" s="24">
        <v>0</v>
      </c>
      <c r="CU22" s="24">
        <v>0</v>
      </c>
      <c r="CV22" s="24">
        <v>0</v>
      </c>
      <c r="CW22" s="24">
        <v>0</v>
      </c>
      <c r="CX22" s="24">
        <v>0</v>
      </c>
    </row>
    <row r="23" spans="1:102" ht="12.75">
      <c r="A23" s="34" t="s">
        <v>123</v>
      </c>
      <c r="B23" s="17">
        <v>0</v>
      </c>
      <c r="C23" s="17">
        <v>0.8</v>
      </c>
      <c r="D23" s="17">
        <v>0.64</v>
      </c>
      <c r="E23" s="17">
        <v>0</v>
      </c>
      <c r="F23" s="17">
        <v>0</v>
      </c>
      <c r="G23" s="17">
        <v>0</v>
      </c>
      <c r="H23" s="17">
        <v>1.37</v>
      </c>
      <c r="I23" s="17">
        <v>0</v>
      </c>
      <c r="J23" s="17">
        <v>0</v>
      </c>
      <c r="K23" s="17">
        <v>0</v>
      </c>
      <c r="L23" s="17">
        <v>0.81</v>
      </c>
      <c r="M23" s="17">
        <v>0.81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0.12</v>
      </c>
      <c r="AJ23" s="17">
        <v>0</v>
      </c>
      <c r="AK23" s="17">
        <v>0.12</v>
      </c>
      <c r="AL23" s="17">
        <v>0</v>
      </c>
      <c r="AM23" s="116">
        <v>0.25</v>
      </c>
      <c r="AN23" s="17">
        <v>1.06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/>
      <c r="AW23" s="17">
        <v>0</v>
      </c>
      <c r="AX23" s="17">
        <v>0</v>
      </c>
      <c r="AY23" s="17"/>
      <c r="AZ23" s="17"/>
      <c r="BA23" s="17">
        <v>0</v>
      </c>
      <c r="BB23" s="17">
        <f>BA23*0.2</f>
        <v>0</v>
      </c>
      <c r="BC23" s="17">
        <v>0</v>
      </c>
      <c r="BD23" s="17"/>
      <c r="BE23" s="17">
        <v>0</v>
      </c>
      <c r="BF23" s="17">
        <v>0</v>
      </c>
      <c r="BG23" s="17">
        <v>0</v>
      </c>
      <c r="BH23" s="17">
        <v>5.98</v>
      </c>
      <c r="BI23" s="17">
        <v>0</v>
      </c>
      <c r="BJ23" s="17">
        <v>0</v>
      </c>
      <c r="BK23" s="17">
        <v>0</v>
      </c>
      <c r="BL23" s="7">
        <v>0</v>
      </c>
      <c r="BM23" s="17">
        <v>0</v>
      </c>
      <c r="BN23" s="17">
        <v>0</v>
      </c>
      <c r="BO23" s="17">
        <v>0</v>
      </c>
      <c r="BP23" s="17">
        <v>0</v>
      </c>
      <c r="BQ23" s="17">
        <v>0</v>
      </c>
      <c r="BR23" s="17">
        <v>0</v>
      </c>
      <c r="BS23" s="17">
        <v>0</v>
      </c>
      <c r="BT23" s="37" t="s">
        <v>129</v>
      </c>
      <c r="BU23" s="37" t="s">
        <v>129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17">
        <v>0</v>
      </c>
      <c r="CG23" s="7">
        <v>0</v>
      </c>
      <c r="CH23" s="7">
        <v>0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0</v>
      </c>
      <c r="CT23" s="7">
        <v>0</v>
      </c>
      <c r="CU23" s="7">
        <v>0</v>
      </c>
      <c r="CV23" s="7">
        <v>0</v>
      </c>
      <c r="CW23" s="7">
        <v>0</v>
      </c>
      <c r="CX23" s="7">
        <v>0</v>
      </c>
    </row>
    <row r="24" spans="2:255" ht="12.7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16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7"/>
      <c r="BM24" s="17"/>
      <c r="BN24" s="17"/>
      <c r="BO24" s="17"/>
      <c r="BP24" s="17"/>
      <c r="BQ24" s="17"/>
      <c r="BR24" s="17"/>
      <c r="BS24" s="17"/>
      <c r="BT24" s="37"/>
      <c r="BU24" s="3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1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102" ht="12.75">
      <c r="A25" s="10" t="s">
        <v>121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"/>
      <c r="U25" s="1"/>
      <c r="V25" s="1"/>
      <c r="W25" s="1"/>
      <c r="X25" s="1"/>
      <c r="Y25" s="1"/>
      <c r="Z25" s="1"/>
      <c r="AA25" s="4"/>
      <c r="AB25" s="4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4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4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4"/>
      <c r="CB25" s="4"/>
      <c r="CC25" s="4"/>
      <c r="CD25" s="4"/>
      <c r="CE25" s="4"/>
      <c r="CF25" s="4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</row>
    <row r="26" spans="1:102" ht="12.75">
      <c r="A26" s="89" t="s">
        <v>0</v>
      </c>
      <c r="B26" s="4">
        <v>3421</v>
      </c>
      <c r="C26" s="4">
        <v>7582</v>
      </c>
      <c r="D26" s="4">
        <v>5146</v>
      </c>
      <c r="E26" s="4">
        <v>2800</v>
      </c>
      <c r="F26" s="4">
        <v>1749</v>
      </c>
      <c r="G26" s="4">
        <v>9259</v>
      </c>
      <c r="H26" s="4">
        <v>17817</v>
      </c>
      <c r="I26" s="4">
        <v>2494</v>
      </c>
      <c r="J26" s="4">
        <v>2324</v>
      </c>
      <c r="K26" s="4">
        <v>24762</v>
      </c>
      <c r="L26" s="4">
        <v>14785</v>
      </c>
      <c r="M26" s="11">
        <f>L26</f>
        <v>14785</v>
      </c>
      <c r="N26" s="4">
        <v>34514</v>
      </c>
      <c r="O26" s="4">
        <v>20766</v>
      </c>
      <c r="P26" s="4">
        <v>20476</v>
      </c>
      <c r="Q26" s="4">
        <v>37766</v>
      </c>
      <c r="R26" s="11">
        <f>Q26</f>
        <v>37766</v>
      </c>
      <c r="S26" s="4">
        <v>28504</v>
      </c>
      <c r="T26" s="11">
        <f>K26+N26</f>
        <v>59276</v>
      </c>
      <c r="U26" s="4">
        <v>6892</v>
      </c>
      <c r="V26" s="4">
        <v>54585</v>
      </c>
      <c r="W26" s="11">
        <f>V26</f>
        <v>54585</v>
      </c>
      <c r="X26" s="4">
        <v>23206</v>
      </c>
      <c r="Y26" s="4">
        <v>59185</v>
      </c>
      <c r="Z26" s="11">
        <f>Y26</f>
        <v>59185</v>
      </c>
      <c r="AA26" s="18">
        <v>7459.357894515855</v>
      </c>
      <c r="AB26" s="18">
        <v>572.3211001549204</v>
      </c>
      <c r="AC26" s="4">
        <v>51084</v>
      </c>
      <c r="AD26" s="4">
        <v>28013</v>
      </c>
      <c r="AE26" s="4">
        <v>4618</v>
      </c>
      <c r="AF26" s="4">
        <v>94139</v>
      </c>
      <c r="AG26" s="4">
        <v>22196</v>
      </c>
      <c r="AH26" s="4">
        <v>26332</v>
      </c>
      <c r="AI26" s="4">
        <v>490536</v>
      </c>
      <c r="AJ26" s="4">
        <v>721522</v>
      </c>
      <c r="AK26" s="4">
        <v>301254</v>
      </c>
      <c r="AL26" s="4">
        <v>87537</v>
      </c>
      <c r="AM26" s="4">
        <v>244595</v>
      </c>
      <c r="AN26" s="4">
        <v>12831</v>
      </c>
      <c r="AO26" s="4">
        <v>3375</v>
      </c>
      <c r="AP26" s="4">
        <v>117988</v>
      </c>
      <c r="AQ26" s="4">
        <v>31588</v>
      </c>
      <c r="AR26" s="4">
        <v>184524</v>
      </c>
      <c r="AS26" s="4">
        <v>25650</v>
      </c>
      <c r="AT26" s="4">
        <v>40705</v>
      </c>
      <c r="AU26" s="4">
        <v>30039</v>
      </c>
      <c r="AV26" s="4"/>
      <c r="AW26" s="4">
        <v>8497</v>
      </c>
      <c r="AX26" s="4">
        <v>12342</v>
      </c>
      <c r="AY26" s="4"/>
      <c r="AZ26" s="4"/>
      <c r="BA26" s="4">
        <v>104347</v>
      </c>
      <c r="BB26" s="11">
        <f>BA26</f>
        <v>104347</v>
      </c>
      <c r="BC26" s="4">
        <v>46756</v>
      </c>
      <c r="BD26" s="4"/>
      <c r="BE26" s="4">
        <v>36928</v>
      </c>
      <c r="BF26" s="4">
        <v>13981</v>
      </c>
      <c r="BG26" s="4">
        <v>324</v>
      </c>
      <c r="BH26" s="4">
        <v>114540</v>
      </c>
      <c r="BI26" s="4">
        <v>29628</v>
      </c>
      <c r="BJ26" s="4">
        <v>14802</v>
      </c>
      <c r="BK26" s="4">
        <v>2863</v>
      </c>
      <c r="BL26" s="4">
        <v>9893</v>
      </c>
      <c r="BM26" s="4">
        <v>507211</v>
      </c>
      <c r="BN26" s="4">
        <v>421328</v>
      </c>
      <c r="BO26" s="131">
        <v>2051741</v>
      </c>
      <c r="BP26" s="11">
        <f>BO26</f>
        <v>2051741</v>
      </c>
      <c r="BQ26" s="4">
        <v>13018</v>
      </c>
      <c r="BR26" s="11">
        <f>BQ26</f>
        <v>13018</v>
      </c>
      <c r="BS26" s="4">
        <v>5726</v>
      </c>
      <c r="BT26" s="7" t="s">
        <v>129</v>
      </c>
      <c r="BU26" s="7" t="s">
        <v>129</v>
      </c>
      <c r="BV26" s="4">
        <v>487078</v>
      </c>
      <c r="BW26" s="4">
        <v>170593</v>
      </c>
      <c r="BX26" s="11">
        <f>BW26</f>
        <v>170593</v>
      </c>
      <c r="BY26" s="4">
        <v>44557</v>
      </c>
      <c r="BZ26" s="4">
        <v>110797</v>
      </c>
      <c r="CA26" s="11">
        <f>$BZ26</f>
        <v>110797</v>
      </c>
      <c r="CB26" s="11">
        <f>$BZ26</f>
        <v>110797</v>
      </c>
      <c r="CC26" s="11">
        <f>$BZ26</f>
        <v>110797</v>
      </c>
      <c r="CD26" s="11">
        <f>$BZ26</f>
        <v>110797</v>
      </c>
      <c r="CE26" s="11">
        <f>$BZ26</f>
        <v>110797</v>
      </c>
      <c r="CF26" s="11">
        <f>BO26</f>
        <v>2051741</v>
      </c>
      <c r="CG26" s="11">
        <f>BV26</f>
        <v>487078</v>
      </c>
      <c r="CH26" s="4">
        <v>2833</v>
      </c>
      <c r="CI26" s="4">
        <v>36674</v>
      </c>
      <c r="CJ26" s="4">
        <v>5699</v>
      </c>
      <c r="CK26" s="4">
        <v>55330</v>
      </c>
      <c r="CL26" s="4">
        <v>4477</v>
      </c>
      <c r="CM26" s="4">
        <v>8369</v>
      </c>
      <c r="CN26" s="4">
        <v>37200</v>
      </c>
      <c r="CO26" s="4">
        <v>7919</v>
      </c>
      <c r="CP26" s="4">
        <v>5591</v>
      </c>
      <c r="CQ26" s="4">
        <v>2035</v>
      </c>
      <c r="CR26" s="4">
        <v>313</v>
      </c>
      <c r="CS26" s="4">
        <v>223</v>
      </c>
      <c r="CT26" s="4">
        <v>3964</v>
      </c>
      <c r="CU26" s="4">
        <v>1314</v>
      </c>
      <c r="CV26" s="4">
        <v>538</v>
      </c>
      <c r="CW26" s="4">
        <v>4467</v>
      </c>
      <c r="CX26" s="4">
        <v>1466</v>
      </c>
    </row>
    <row r="27" spans="1:102" ht="12.75">
      <c r="A27" s="23" t="s">
        <v>138</v>
      </c>
      <c r="B27" s="4">
        <v>71</v>
      </c>
      <c r="C27" s="4">
        <v>2840</v>
      </c>
      <c r="D27" s="4">
        <v>226</v>
      </c>
      <c r="E27" s="4">
        <v>97</v>
      </c>
      <c r="F27" s="4">
        <v>0</v>
      </c>
      <c r="G27" s="4">
        <v>418</v>
      </c>
      <c r="H27" s="4">
        <v>2311</v>
      </c>
      <c r="I27" s="4">
        <v>208</v>
      </c>
      <c r="J27" s="4">
        <v>0</v>
      </c>
      <c r="K27" s="4">
        <v>361</v>
      </c>
      <c r="L27" s="4">
        <v>3507</v>
      </c>
      <c r="M27" s="11">
        <f>L27</f>
        <v>3507</v>
      </c>
      <c r="N27" s="4">
        <v>156</v>
      </c>
      <c r="O27" s="4">
        <v>1509</v>
      </c>
      <c r="P27" s="4">
        <v>70</v>
      </c>
      <c r="Q27" s="4">
        <v>1579</v>
      </c>
      <c r="R27" s="11">
        <f>Q27</f>
        <v>1579</v>
      </c>
      <c r="S27" s="4">
        <v>163</v>
      </c>
      <c r="T27" s="11">
        <f>K27+N27</f>
        <v>517</v>
      </c>
      <c r="U27" s="4">
        <v>128</v>
      </c>
      <c r="V27" s="4">
        <v>85</v>
      </c>
      <c r="W27" s="11">
        <f>V27</f>
        <v>85</v>
      </c>
      <c r="X27" s="4">
        <v>1987</v>
      </c>
      <c r="Y27" s="4">
        <v>1152</v>
      </c>
      <c r="Z27" s="11">
        <f>Y27</f>
        <v>1152</v>
      </c>
      <c r="AA27" s="18">
        <v>1507.7599391611486</v>
      </c>
      <c r="AB27" s="18">
        <v>374.6420001549207</v>
      </c>
      <c r="AC27" s="4">
        <v>0</v>
      </c>
      <c r="AD27" s="4">
        <v>786</v>
      </c>
      <c r="AE27" s="4">
        <v>157</v>
      </c>
      <c r="AF27" s="4">
        <v>0</v>
      </c>
      <c r="AG27" s="4">
        <v>54</v>
      </c>
      <c r="AH27" s="4">
        <v>738</v>
      </c>
      <c r="AI27" s="4">
        <v>15632</v>
      </c>
      <c r="AJ27" s="4">
        <v>465</v>
      </c>
      <c r="AK27" s="4">
        <v>1134</v>
      </c>
      <c r="AL27" s="4">
        <v>123</v>
      </c>
      <c r="AM27" s="4">
        <v>582</v>
      </c>
      <c r="AN27" s="4">
        <v>1466</v>
      </c>
      <c r="AO27" s="4">
        <v>1</v>
      </c>
      <c r="AP27" s="4">
        <v>4860</v>
      </c>
      <c r="AQ27" s="4">
        <v>0</v>
      </c>
      <c r="AR27" s="4">
        <v>158</v>
      </c>
      <c r="AS27" s="4">
        <v>20</v>
      </c>
      <c r="AT27" s="4">
        <v>227</v>
      </c>
      <c r="AU27" s="4">
        <v>2022</v>
      </c>
      <c r="AV27" s="4"/>
      <c r="AW27" s="4">
        <v>56</v>
      </c>
      <c r="AX27" s="4">
        <v>0</v>
      </c>
      <c r="AY27" s="4"/>
      <c r="AZ27" s="4"/>
      <c r="BA27" s="4">
        <v>31</v>
      </c>
      <c r="BB27" s="11">
        <f>BA27</f>
        <v>31</v>
      </c>
      <c r="BC27" s="4">
        <v>0</v>
      </c>
      <c r="BD27" s="4"/>
      <c r="BE27" s="4">
        <v>6</v>
      </c>
      <c r="BF27" s="4">
        <v>35</v>
      </c>
      <c r="BG27" s="4">
        <v>2</v>
      </c>
      <c r="BH27" s="4">
        <v>9527</v>
      </c>
      <c r="BI27" s="4">
        <v>31</v>
      </c>
      <c r="BJ27" s="4">
        <v>1</v>
      </c>
      <c r="BK27" s="4">
        <v>8</v>
      </c>
      <c r="BL27" s="4">
        <v>0</v>
      </c>
      <c r="BM27" s="4">
        <v>0</v>
      </c>
      <c r="BN27" s="4">
        <v>0</v>
      </c>
      <c r="BO27" s="4">
        <v>959</v>
      </c>
      <c r="BP27" s="11">
        <f>BO27</f>
        <v>959</v>
      </c>
      <c r="BQ27" s="4">
        <v>0</v>
      </c>
      <c r="BR27" s="11">
        <f>BQ27</f>
        <v>0</v>
      </c>
      <c r="BS27" s="4">
        <v>0</v>
      </c>
      <c r="BT27" s="7" t="s">
        <v>129</v>
      </c>
      <c r="BU27" s="7" t="s">
        <v>129</v>
      </c>
      <c r="BV27" s="4">
        <v>0</v>
      </c>
      <c r="BW27" s="4">
        <v>0</v>
      </c>
      <c r="BX27" s="11">
        <f>BW27</f>
        <v>0</v>
      </c>
      <c r="BY27" s="4">
        <v>0</v>
      </c>
      <c r="BZ27" s="4">
        <v>0</v>
      </c>
      <c r="CA27" s="11">
        <f aca="true" t="shared" si="6" ref="CA27:CE28">$BZ27</f>
        <v>0</v>
      </c>
      <c r="CB27" s="11">
        <f t="shared" si="6"/>
        <v>0</v>
      </c>
      <c r="CC27" s="11">
        <f t="shared" si="6"/>
        <v>0</v>
      </c>
      <c r="CD27" s="11">
        <f t="shared" si="6"/>
        <v>0</v>
      </c>
      <c r="CE27" s="11">
        <f t="shared" si="6"/>
        <v>0</v>
      </c>
      <c r="CF27" s="11">
        <f>BO27</f>
        <v>959</v>
      </c>
      <c r="CG27" s="11">
        <f>BV27</f>
        <v>0</v>
      </c>
      <c r="CH27" s="4">
        <v>9</v>
      </c>
      <c r="CI27" s="4">
        <v>59</v>
      </c>
      <c r="CJ27" s="4">
        <v>0</v>
      </c>
      <c r="CK27" s="4">
        <v>481</v>
      </c>
      <c r="CL27" s="4">
        <v>0</v>
      </c>
      <c r="CM27" s="4">
        <v>0</v>
      </c>
      <c r="CN27" s="4">
        <v>3</v>
      </c>
      <c r="CO27" s="4">
        <v>161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</row>
    <row r="28" spans="1:102" ht="12.75">
      <c r="A28" s="34" t="s">
        <v>110</v>
      </c>
      <c r="B28" s="4">
        <v>14</v>
      </c>
      <c r="C28" s="4">
        <v>39</v>
      </c>
      <c r="D28" s="4">
        <v>21</v>
      </c>
      <c r="E28" s="4">
        <v>2</v>
      </c>
      <c r="F28" s="4">
        <v>0</v>
      </c>
      <c r="G28" s="4">
        <v>106</v>
      </c>
      <c r="H28" s="4">
        <v>233</v>
      </c>
      <c r="I28" s="4">
        <v>2</v>
      </c>
      <c r="J28" s="4">
        <v>0</v>
      </c>
      <c r="K28" s="4">
        <v>61</v>
      </c>
      <c r="L28" s="4">
        <v>89</v>
      </c>
      <c r="M28" s="11">
        <f>L28</f>
        <v>89</v>
      </c>
      <c r="N28" s="4">
        <v>101</v>
      </c>
      <c r="O28" s="4">
        <v>310</v>
      </c>
      <c r="P28" s="4">
        <v>197</v>
      </c>
      <c r="Q28" s="4">
        <v>207</v>
      </c>
      <c r="R28" s="11">
        <f>Q28</f>
        <v>207</v>
      </c>
      <c r="S28" s="4">
        <v>3</v>
      </c>
      <c r="T28" s="11">
        <f>K28+N28</f>
        <v>162</v>
      </c>
      <c r="U28" s="4">
        <v>3</v>
      </c>
      <c r="V28" s="4">
        <v>31</v>
      </c>
      <c r="W28" s="11">
        <f>V28</f>
        <v>31</v>
      </c>
      <c r="X28" s="4">
        <v>227</v>
      </c>
      <c r="Y28" s="4">
        <v>110</v>
      </c>
      <c r="Z28" s="11">
        <f>Y28</f>
        <v>110</v>
      </c>
      <c r="AA28" s="18">
        <v>289.0879558350199</v>
      </c>
      <c r="AB28" s="18">
        <v>45.1929999999999</v>
      </c>
      <c r="AC28" s="4">
        <v>0</v>
      </c>
      <c r="AD28" s="4">
        <v>9</v>
      </c>
      <c r="AE28" s="4">
        <v>1</v>
      </c>
      <c r="AF28" s="4">
        <v>0</v>
      </c>
      <c r="AG28" s="4">
        <v>0</v>
      </c>
      <c r="AH28" s="4">
        <v>354</v>
      </c>
      <c r="AI28" s="4">
        <v>924</v>
      </c>
      <c r="AJ28" s="4">
        <v>42</v>
      </c>
      <c r="AK28" s="4">
        <v>69</v>
      </c>
      <c r="AL28" s="4">
        <v>63</v>
      </c>
      <c r="AM28" s="4">
        <v>36</v>
      </c>
      <c r="AN28" s="4">
        <v>96</v>
      </c>
      <c r="AO28" s="4">
        <v>0</v>
      </c>
      <c r="AP28" s="4">
        <v>782</v>
      </c>
      <c r="AQ28" s="4">
        <v>0</v>
      </c>
      <c r="AR28" s="4">
        <v>41</v>
      </c>
      <c r="AS28" s="4">
        <v>0</v>
      </c>
      <c r="AT28" s="4">
        <v>13</v>
      </c>
      <c r="AU28" s="4">
        <v>363</v>
      </c>
      <c r="AV28" s="4"/>
      <c r="AW28" s="4">
        <v>10</v>
      </c>
      <c r="AX28" s="4">
        <v>424</v>
      </c>
      <c r="AY28" s="4"/>
      <c r="AZ28" s="4"/>
      <c r="BA28" s="4">
        <v>47</v>
      </c>
      <c r="BB28" s="11">
        <f>BA28</f>
        <v>47</v>
      </c>
      <c r="BC28" s="4">
        <v>0</v>
      </c>
      <c r="BD28" s="4"/>
      <c r="BE28" s="4">
        <v>17</v>
      </c>
      <c r="BF28" s="4">
        <v>9</v>
      </c>
      <c r="BG28" s="4">
        <v>0</v>
      </c>
      <c r="BH28" s="4">
        <v>2729</v>
      </c>
      <c r="BI28" s="4">
        <v>15</v>
      </c>
      <c r="BJ28" s="4">
        <v>12</v>
      </c>
      <c r="BK28" s="4">
        <v>3</v>
      </c>
      <c r="BL28" s="4">
        <v>0</v>
      </c>
      <c r="BM28" s="4">
        <v>3</v>
      </c>
      <c r="BN28" s="4">
        <v>0</v>
      </c>
      <c r="BO28" s="4">
        <v>43</v>
      </c>
      <c r="BP28" s="11">
        <f>BO28</f>
        <v>43</v>
      </c>
      <c r="BQ28" s="4">
        <v>8</v>
      </c>
      <c r="BR28" s="11">
        <f>BQ28</f>
        <v>8</v>
      </c>
      <c r="BS28" s="4">
        <v>1</v>
      </c>
      <c r="BT28" s="7" t="s">
        <v>129</v>
      </c>
      <c r="BU28" s="7" t="s">
        <v>129</v>
      </c>
      <c r="BV28" s="4">
        <v>0</v>
      </c>
      <c r="BW28" s="4">
        <v>0</v>
      </c>
      <c r="BX28" s="11">
        <f>BW28</f>
        <v>0</v>
      </c>
      <c r="BY28" s="4">
        <v>0</v>
      </c>
      <c r="BZ28" s="4">
        <v>2</v>
      </c>
      <c r="CA28" s="11">
        <f t="shared" si="6"/>
        <v>2</v>
      </c>
      <c r="CB28" s="11">
        <f t="shared" si="6"/>
        <v>2</v>
      </c>
      <c r="CC28" s="11">
        <f t="shared" si="6"/>
        <v>2</v>
      </c>
      <c r="CD28" s="11">
        <f t="shared" si="6"/>
        <v>2</v>
      </c>
      <c r="CE28" s="11">
        <f t="shared" si="6"/>
        <v>2</v>
      </c>
      <c r="CF28" s="11">
        <f>BO28</f>
        <v>43</v>
      </c>
      <c r="CG28" s="11">
        <f>BV28</f>
        <v>0</v>
      </c>
      <c r="CH28" s="4">
        <v>1</v>
      </c>
      <c r="CI28" s="4">
        <v>77</v>
      </c>
      <c r="CJ28" s="4">
        <v>0</v>
      </c>
      <c r="CK28" s="4">
        <v>116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</row>
    <row r="29" spans="2:102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</row>
    <row r="30" spans="1:102" ht="12.75">
      <c r="A30" s="22" t="s">
        <v>139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</row>
    <row r="31" spans="1:102" ht="12.75">
      <c r="A31" s="23" t="s">
        <v>147</v>
      </c>
      <c r="B31" s="7">
        <f aca="true" t="shared" si="7" ref="B31:AX31">B16*B21/100</f>
        <v>0.81</v>
      </c>
      <c r="C31" s="7">
        <f t="shared" si="7"/>
        <v>170.52</v>
      </c>
      <c r="D31" s="7">
        <f t="shared" si="7"/>
        <v>36.036</v>
      </c>
      <c r="E31" s="7">
        <f t="shared" si="7"/>
        <v>19.316394</v>
      </c>
      <c r="F31" s="7">
        <f t="shared" si="7"/>
        <v>0</v>
      </c>
      <c r="G31" s="7">
        <f t="shared" si="7"/>
        <v>12.925999999999998</v>
      </c>
      <c r="H31" s="7">
        <f t="shared" si="7"/>
        <v>612.15</v>
      </c>
      <c r="I31" s="7">
        <f t="shared" si="7"/>
        <v>11.6875</v>
      </c>
      <c r="J31" s="7">
        <f t="shared" si="7"/>
        <v>0</v>
      </c>
      <c r="K31" s="7">
        <f t="shared" si="7"/>
        <v>0.8112</v>
      </c>
      <c r="L31" s="7">
        <f t="shared" si="7"/>
        <v>49.60099999999999</v>
      </c>
      <c r="M31" s="7">
        <f t="shared" si="7"/>
        <v>48.83</v>
      </c>
      <c r="N31" s="7">
        <f t="shared" si="7"/>
        <v>0.4885999999999999</v>
      </c>
      <c r="O31" s="7">
        <f t="shared" si="7"/>
        <v>308.76</v>
      </c>
      <c r="P31" s="7">
        <f t="shared" si="7"/>
        <v>8.245999999999999</v>
      </c>
      <c r="Q31" s="7">
        <f t="shared" si="7"/>
        <v>307.483539</v>
      </c>
      <c r="R31" s="7">
        <f t="shared" si="7"/>
        <v>0</v>
      </c>
      <c r="S31" s="7">
        <f t="shared" si="7"/>
        <v>29.445</v>
      </c>
      <c r="T31" s="7">
        <f t="shared" si="7"/>
        <v>31.406925</v>
      </c>
      <c r="U31" s="7">
        <f t="shared" si="7"/>
        <v>25.575</v>
      </c>
      <c r="V31" s="7">
        <f t="shared" si="7"/>
        <v>112.73</v>
      </c>
      <c r="W31" s="7">
        <f t="shared" si="7"/>
        <v>0</v>
      </c>
      <c r="X31" s="7">
        <f t="shared" si="7"/>
        <v>230.644</v>
      </c>
      <c r="Y31" s="7">
        <f t="shared" si="7"/>
        <v>52.857</v>
      </c>
      <c r="Z31" s="7">
        <f t="shared" si="7"/>
        <v>3.185</v>
      </c>
      <c r="AA31" s="7">
        <f t="shared" si="7"/>
        <v>0</v>
      </c>
      <c r="AB31" s="7">
        <f t="shared" si="7"/>
        <v>0</v>
      </c>
      <c r="AC31" s="7">
        <f t="shared" si="7"/>
        <v>0</v>
      </c>
      <c r="AD31" s="7">
        <f t="shared" si="7"/>
        <v>0</v>
      </c>
      <c r="AE31" s="7">
        <f t="shared" si="7"/>
        <v>0</v>
      </c>
      <c r="AF31" s="7">
        <f t="shared" si="7"/>
        <v>0</v>
      </c>
      <c r="AG31" s="7">
        <f t="shared" si="7"/>
        <v>0</v>
      </c>
      <c r="AH31" s="7">
        <f t="shared" si="7"/>
        <v>0</v>
      </c>
      <c r="AI31" s="7">
        <f t="shared" si="7"/>
        <v>619.245</v>
      </c>
      <c r="AJ31" s="7">
        <f t="shared" si="7"/>
        <v>0</v>
      </c>
      <c r="AK31" s="7">
        <f t="shared" si="7"/>
        <v>20.8725</v>
      </c>
      <c r="AL31" s="7">
        <f t="shared" si="7"/>
        <v>0</v>
      </c>
      <c r="AM31" s="7">
        <f t="shared" si="7"/>
        <v>0</v>
      </c>
      <c r="AN31" s="7">
        <f t="shared" si="7"/>
        <v>64.26531000000001</v>
      </c>
      <c r="AO31" s="7">
        <f t="shared" si="7"/>
        <v>0</v>
      </c>
      <c r="AP31" s="7">
        <f t="shared" si="7"/>
        <v>0</v>
      </c>
      <c r="AQ31" s="7">
        <f t="shared" si="7"/>
        <v>0</v>
      </c>
      <c r="AR31" s="7">
        <f t="shared" si="7"/>
        <v>0</v>
      </c>
      <c r="AS31" s="7">
        <f t="shared" si="7"/>
        <v>0</v>
      </c>
      <c r="AT31" s="7">
        <f t="shared" si="7"/>
        <v>0</v>
      </c>
      <c r="AU31" s="7">
        <f t="shared" si="7"/>
        <v>0</v>
      </c>
      <c r="AV31" s="7"/>
      <c r="AW31" s="7">
        <f t="shared" si="7"/>
        <v>0</v>
      </c>
      <c r="AX31" s="7">
        <f t="shared" si="7"/>
        <v>0</v>
      </c>
      <c r="AY31" s="7"/>
      <c r="AZ31" s="7"/>
      <c r="BA31" s="7">
        <f>BA16*BA21/100</f>
        <v>0</v>
      </c>
      <c r="BB31" s="7">
        <f>BB16*BB21/100</f>
        <v>0</v>
      </c>
      <c r="BC31" s="7">
        <f>BC16*BC21/100</f>
        <v>0</v>
      </c>
      <c r="BD31" s="7"/>
      <c r="BE31" s="7">
        <f aca="true" t="shared" si="8" ref="BE31:BS31">BE16*BE21/100</f>
        <v>0</v>
      </c>
      <c r="BF31" s="7">
        <f t="shared" si="8"/>
        <v>0</v>
      </c>
      <c r="BG31" s="7">
        <f t="shared" si="8"/>
        <v>0</v>
      </c>
      <c r="BH31" s="7">
        <f t="shared" si="8"/>
        <v>1523.0036000000002</v>
      </c>
      <c r="BI31" s="7">
        <f t="shared" si="8"/>
        <v>0</v>
      </c>
      <c r="BJ31" s="7">
        <f t="shared" si="8"/>
        <v>0</v>
      </c>
      <c r="BK31" s="7">
        <f t="shared" si="8"/>
        <v>0</v>
      </c>
      <c r="BL31" s="7">
        <f t="shared" si="8"/>
        <v>0</v>
      </c>
      <c r="BM31" s="7">
        <f t="shared" si="8"/>
        <v>0</v>
      </c>
      <c r="BN31" s="7">
        <f t="shared" si="8"/>
        <v>0</v>
      </c>
      <c r="BO31" s="7">
        <f t="shared" si="8"/>
        <v>0</v>
      </c>
      <c r="BP31" s="7">
        <f t="shared" si="8"/>
        <v>0</v>
      </c>
      <c r="BQ31" s="7">
        <f t="shared" si="8"/>
        <v>0</v>
      </c>
      <c r="BR31" s="7">
        <f t="shared" si="8"/>
        <v>0</v>
      </c>
      <c r="BS31" s="7">
        <f t="shared" si="8"/>
        <v>0</v>
      </c>
      <c r="BT31" s="7" t="s">
        <v>129</v>
      </c>
      <c r="BU31" s="7" t="s">
        <v>129</v>
      </c>
      <c r="BV31" s="7">
        <f aca="true" t="shared" si="9" ref="BV31:CX31">BV16*BV21/100</f>
        <v>0</v>
      </c>
      <c r="BW31" s="7">
        <f t="shared" si="9"/>
        <v>0</v>
      </c>
      <c r="BX31" s="7">
        <f t="shared" si="9"/>
        <v>0</v>
      </c>
      <c r="BY31" s="7">
        <f t="shared" si="9"/>
        <v>0</v>
      </c>
      <c r="BZ31" s="7">
        <f t="shared" si="9"/>
        <v>0</v>
      </c>
      <c r="CA31" s="7">
        <f t="shared" si="9"/>
        <v>0</v>
      </c>
      <c r="CB31" s="7">
        <f t="shared" si="9"/>
        <v>0</v>
      </c>
      <c r="CC31" s="7">
        <f t="shared" si="9"/>
        <v>0</v>
      </c>
      <c r="CD31" s="7">
        <f t="shared" si="9"/>
        <v>0</v>
      </c>
      <c r="CE31" s="7">
        <f t="shared" si="9"/>
        <v>0</v>
      </c>
      <c r="CF31" s="7">
        <f t="shared" si="9"/>
        <v>0</v>
      </c>
      <c r="CG31" s="7">
        <f t="shared" si="9"/>
        <v>0</v>
      </c>
      <c r="CH31" s="7">
        <f t="shared" si="9"/>
        <v>0</v>
      </c>
      <c r="CI31" s="7">
        <f t="shared" si="9"/>
        <v>0</v>
      </c>
      <c r="CJ31" s="7">
        <f t="shared" si="9"/>
        <v>0</v>
      </c>
      <c r="CK31" s="7">
        <f t="shared" si="9"/>
        <v>0</v>
      </c>
      <c r="CL31" s="7">
        <f t="shared" si="9"/>
        <v>0</v>
      </c>
      <c r="CM31" s="7">
        <f t="shared" si="9"/>
        <v>0</v>
      </c>
      <c r="CN31" s="7">
        <f t="shared" si="9"/>
        <v>0</v>
      </c>
      <c r="CO31" s="7">
        <f t="shared" si="9"/>
        <v>0</v>
      </c>
      <c r="CP31" s="7">
        <f t="shared" si="9"/>
        <v>0</v>
      </c>
      <c r="CQ31" s="7">
        <f t="shared" si="9"/>
        <v>0</v>
      </c>
      <c r="CR31" s="7">
        <f t="shared" si="9"/>
        <v>0</v>
      </c>
      <c r="CS31" s="7">
        <f t="shared" si="9"/>
        <v>0</v>
      </c>
      <c r="CT31" s="7">
        <f t="shared" si="9"/>
        <v>0</v>
      </c>
      <c r="CU31" s="7">
        <f t="shared" si="9"/>
        <v>0</v>
      </c>
      <c r="CV31" s="7">
        <f t="shared" si="9"/>
        <v>0</v>
      </c>
      <c r="CW31" s="7">
        <f t="shared" si="9"/>
        <v>0</v>
      </c>
      <c r="CX31" s="7">
        <f t="shared" si="9"/>
        <v>0</v>
      </c>
    </row>
    <row r="32" spans="1:102" ht="12.75">
      <c r="A32" s="23" t="s">
        <v>124</v>
      </c>
      <c r="B32" s="7">
        <f aca="true" t="shared" si="10" ref="B32:AX32">B16*B27/B26</f>
        <v>0.1867874890382929</v>
      </c>
      <c r="C32" s="7">
        <f t="shared" si="10"/>
        <v>183.53996307042996</v>
      </c>
      <c r="D32" s="7">
        <f t="shared" si="10"/>
        <v>30.434900893898174</v>
      </c>
      <c r="E32" s="7">
        <f t="shared" si="10"/>
        <v>8.261420714285714</v>
      </c>
      <c r="F32" s="7">
        <f t="shared" si="10"/>
        <v>0</v>
      </c>
      <c r="G32" s="7">
        <f t="shared" si="10"/>
        <v>12.685819202937683</v>
      </c>
      <c r="H32" s="7">
        <f t="shared" si="10"/>
        <v>378.09760341247124</v>
      </c>
      <c r="I32" s="7">
        <f t="shared" si="10"/>
        <v>5.212510024057739</v>
      </c>
      <c r="J32" s="7">
        <f t="shared" si="10"/>
        <v>0</v>
      </c>
      <c r="K32" s="7">
        <f t="shared" si="10"/>
        <v>0.7391446571359341</v>
      </c>
      <c r="L32" s="7">
        <f t="shared" si="10"/>
        <v>45.77957389245857</v>
      </c>
      <c r="M32" s="7">
        <f t="shared" si="10"/>
        <v>45.06797429827528</v>
      </c>
      <c r="N32" s="7">
        <f t="shared" si="10"/>
        <v>0.15774468331691485</v>
      </c>
      <c r="O32" s="7">
        <f t="shared" si="10"/>
        <v>186.97182895117018</v>
      </c>
      <c r="P32" s="7">
        <f t="shared" si="10"/>
        <v>1.4836882203555382</v>
      </c>
      <c r="Q32" s="7">
        <f t="shared" si="10"/>
        <v>252.07677622729437</v>
      </c>
      <c r="R32" s="7">
        <f t="shared" si="10"/>
        <v>25.19894349414818</v>
      </c>
      <c r="S32" s="7">
        <f t="shared" si="10"/>
        <v>11.225406960426607</v>
      </c>
      <c r="T32" s="7">
        <f t="shared" si="10"/>
        <v>8.300860803697956</v>
      </c>
      <c r="U32" s="7">
        <f t="shared" si="10"/>
        <v>14.393499709808474</v>
      </c>
      <c r="V32" s="7">
        <f t="shared" si="10"/>
        <v>17.554364752221307</v>
      </c>
      <c r="W32" s="7">
        <f t="shared" si="10"/>
        <v>2.8185398919116973</v>
      </c>
      <c r="X32" s="7">
        <f t="shared" si="10"/>
        <v>181.18124622942344</v>
      </c>
      <c r="Y32" s="7">
        <f t="shared" si="10"/>
        <v>146.97561882233674</v>
      </c>
      <c r="Z32" s="7">
        <f t="shared" si="10"/>
        <v>8.856298048492016</v>
      </c>
      <c r="AA32" s="7">
        <f t="shared" si="10"/>
        <v>440.602750813158</v>
      </c>
      <c r="AB32" s="7">
        <f t="shared" si="10"/>
        <v>104.7361699726981</v>
      </c>
      <c r="AC32" s="7">
        <f t="shared" si="10"/>
        <v>0</v>
      </c>
      <c r="AD32" s="7">
        <f t="shared" si="10"/>
        <v>143.2381394352622</v>
      </c>
      <c r="AE32" s="7">
        <f t="shared" si="10"/>
        <v>15.808791684711997</v>
      </c>
      <c r="AF32" s="7">
        <f t="shared" si="10"/>
        <v>0</v>
      </c>
      <c r="AG32" s="7">
        <f t="shared" si="10"/>
        <v>5.262299513425843</v>
      </c>
      <c r="AH32" s="7">
        <f t="shared" si="10"/>
        <v>34.78117879386298</v>
      </c>
      <c r="AI32" s="7">
        <f t="shared" si="10"/>
        <v>438.5242917950976</v>
      </c>
      <c r="AJ32" s="7">
        <f t="shared" si="10"/>
        <v>11.001119854973236</v>
      </c>
      <c r="AK32" s="7">
        <f t="shared" si="10"/>
        <v>23.80897846999542</v>
      </c>
      <c r="AL32" s="7">
        <f t="shared" si="10"/>
        <v>10.81239932828404</v>
      </c>
      <c r="AM32" s="7">
        <f t="shared" si="10"/>
        <v>80.85349250802346</v>
      </c>
      <c r="AN32" s="7">
        <f t="shared" si="10"/>
        <v>74.84814901410645</v>
      </c>
      <c r="AO32" s="7">
        <f t="shared" si="10"/>
        <v>0.2094814814814815</v>
      </c>
      <c r="AP32" s="7">
        <f t="shared" si="10"/>
        <v>705.3895311387598</v>
      </c>
      <c r="AQ32" s="7">
        <f t="shared" si="10"/>
        <v>0</v>
      </c>
      <c r="AR32" s="7">
        <f t="shared" si="10"/>
        <v>9.453470583772301</v>
      </c>
      <c r="AS32" s="7">
        <f t="shared" si="10"/>
        <v>1.9805068226120857</v>
      </c>
      <c r="AT32" s="7">
        <f t="shared" si="10"/>
        <v>21.77147770544159</v>
      </c>
      <c r="AU32" s="7">
        <f t="shared" si="10"/>
        <v>60.04274443223809</v>
      </c>
      <c r="AV32" s="7"/>
      <c r="AW32" s="7">
        <f t="shared" si="10"/>
        <v>5.0220077674473345</v>
      </c>
      <c r="AX32" s="7">
        <f t="shared" si="10"/>
        <v>0</v>
      </c>
      <c r="AY32" s="7"/>
      <c r="AZ32" s="7"/>
      <c r="BA32" s="7">
        <f>BA16*BA27/BA26</f>
        <v>0.7237007292974402</v>
      </c>
      <c r="BB32" s="7">
        <f>BB16*BB27/BB26</f>
        <v>0.17106193757367244</v>
      </c>
      <c r="BC32" s="7">
        <f>BC16*BC27/BC26</f>
        <v>0</v>
      </c>
      <c r="BD32" s="7"/>
      <c r="BE32" s="7">
        <f aca="true" t="shared" si="11" ref="BE32:BS32">BE16*BE27/BE26</f>
        <v>0.27263864818024264</v>
      </c>
      <c r="BF32" s="7">
        <f t="shared" si="11"/>
        <v>0.9713182175810028</v>
      </c>
      <c r="BG32" s="7">
        <f t="shared" si="11"/>
        <v>0.06790123456790123</v>
      </c>
      <c r="BH32" s="7">
        <f t="shared" si="11"/>
        <v>1325.0797712589488</v>
      </c>
      <c r="BI32" s="7">
        <f t="shared" si="11"/>
        <v>2.463007965438099</v>
      </c>
      <c r="BJ32" s="7">
        <f t="shared" si="11"/>
        <v>0.11106607215241183</v>
      </c>
      <c r="BK32" s="7">
        <f t="shared" si="11"/>
        <v>0.40516940272441493</v>
      </c>
      <c r="BL32" s="7">
        <f t="shared" si="11"/>
        <v>0</v>
      </c>
      <c r="BM32" s="7">
        <f t="shared" si="11"/>
        <v>0</v>
      </c>
      <c r="BN32" s="7">
        <f t="shared" si="11"/>
        <v>0</v>
      </c>
      <c r="BO32" s="7">
        <f t="shared" si="11"/>
        <v>110.27414912506013</v>
      </c>
      <c r="BP32" s="7">
        <f t="shared" si="11"/>
        <v>67.04873178437239</v>
      </c>
      <c r="BQ32" s="7">
        <f t="shared" si="11"/>
        <v>0</v>
      </c>
      <c r="BR32" s="7">
        <f t="shared" si="11"/>
        <v>0</v>
      </c>
      <c r="BS32" s="7">
        <f t="shared" si="11"/>
        <v>0</v>
      </c>
      <c r="BT32" s="7" t="s">
        <v>129</v>
      </c>
      <c r="BU32" s="7" t="s">
        <v>129</v>
      </c>
      <c r="BV32" s="7">
        <f aca="true" t="shared" si="12" ref="BV32:CX32">BV16*BV27/BV26</f>
        <v>0</v>
      </c>
      <c r="BW32" s="7">
        <f t="shared" si="12"/>
        <v>0</v>
      </c>
      <c r="BX32" s="7">
        <f t="shared" si="12"/>
        <v>0</v>
      </c>
      <c r="BY32" s="7">
        <f t="shared" si="12"/>
        <v>0</v>
      </c>
      <c r="BZ32" s="7">
        <f t="shared" si="12"/>
        <v>0</v>
      </c>
      <c r="CA32" s="7">
        <f t="shared" si="12"/>
        <v>0</v>
      </c>
      <c r="CB32" s="7">
        <f t="shared" si="12"/>
        <v>0</v>
      </c>
      <c r="CC32" s="7">
        <f t="shared" si="12"/>
        <v>0</v>
      </c>
      <c r="CD32" s="7">
        <f t="shared" si="12"/>
        <v>0</v>
      </c>
      <c r="CE32" s="7">
        <f t="shared" si="12"/>
        <v>0</v>
      </c>
      <c r="CF32" s="7">
        <f t="shared" si="12"/>
        <v>9.035462565694209</v>
      </c>
      <c r="CG32" s="7">
        <f t="shared" si="12"/>
        <v>0</v>
      </c>
      <c r="CH32" s="7">
        <f t="shared" si="12"/>
        <v>0.3049770561242499</v>
      </c>
      <c r="CI32" s="7">
        <f t="shared" si="12"/>
        <v>4.325980258493756</v>
      </c>
      <c r="CJ32" s="7">
        <f t="shared" si="12"/>
        <v>0</v>
      </c>
      <c r="CK32" s="7">
        <f t="shared" si="12"/>
        <v>40.28472799566239</v>
      </c>
      <c r="CL32" s="7">
        <f t="shared" si="12"/>
        <v>0</v>
      </c>
      <c r="CM32" s="7">
        <f t="shared" si="12"/>
        <v>0</v>
      </c>
      <c r="CN32" s="7">
        <f t="shared" si="12"/>
        <v>0.1707258064516129</v>
      </c>
      <c r="CO32" s="7">
        <f t="shared" si="12"/>
        <v>17.66750852380351</v>
      </c>
      <c r="CP32" s="7">
        <f t="shared" si="12"/>
        <v>0</v>
      </c>
      <c r="CQ32" s="7">
        <f t="shared" si="12"/>
        <v>0</v>
      </c>
      <c r="CR32" s="7">
        <f t="shared" si="12"/>
        <v>0</v>
      </c>
      <c r="CS32" s="7">
        <f t="shared" si="12"/>
        <v>0</v>
      </c>
      <c r="CT32" s="7">
        <f t="shared" si="12"/>
        <v>0</v>
      </c>
      <c r="CU32" s="7">
        <f t="shared" si="12"/>
        <v>0</v>
      </c>
      <c r="CV32" s="7">
        <f t="shared" si="12"/>
        <v>0</v>
      </c>
      <c r="CW32" s="7">
        <f t="shared" si="12"/>
        <v>0</v>
      </c>
      <c r="CX32" s="7">
        <f t="shared" si="12"/>
        <v>0</v>
      </c>
    </row>
    <row r="33" spans="1:102" ht="12.75">
      <c r="A33" s="23" t="s">
        <v>136</v>
      </c>
      <c r="B33" s="7">
        <f aca="true" t="shared" si="13" ref="B33:AX33">B22</f>
        <v>0</v>
      </c>
      <c r="C33" s="7">
        <f t="shared" si="13"/>
        <v>0</v>
      </c>
      <c r="D33" s="7">
        <f t="shared" si="13"/>
        <v>0</v>
      </c>
      <c r="E33" s="7">
        <f t="shared" si="13"/>
        <v>0</v>
      </c>
      <c r="F33" s="7">
        <f t="shared" si="13"/>
        <v>0</v>
      </c>
      <c r="G33" s="7">
        <f t="shared" si="13"/>
        <v>0</v>
      </c>
      <c r="H33" s="7">
        <f t="shared" si="13"/>
        <v>0</v>
      </c>
      <c r="I33" s="7">
        <f t="shared" si="13"/>
        <v>0</v>
      </c>
      <c r="J33" s="7">
        <f t="shared" si="13"/>
        <v>0</v>
      </c>
      <c r="K33" s="7">
        <f t="shared" si="13"/>
        <v>0</v>
      </c>
      <c r="L33" s="7">
        <f t="shared" si="13"/>
        <v>0</v>
      </c>
      <c r="M33" s="7">
        <f t="shared" si="13"/>
        <v>0</v>
      </c>
      <c r="N33" s="7">
        <f t="shared" si="13"/>
        <v>0</v>
      </c>
      <c r="O33" s="7">
        <f t="shared" si="13"/>
        <v>0</v>
      </c>
      <c r="P33" s="7">
        <f t="shared" si="13"/>
        <v>0</v>
      </c>
      <c r="Q33" s="7">
        <f t="shared" si="13"/>
        <v>0</v>
      </c>
      <c r="R33" s="7">
        <f t="shared" si="13"/>
        <v>0</v>
      </c>
      <c r="S33" s="7">
        <f t="shared" si="13"/>
        <v>0</v>
      </c>
      <c r="T33" s="7">
        <f t="shared" si="13"/>
        <v>0</v>
      </c>
      <c r="U33" s="7">
        <f t="shared" si="13"/>
        <v>0</v>
      </c>
      <c r="V33" s="7">
        <f t="shared" si="13"/>
        <v>0</v>
      </c>
      <c r="W33" s="7">
        <f t="shared" si="13"/>
        <v>0</v>
      </c>
      <c r="X33" s="7">
        <f t="shared" si="13"/>
        <v>0</v>
      </c>
      <c r="Y33" s="7">
        <f t="shared" si="13"/>
        <v>0</v>
      </c>
      <c r="Z33" s="7">
        <f t="shared" si="13"/>
        <v>0</v>
      </c>
      <c r="AA33" s="7">
        <f t="shared" si="13"/>
        <v>0</v>
      </c>
      <c r="AB33" s="7">
        <f t="shared" si="13"/>
        <v>0</v>
      </c>
      <c r="AC33" s="7">
        <f t="shared" si="13"/>
        <v>0</v>
      </c>
      <c r="AD33" s="7">
        <f t="shared" si="13"/>
        <v>0</v>
      </c>
      <c r="AE33" s="7">
        <f t="shared" si="13"/>
        <v>0</v>
      </c>
      <c r="AF33" s="7">
        <f t="shared" si="13"/>
        <v>0</v>
      </c>
      <c r="AG33" s="7">
        <f t="shared" si="13"/>
        <v>0</v>
      </c>
      <c r="AH33" s="7">
        <f t="shared" si="13"/>
        <v>0</v>
      </c>
      <c r="AI33" s="7">
        <f t="shared" si="13"/>
        <v>0</v>
      </c>
      <c r="AJ33" s="7">
        <f t="shared" si="13"/>
        <v>100</v>
      </c>
      <c r="AK33" s="7">
        <f t="shared" si="13"/>
        <v>0</v>
      </c>
      <c r="AL33" s="7">
        <f t="shared" si="13"/>
        <v>20</v>
      </c>
      <c r="AM33" s="7">
        <f t="shared" si="13"/>
        <v>0</v>
      </c>
      <c r="AN33" s="7">
        <f t="shared" si="13"/>
        <v>0</v>
      </c>
      <c r="AO33" s="7">
        <f t="shared" si="13"/>
        <v>0</v>
      </c>
      <c r="AP33" s="7">
        <f t="shared" si="13"/>
        <v>0</v>
      </c>
      <c r="AQ33" s="7">
        <f t="shared" si="13"/>
        <v>0</v>
      </c>
      <c r="AR33" s="7">
        <f t="shared" si="13"/>
        <v>0</v>
      </c>
      <c r="AS33" s="7">
        <f t="shared" si="13"/>
        <v>0</v>
      </c>
      <c r="AT33" s="7">
        <f t="shared" si="13"/>
        <v>0</v>
      </c>
      <c r="AU33" s="7">
        <f t="shared" si="13"/>
        <v>0</v>
      </c>
      <c r="AV33" s="7"/>
      <c r="AW33" s="7">
        <f t="shared" si="13"/>
        <v>0</v>
      </c>
      <c r="AX33" s="7">
        <f t="shared" si="13"/>
        <v>0</v>
      </c>
      <c r="AY33" s="7"/>
      <c r="AZ33" s="7"/>
      <c r="BA33" s="7">
        <f>BA22</f>
        <v>10</v>
      </c>
      <c r="BB33" s="7">
        <f>BB22</f>
        <v>2</v>
      </c>
      <c r="BC33" s="7">
        <f>BC22</f>
        <v>0</v>
      </c>
      <c r="BD33" s="7"/>
      <c r="BE33" s="7">
        <f aca="true" t="shared" si="14" ref="BE33:BS33">BE22</f>
        <v>5</v>
      </c>
      <c r="BF33" s="7">
        <f t="shared" si="14"/>
        <v>5</v>
      </c>
      <c r="BG33" s="7">
        <f t="shared" si="14"/>
        <v>0</v>
      </c>
      <c r="BH33" s="7">
        <f t="shared" si="14"/>
        <v>0</v>
      </c>
      <c r="BI33" s="7">
        <f t="shared" si="14"/>
        <v>5</v>
      </c>
      <c r="BJ33" s="7">
        <f t="shared" si="14"/>
        <v>5</v>
      </c>
      <c r="BK33" s="7">
        <f t="shared" si="14"/>
        <v>5</v>
      </c>
      <c r="BL33" s="7">
        <f t="shared" si="14"/>
        <v>0</v>
      </c>
      <c r="BM33" s="7">
        <f t="shared" si="14"/>
        <v>0</v>
      </c>
      <c r="BN33" s="7">
        <f t="shared" si="14"/>
        <v>0</v>
      </c>
      <c r="BO33" s="7">
        <f t="shared" si="14"/>
        <v>0</v>
      </c>
      <c r="BP33" s="7">
        <f t="shared" si="14"/>
        <v>0</v>
      </c>
      <c r="BQ33" s="7">
        <f t="shared" si="14"/>
        <v>0</v>
      </c>
      <c r="BR33" s="7">
        <f t="shared" si="14"/>
        <v>0</v>
      </c>
      <c r="BS33" s="7">
        <f t="shared" si="14"/>
        <v>0</v>
      </c>
      <c r="BT33" s="7" t="s">
        <v>129</v>
      </c>
      <c r="BU33" s="7" t="s">
        <v>129</v>
      </c>
      <c r="BV33" s="7">
        <f aca="true" t="shared" si="15" ref="BV33:CX33">BV22</f>
        <v>0</v>
      </c>
      <c r="BW33" s="7">
        <f t="shared" si="15"/>
        <v>0</v>
      </c>
      <c r="BX33" s="7">
        <f t="shared" si="15"/>
        <v>0</v>
      </c>
      <c r="BY33" s="7">
        <f t="shared" si="15"/>
        <v>0</v>
      </c>
      <c r="BZ33" s="7">
        <f t="shared" si="15"/>
        <v>0</v>
      </c>
      <c r="CA33" s="7">
        <f t="shared" si="15"/>
        <v>0</v>
      </c>
      <c r="CB33" s="7">
        <f t="shared" si="15"/>
        <v>0</v>
      </c>
      <c r="CC33" s="7">
        <f t="shared" si="15"/>
        <v>0</v>
      </c>
      <c r="CD33" s="7">
        <f t="shared" si="15"/>
        <v>0</v>
      </c>
      <c r="CE33" s="7">
        <f t="shared" si="15"/>
        <v>0</v>
      </c>
      <c r="CF33" s="7">
        <f t="shared" si="15"/>
        <v>0</v>
      </c>
      <c r="CG33" s="7">
        <f t="shared" si="15"/>
        <v>0</v>
      </c>
      <c r="CH33" s="7">
        <f t="shared" si="15"/>
        <v>0</v>
      </c>
      <c r="CI33" s="7">
        <f t="shared" si="15"/>
        <v>0</v>
      </c>
      <c r="CJ33" s="7">
        <f t="shared" si="15"/>
        <v>0</v>
      </c>
      <c r="CK33" s="7">
        <f t="shared" si="15"/>
        <v>0</v>
      </c>
      <c r="CL33" s="7">
        <f t="shared" si="15"/>
        <v>0</v>
      </c>
      <c r="CM33" s="7">
        <f t="shared" si="15"/>
        <v>0</v>
      </c>
      <c r="CN33" s="7">
        <f t="shared" si="15"/>
        <v>0</v>
      </c>
      <c r="CO33" s="7">
        <f t="shared" si="15"/>
        <v>0</v>
      </c>
      <c r="CP33" s="7">
        <f t="shared" si="15"/>
        <v>0</v>
      </c>
      <c r="CQ33" s="7">
        <f t="shared" si="15"/>
        <v>0</v>
      </c>
      <c r="CR33" s="7">
        <f t="shared" si="15"/>
        <v>0</v>
      </c>
      <c r="CS33" s="7">
        <f t="shared" si="15"/>
        <v>0</v>
      </c>
      <c r="CT33" s="7">
        <f t="shared" si="15"/>
        <v>0</v>
      </c>
      <c r="CU33" s="7">
        <f t="shared" si="15"/>
        <v>0</v>
      </c>
      <c r="CV33" s="7">
        <f t="shared" si="15"/>
        <v>0</v>
      </c>
      <c r="CW33" s="7">
        <f t="shared" si="15"/>
        <v>0</v>
      </c>
      <c r="CX33" s="7">
        <f t="shared" si="15"/>
        <v>0</v>
      </c>
    </row>
    <row r="34" spans="1:102" ht="12.75">
      <c r="A34" s="22" t="s">
        <v>125</v>
      </c>
      <c r="B34" s="21">
        <f>MAX(B31:B33)</f>
        <v>0.81</v>
      </c>
      <c r="C34" s="21">
        <f aca="true" t="shared" si="16" ref="C34:BN34">MAX(C31:C33)</f>
        <v>183.53996307042996</v>
      </c>
      <c r="D34" s="21">
        <f t="shared" si="16"/>
        <v>36.036</v>
      </c>
      <c r="E34" s="21">
        <f t="shared" si="16"/>
        <v>19.316394</v>
      </c>
      <c r="F34" s="21">
        <f t="shared" si="16"/>
        <v>0</v>
      </c>
      <c r="G34" s="21">
        <f t="shared" si="16"/>
        <v>12.925999999999998</v>
      </c>
      <c r="H34" s="21">
        <f t="shared" si="16"/>
        <v>612.15</v>
      </c>
      <c r="I34" s="21">
        <f t="shared" si="16"/>
        <v>11.6875</v>
      </c>
      <c r="J34" s="21">
        <f t="shared" si="16"/>
        <v>0</v>
      </c>
      <c r="K34" s="21">
        <f t="shared" si="16"/>
        <v>0.8112</v>
      </c>
      <c r="L34" s="21">
        <f t="shared" si="16"/>
        <v>49.60099999999999</v>
      </c>
      <c r="M34" s="21">
        <f t="shared" si="16"/>
        <v>48.83</v>
      </c>
      <c r="N34" s="21">
        <f t="shared" si="16"/>
        <v>0.4885999999999999</v>
      </c>
      <c r="O34" s="21">
        <f t="shared" si="16"/>
        <v>308.76</v>
      </c>
      <c r="P34" s="21">
        <f t="shared" si="16"/>
        <v>8.245999999999999</v>
      </c>
      <c r="Q34" s="21">
        <f t="shared" si="16"/>
        <v>307.483539</v>
      </c>
      <c r="R34" s="21">
        <f t="shared" si="16"/>
        <v>25.19894349414818</v>
      </c>
      <c r="S34" s="21">
        <f t="shared" si="16"/>
        <v>29.445</v>
      </c>
      <c r="T34" s="21">
        <f t="shared" si="16"/>
        <v>31.406925</v>
      </c>
      <c r="U34" s="21">
        <f t="shared" si="16"/>
        <v>25.575</v>
      </c>
      <c r="V34" s="21">
        <f t="shared" si="16"/>
        <v>112.73</v>
      </c>
      <c r="W34" s="21">
        <f t="shared" si="16"/>
        <v>2.8185398919116973</v>
      </c>
      <c r="X34" s="21">
        <f t="shared" si="16"/>
        <v>230.644</v>
      </c>
      <c r="Y34" s="21">
        <f t="shared" si="16"/>
        <v>146.97561882233674</v>
      </c>
      <c r="Z34" s="21">
        <f t="shared" si="16"/>
        <v>8.856298048492016</v>
      </c>
      <c r="AA34" s="21">
        <f t="shared" si="16"/>
        <v>440.602750813158</v>
      </c>
      <c r="AB34" s="21">
        <f t="shared" si="16"/>
        <v>104.7361699726981</v>
      </c>
      <c r="AC34" s="21">
        <f t="shared" si="16"/>
        <v>0</v>
      </c>
      <c r="AD34" s="21">
        <f t="shared" si="16"/>
        <v>143.2381394352622</v>
      </c>
      <c r="AE34" s="21">
        <f t="shared" si="16"/>
        <v>15.808791684711997</v>
      </c>
      <c r="AF34" s="21">
        <f t="shared" si="16"/>
        <v>0</v>
      </c>
      <c r="AG34" s="21">
        <f t="shared" si="16"/>
        <v>5.262299513425843</v>
      </c>
      <c r="AH34" s="21">
        <f t="shared" si="16"/>
        <v>34.78117879386298</v>
      </c>
      <c r="AI34" s="21">
        <f t="shared" si="16"/>
        <v>619.245</v>
      </c>
      <c r="AJ34" s="21">
        <f t="shared" si="16"/>
        <v>100</v>
      </c>
      <c r="AK34" s="21">
        <f t="shared" si="16"/>
        <v>23.80897846999542</v>
      </c>
      <c r="AL34" s="21">
        <f t="shared" si="16"/>
        <v>20</v>
      </c>
      <c r="AM34" s="21">
        <f t="shared" si="16"/>
        <v>80.85349250802346</v>
      </c>
      <c r="AN34" s="21">
        <f t="shared" si="16"/>
        <v>74.84814901410645</v>
      </c>
      <c r="AO34" s="21">
        <f t="shared" si="16"/>
        <v>0.2094814814814815</v>
      </c>
      <c r="AP34" s="21">
        <f t="shared" si="16"/>
        <v>705.3895311387598</v>
      </c>
      <c r="AQ34" s="21">
        <f t="shared" si="16"/>
        <v>0</v>
      </c>
      <c r="AR34" s="21">
        <f t="shared" si="16"/>
        <v>9.453470583772301</v>
      </c>
      <c r="AS34" s="21">
        <f t="shared" si="16"/>
        <v>1.9805068226120857</v>
      </c>
      <c r="AT34" s="21">
        <f t="shared" si="16"/>
        <v>21.77147770544159</v>
      </c>
      <c r="AU34" s="21">
        <f t="shared" si="16"/>
        <v>60.04274443223809</v>
      </c>
      <c r="AV34" s="21"/>
      <c r="AW34" s="21">
        <f t="shared" si="16"/>
        <v>5.0220077674473345</v>
      </c>
      <c r="AX34" s="21">
        <f t="shared" si="16"/>
        <v>0</v>
      </c>
      <c r="AY34" s="21"/>
      <c r="AZ34" s="21"/>
      <c r="BA34" s="21">
        <f t="shared" si="16"/>
        <v>10</v>
      </c>
      <c r="BB34" s="21">
        <f>MAX(BB31:BB33)</f>
        <v>2</v>
      </c>
      <c r="BC34" s="21">
        <f t="shared" si="16"/>
        <v>0</v>
      </c>
      <c r="BD34" s="21"/>
      <c r="BE34" s="21">
        <f t="shared" si="16"/>
        <v>5</v>
      </c>
      <c r="BF34" s="21">
        <f t="shared" si="16"/>
        <v>5</v>
      </c>
      <c r="BG34" s="21">
        <f t="shared" si="16"/>
        <v>0.06790123456790123</v>
      </c>
      <c r="BH34" s="21">
        <f t="shared" si="16"/>
        <v>1523.0036000000002</v>
      </c>
      <c r="BI34" s="21">
        <f t="shared" si="16"/>
        <v>5</v>
      </c>
      <c r="BJ34" s="21">
        <f t="shared" si="16"/>
        <v>5</v>
      </c>
      <c r="BK34" s="21">
        <f t="shared" si="16"/>
        <v>5</v>
      </c>
      <c r="BL34" s="21">
        <f t="shared" si="16"/>
        <v>0</v>
      </c>
      <c r="BM34" s="21">
        <f t="shared" si="16"/>
        <v>0</v>
      </c>
      <c r="BN34" s="21">
        <f t="shared" si="16"/>
        <v>0</v>
      </c>
      <c r="BO34" s="21">
        <f>MAX(BO31:BO33)</f>
        <v>110.27414912506013</v>
      </c>
      <c r="BP34" s="21">
        <f>MAX(BP31:BP33)</f>
        <v>67.04873178437239</v>
      </c>
      <c r="BQ34" s="21">
        <f>MAX(BQ31:BQ33)</f>
        <v>0</v>
      </c>
      <c r="BR34" s="21">
        <f>MAX(BR31:BR33)</f>
        <v>0</v>
      </c>
      <c r="BS34" s="21">
        <f>MAX(BS31:BS33)</f>
        <v>0</v>
      </c>
      <c r="BT34" s="21" t="s">
        <v>129</v>
      </c>
      <c r="BU34" s="21" t="s">
        <v>129</v>
      </c>
      <c r="BV34" s="21">
        <f aca="true" t="shared" si="17" ref="BV34:CS34">MAX(BV31:BV33)</f>
        <v>0</v>
      </c>
      <c r="BW34" s="21">
        <f t="shared" si="17"/>
        <v>0</v>
      </c>
      <c r="BX34" s="21">
        <f>MAX(BX31:BX33)</f>
        <v>0</v>
      </c>
      <c r="BY34" s="21">
        <f t="shared" si="17"/>
        <v>0</v>
      </c>
      <c r="BZ34" s="21">
        <f t="shared" si="17"/>
        <v>0</v>
      </c>
      <c r="CA34" s="21">
        <f t="shared" si="17"/>
        <v>0</v>
      </c>
      <c r="CB34" s="21">
        <f t="shared" si="17"/>
        <v>0</v>
      </c>
      <c r="CC34" s="21">
        <f t="shared" si="17"/>
        <v>0</v>
      </c>
      <c r="CD34" s="21">
        <f t="shared" si="17"/>
        <v>0</v>
      </c>
      <c r="CE34" s="21">
        <f t="shared" si="17"/>
        <v>0</v>
      </c>
      <c r="CF34" s="21">
        <f t="shared" si="17"/>
        <v>9.035462565694209</v>
      </c>
      <c r="CG34" s="21">
        <f>MAX(CG31:CG33)</f>
        <v>0</v>
      </c>
      <c r="CH34" s="21">
        <f t="shared" si="17"/>
        <v>0.3049770561242499</v>
      </c>
      <c r="CI34" s="21">
        <f t="shared" si="17"/>
        <v>4.325980258493756</v>
      </c>
      <c r="CJ34" s="21">
        <f t="shared" si="17"/>
        <v>0</v>
      </c>
      <c r="CK34" s="21">
        <f t="shared" si="17"/>
        <v>40.28472799566239</v>
      </c>
      <c r="CL34" s="21">
        <f t="shared" si="17"/>
        <v>0</v>
      </c>
      <c r="CM34" s="21">
        <f t="shared" si="17"/>
        <v>0</v>
      </c>
      <c r="CN34" s="21">
        <f t="shared" si="17"/>
        <v>0.1707258064516129</v>
      </c>
      <c r="CO34" s="21">
        <f t="shared" si="17"/>
        <v>17.66750852380351</v>
      </c>
      <c r="CP34" s="21">
        <f t="shared" si="17"/>
        <v>0</v>
      </c>
      <c r="CQ34" s="21">
        <f t="shared" si="17"/>
        <v>0</v>
      </c>
      <c r="CR34" s="21">
        <f t="shared" si="17"/>
        <v>0</v>
      </c>
      <c r="CS34" s="21">
        <f t="shared" si="17"/>
        <v>0</v>
      </c>
      <c r="CT34" s="21">
        <f>MAX(CT31:CT33)</f>
        <v>0</v>
      </c>
      <c r="CU34" s="21">
        <f>MAX(CU31:CU33)</f>
        <v>0</v>
      </c>
      <c r="CV34" s="21">
        <f>MAX(CV31:CV33)</f>
        <v>0</v>
      </c>
      <c r="CW34" s="21">
        <f>MAX(CW31:CW33)</f>
        <v>0</v>
      </c>
      <c r="CX34" s="21">
        <f>MAX(CX31:CX33)</f>
        <v>0</v>
      </c>
    </row>
    <row r="35" spans="1:102" ht="12.75">
      <c r="A35" s="2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</row>
    <row r="36" spans="1:102" ht="12.75">
      <c r="A36" s="22" t="s">
        <v>140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12"/>
      <c r="AD36" s="12"/>
      <c r="AE36" s="12"/>
      <c r="AF36" s="12"/>
      <c r="AG36" s="13"/>
      <c r="AH36" s="13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</row>
    <row r="37" spans="1:107" ht="12.75">
      <c r="A37" s="23" t="s">
        <v>141</v>
      </c>
      <c r="B37" s="14">
        <v>60.777132708898606</v>
      </c>
      <c r="C37" s="14">
        <v>98.08830116677478</v>
      </c>
      <c r="D37" s="14">
        <v>97.12434256454658</v>
      </c>
      <c r="E37" s="14">
        <v>75.41438219644226</v>
      </c>
      <c r="F37" s="14" t="s">
        <v>129</v>
      </c>
      <c r="G37" s="14">
        <v>70.54851529196972</v>
      </c>
      <c r="H37" s="14">
        <v>97.80247386635124</v>
      </c>
      <c r="I37" s="14">
        <v>66.36568207288639</v>
      </c>
      <c r="J37" s="14" t="s">
        <v>129</v>
      </c>
      <c r="K37" s="14">
        <v>69.96546852927325</v>
      </c>
      <c r="L37" s="14">
        <v>97.2002404293667</v>
      </c>
      <c r="M37" s="14">
        <v>98.73278048675554</v>
      </c>
      <c r="N37" s="14">
        <v>25</v>
      </c>
      <c r="O37" s="14">
        <v>96.82329051608441</v>
      </c>
      <c r="P37" s="14">
        <v>98.62403078747828</v>
      </c>
      <c r="Q37" s="14">
        <v>97.02675863105438</v>
      </c>
      <c r="R37" s="15">
        <v>97.02675863105438</v>
      </c>
      <c r="S37" s="14">
        <v>93.41532050320536</v>
      </c>
      <c r="T37" s="14">
        <v>44.3057354685889</v>
      </c>
      <c r="U37" s="14">
        <v>98.47868023876258</v>
      </c>
      <c r="V37" s="14">
        <v>88.56891690442696</v>
      </c>
      <c r="W37" s="15">
        <v>88.56891690442696</v>
      </c>
      <c r="X37" s="14">
        <v>98.69840783450455</v>
      </c>
      <c r="Y37" s="14">
        <v>32.498551075834555</v>
      </c>
      <c r="Z37" s="15">
        <v>32.498551075834555</v>
      </c>
      <c r="AA37" s="14">
        <v>82.43999156378739</v>
      </c>
      <c r="AB37" s="14">
        <v>97.90141482905429</v>
      </c>
      <c r="AC37" s="118" t="s">
        <v>129</v>
      </c>
      <c r="AD37" s="14">
        <v>98.57721461900051</v>
      </c>
      <c r="AE37" s="14">
        <v>96.36979323287105</v>
      </c>
      <c r="AF37" s="118" t="s">
        <v>129</v>
      </c>
      <c r="AG37" s="14">
        <v>99.03782958520944</v>
      </c>
      <c r="AH37" s="14">
        <v>99.98109731598444</v>
      </c>
      <c r="AI37" s="14">
        <v>91.51711257360586</v>
      </c>
      <c r="AJ37" s="14">
        <v>92.32560681020249</v>
      </c>
      <c r="AK37" s="14">
        <v>97.51572484473515</v>
      </c>
      <c r="AL37" s="14">
        <v>43.79443896959868</v>
      </c>
      <c r="AM37" s="14">
        <v>94.2117149100104</v>
      </c>
      <c r="AN37" s="14">
        <v>98.7416453749007</v>
      </c>
      <c r="AO37" s="14">
        <v>98.8468211041943</v>
      </c>
      <c r="AP37" s="14">
        <v>50.89569491735997</v>
      </c>
      <c r="AQ37" s="118" t="s">
        <v>129</v>
      </c>
      <c r="AR37" s="14">
        <v>88.20753641689656</v>
      </c>
      <c r="AS37" s="14">
        <v>3.7537537537537533</v>
      </c>
      <c r="AT37" s="14">
        <v>96.48748024887169</v>
      </c>
      <c r="AU37" s="14">
        <v>97.0456775049976</v>
      </c>
      <c r="AV37" s="14"/>
      <c r="AW37" s="14">
        <v>98.0259605293992</v>
      </c>
      <c r="AX37" s="118" t="s">
        <v>129</v>
      </c>
      <c r="AY37" s="14"/>
      <c r="AZ37" s="118"/>
      <c r="BA37" s="14">
        <v>1.584576785950087</v>
      </c>
      <c r="BB37" s="15">
        <v>1.58457678595009</v>
      </c>
      <c r="BC37" s="118" t="s">
        <v>129</v>
      </c>
      <c r="BD37" s="14"/>
      <c r="BE37" s="118">
        <v>25</v>
      </c>
      <c r="BF37" s="14">
        <v>4.608294930875538</v>
      </c>
      <c r="BG37" s="14">
        <v>3.448275862068969</v>
      </c>
      <c r="BH37" s="14">
        <v>4.076222521846596</v>
      </c>
      <c r="BI37" s="14">
        <v>1.2114918656974745</v>
      </c>
      <c r="BJ37" s="14">
        <v>0</v>
      </c>
      <c r="BK37" s="14">
        <v>0.43141327794199974</v>
      </c>
      <c r="BL37" s="118" t="s">
        <v>129</v>
      </c>
      <c r="BM37" s="118" t="s">
        <v>129</v>
      </c>
      <c r="BN37" s="118" t="s">
        <v>129</v>
      </c>
      <c r="BO37" s="14">
        <v>70.00935819721249</v>
      </c>
      <c r="BP37" s="15">
        <v>70.00935819721249</v>
      </c>
      <c r="BQ37" s="14">
        <v>5.374388528389674</v>
      </c>
      <c r="BR37" s="119" t="s">
        <v>129</v>
      </c>
      <c r="BS37" s="119" t="s">
        <v>129</v>
      </c>
      <c r="BT37" s="14" t="s">
        <v>129</v>
      </c>
      <c r="BU37" s="14" t="s">
        <v>129</v>
      </c>
      <c r="BV37" s="118" t="s">
        <v>129</v>
      </c>
      <c r="BW37" s="118" t="s">
        <v>129</v>
      </c>
      <c r="BX37" s="120" t="s">
        <v>129</v>
      </c>
      <c r="BY37" s="118" t="s">
        <v>129</v>
      </c>
      <c r="BZ37" s="118" t="s">
        <v>129</v>
      </c>
      <c r="CA37" s="120" t="s">
        <v>129</v>
      </c>
      <c r="CB37" s="120" t="s">
        <v>129</v>
      </c>
      <c r="CC37" s="120" t="s">
        <v>129</v>
      </c>
      <c r="CD37" s="120" t="s">
        <v>129</v>
      </c>
      <c r="CE37" s="120" t="s">
        <v>129</v>
      </c>
      <c r="CF37" s="15">
        <v>70.00935819721249</v>
      </c>
      <c r="CG37" s="120" t="s">
        <v>129</v>
      </c>
      <c r="CH37" s="118">
        <v>25</v>
      </c>
      <c r="CI37" s="14">
        <v>80.52857101980081</v>
      </c>
      <c r="CJ37" s="118" t="s">
        <v>129</v>
      </c>
      <c r="CK37" s="14">
        <v>99.08855478217833</v>
      </c>
      <c r="CL37" s="118" t="s">
        <v>129</v>
      </c>
      <c r="CM37" s="118" t="s">
        <v>129</v>
      </c>
      <c r="CN37" s="118">
        <v>25</v>
      </c>
      <c r="CO37" s="118">
        <v>25</v>
      </c>
      <c r="CP37" s="118" t="s">
        <v>129</v>
      </c>
      <c r="CQ37" s="118" t="s">
        <v>129</v>
      </c>
      <c r="CR37" s="118" t="s">
        <v>129</v>
      </c>
      <c r="CS37" s="118" t="s">
        <v>129</v>
      </c>
      <c r="CT37" s="118" t="s">
        <v>129</v>
      </c>
      <c r="CU37" s="118" t="s">
        <v>129</v>
      </c>
      <c r="CV37" s="118" t="s">
        <v>129</v>
      </c>
      <c r="CW37" s="118" t="s">
        <v>129</v>
      </c>
      <c r="CX37" s="118" t="s">
        <v>129</v>
      </c>
      <c r="CY37" s="121"/>
      <c r="CZ37" s="121"/>
      <c r="DA37" s="121"/>
      <c r="DB37" s="121"/>
      <c r="DC37" s="121"/>
    </row>
    <row r="38" spans="1:107" ht="12.75">
      <c r="A38" s="23" t="s">
        <v>142</v>
      </c>
      <c r="B38" s="14">
        <v>30.2191982114364</v>
      </c>
      <c r="C38" s="14">
        <v>0.7876707705366007</v>
      </c>
      <c r="D38" s="14">
        <v>1.1900137185222932</v>
      </c>
      <c r="E38" s="14">
        <v>23.899265695682605</v>
      </c>
      <c r="F38" s="14" t="s">
        <v>129</v>
      </c>
      <c r="G38" s="14">
        <v>18.10179522220167</v>
      </c>
      <c r="H38" s="14">
        <v>1.405594878333249</v>
      </c>
      <c r="I38" s="14">
        <v>28.95330890645616</v>
      </c>
      <c r="J38" s="14" t="s">
        <v>129</v>
      </c>
      <c r="K38" s="14">
        <v>10.627482704079787</v>
      </c>
      <c r="L38" s="14">
        <v>1.930690391579674</v>
      </c>
      <c r="M38" s="14">
        <v>0.4731906105924055</v>
      </c>
      <c r="N38" s="14">
        <v>25</v>
      </c>
      <c r="O38" s="14">
        <v>2.009626092318037</v>
      </c>
      <c r="P38" s="14">
        <v>1.2623080044902864</v>
      </c>
      <c r="Q38" s="14">
        <v>1.5957357690064118</v>
      </c>
      <c r="R38" s="15">
        <v>1.5957357690064118</v>
      </c>
      <c r="S38" s="14">
        <v>0.1664634106575712</v>
      </c>
      <c r="T38" s="14">
        <v>15.148109857508873</v>
      </c>
      <c r="U38" s="14">
        <v>0.49030760029552084</v>
      </c>
      <c r="V38" s="14">
        <v>1.4037751417267224</v>
      </c>
      <c r="W38" s="15">
        <v>1.4037751417267224</v>
      </c>
      <c r="X38" s="14">
        <v>0.16795362469252645</v>
      </c>
      <c r="Y38" s="14">
        <v>0.38945224017361385</v>
      </c>
      <c r="Z38" s="15">
        <v>0.38945224017361385</v>
      </c>
      <c r="AA38" s="14">
        <v>15.408629948668043</v>
      </c>
      <c r="AB38" s="14">
        <v>1.545397831334642</v>
      </c>
      <c r="AC38" s="118" t="s">
        <v>129</v>
      </c>
      <c r="AD38" s="14">
        <v>0.03938027961353669</v>
      </c>
      <c r="AE38" s="14">
        <v>3.6218259873214</v>
      </c>
      <c r="AF38" s="118" t="s">
        <v>129</v>
      </c>
      <c r="AG38" s="14">
        <v>0.19227079565819075</v>
      </c>
      <c r="AH38" s="14">
        <v>0.005932959216562396</v>
      </c>
      <c r="AI38" s="14">
        <v>0.5056875649463102</v>
      </c>
      <c r="AJ38" s="14">
        <v>1.7645589256935106</v>
      </c>
      <c r="AK38" s="14">
        <v>1.360417503010842</v>
      </c>
      <c r="AL38" s="14">
        <v>0.00927191616068497</v>
      </c>
      <c r="AM38" s="14">
        <v>0.8468570224478303</v>
      </c>
      <c r="AN38" s="14">
        <v>0.9910736358811176</v>
      </c>
      <c r="AO38" s="14">
        <v>0.6429227472191054</v>
      </c>
      <c r="AP38" s="14">
        <v>0.466386677240439</v>
      </c>
      <c r="AQ38" s="118" t="s">
        <v>129</v>
      </c>
      <c r="AR38" s="14">
        <v>0.872057479530065</v>
      </c>
      <c r="AS38" s="14">
        <v>0</v>
      </c>
      <c r="AT38" s="14">
        <v>0.9594045240164755</v>
      </c>
      <c r="AU38" s="14">
        <v>0.5989727858894287</v>
      </c>
      <c r="AV38" s="14"/>
      <c r="AW38" s="14">
        <v>0.5444103692684923</v>
      </c>
      <c r="AX38" s="118" t="s">
        <v>129</v>
      </c>
      <c r="AY38" s="14"/>
      <c r="AZ38" s="118"/>
      <c r="BA38" s="14">
        <v>0</v>
      </c>
      <c r="BB38" s="15">
        <v>0</v>
      </c>
      <c r="BC38" s="118" t="s">
        <v>129</v>
      </c>
      <c r="BD38" s="14"/>
      <c r="BE38" s="118">
        <v>25</v>
      </c>
      <c r="BF38" s="14">
        <v>0</v>
      </c>
      <c r="BG38" s="14">
        <v>0</v>
      </c>
      <c r="BH38" s="14">
        <v>1.6712164521646178</v>
      </c>
      <c r="BI38" s="14">
        <v>6.645898234683271</v>
      </c>
      <c r="BJ38" s="14">
        <v>0</v>
      </c>
      <c r="BK38" s="14">
        <v>0</v>
      </c>
      <c r="BL38" s="118" t="s">
        <v>129</v>
      </c>
      <c r="BM38" s="118" t="s">
        <v>129</v>
      </c>
      <c r="BN38" s="118" t="s">
        <v>129</v>
      </c>
      <c r="BO38" s="14">
        <v>1.7595834659521172</v>
      </c>
      <c r="BP38" s="15">
        <v>1.7595834659521172</v>
      </c>
      <c r="BQ38" s="14">
        <v>0.43332130593364665</v>
      </c>
      <c r="BR38" s="119" t="s">
        <v>129</v>
      </c>
      <c r="BS38" s="119" t="s">
        <v>129</v>
      </c>
      <c r="BT38" s="14" t="s">
        <v>129</v>
      </c>
      <c r="BU38" s="14" t="s">
        <v>129</v>
      </c>
      <c r="BV38" s="118" t="s">
        <v>129</v>
      </c>
      <c r="BW38" s="118" t="s">
        <v>129</v>
      </c>
      <c r="BX38" s="120" t="s">
        <v>129</v>
      </c>
      <c r="BY38" s="118" t="s">
        <v>129</v>
      </c>
      <c r="BZ38" s="118" t="s">
        <v>129</v>
      </c>
      <c r="CA38" s="120" t="s">
        <v>129</v>
      </c>
      <c r="CB38" s="120" t="s">
        <v>129</v>
      </c>
      <c r="CC38" s="120" t="s">
        <v>129</v>
      </c>
      <c r="CD38" s="120" t="s">
        <v>129</v>
      </c>
      <c r="CE38" s="120" t="s">
        <v>129</v>
      </c>
      <c r="CF38" s="15">
        <v>1.7595834659521172</v>
      </c>
      <c r="CG38" s="120" t="s">
        <v>129</v>
      </c>
      <c r="CH38" s="118">
        <v>25</v>
      </c>
      <c r="CI38" s="14">
        <v>0.622353210484149</v>
      </c>
      <c r="CJ38" s="118" t="s">
        <v>129</v>
      </c>
      <c r="CK38" s="14">
        <v>0.2572901635898784</v>
      </c>
      <c r="CL38" s="118" t="s">
        <v>129</v>
      </c>
      <c r="CM38" s="118" t="s">
        <v>129</v>
      </c>
      <c r="CN38" s="118">
        <v>25</v>
      </c>
      <c r="CO38" s="118">
        <v>25</v>
      </c>
      <c r="CP38" s="118" t="s">
        <v>129</v>
      </c>
      <c r="CQ38" s="118" t="s">
        <v>129</v>
      </c>
      <c r="CR38" s="118" t="s">
        <v>129</v>
      </c>
      <c r="CS38" s="118" t="s">
        <v>129</v>
      </c>
      <c r="CT38" s="118" t="s">
        <v>129</v>
      </c>
      <c r="CU38" s="118" t="s">
        <v>129</v>
      </c>
      <c r="CV38" s="118" t="s">
        <v>129</v>
      </c>
      <c r="CW38" s="118" t="s">
        <v>129</v>
      </c>
      <c r="CX38" s="118" t="s">
        <v>129</v>
      </c>
      <c r="CY38" s="121"/>
      <c r="CZ38" s="121"/>
      <c r="DA38" s="121"/>
      <c r="DB38" s="121"/>
      <c r="DC38" s="121"/>
    </row>
    <row r="39" spans="1:107" ht="12.75">
      <c r="A39" s="23" t="s">
        <v>143</v>
      </c>
      <c r="B39" s="14">
        <v>1.5798678410125586</v>
      </c>
      <c r="C39" s="14">
        <v>1.0985461874025984</v>
      </c>
      <c r="D39" s="14">
        <v>1.5668788713254163</v>
      </c>
      <c r="E39" s="14">
        <v>0.015791490697463963</v>
      </c>
      <c r="F39" s="14" t="s">
        <v>129</v>
      </c>
      <c r="G39" s="14">
        <v>5.343190957253788</v>
      </c>
      <c r="H39" s="14">
        <v>0.7093981947110678</v>
      </c>
      <c r="I39" s="14">
        <v>0.04244806328491174</v>
      </c>
      <c r="J39" s="14" t="s">
        <v>129</v>
      </c>
      <c r="K39" s="14">
        <v>5.9349456068966395</v>
      </c>
      <c r="L39" s="14">
        <v>0.7073854262179671</v>
      </c>
      <c r="M39" s="14">
        <v>0.5506321545642073</v>
      </c>
      <c r="N39" s="14">
        <v>25</v>
      </c>
      <c r="O39" s="14">
        <v>0.501361993768568</v>
      </c>
      <c r="P39" s="14">
        <v>0.11366120803143469</v>
      </c>
      <c r="Q39" s="14">
        <v>0.5807785378560361</v>
      </c>
      <c r="R39" s="15">
        <v>0.5807785378560361</v>
      </c>
      <c r="S39" s="14">
        <v>0.3415679190280239</v>
      </c>
      <c r="T39" s="14">
        <v>1.3621176025095665</v>
      </c>
      <c r="U39" s="14">
        <v>0.3645057638408401</v>
      </c>
      <c r="V39" s="14">
        <v>3.6746407810770445</v>
      </c>
      <c r="W39" s="15">
        <v>3.6746407810770445</v>
      </c>
      <c r="X39" s="14">
        <v>1.0309852193411349</v>
      </c>
      <c r="Y39" s="14">
        <v>6.18462118891783</v>
      </c>
      <c r="Z39" s="15">
        <v>6.18462118891783</v>
      </c>
      <c r="AA39" s="14">
        <v>1.0651826242670561</v>
      </c>
      <c r="AB39" s="14">
        <v>0.5531873396110739</v>
      </c>
      <c r="AC39" s="118" t="s">
        <v>129</v>
      </c>
      <c r="AD39" s="14">
        <v>0.477902594924633</v>
      </c>
      <c r="AE39" s="14">
        <v>0.00838077980756329</v>
      </c>
      <c r="AF39" s="118" t="s">
        <v>129</v>
      </c>
      <c r="AG39" s="14">
        <v>0.7698996191323708</v>
      </c>
      <c r="AH39" s="14">
        <v>0.012969724798996867</v>
      </c>
      <c r="AI39" s="14">
        <v>7.618510564599917</v>
      </c>
      <c r="AJ39" s="14">
        <v>5.909834264103984</v>
      </c>
      <c r="AK39" s="14">
        <v>1.114997520485515</v>
      </c>
      <c r="AL39" s="14">
        <v>56.19628911424063</v>
      </c>
      <c r="AM39" s="14">
        <v>4.94142806754177</v>
      </c>
      <c r="AN39" s="14">
        <v>0.1923614766484105</v>
      </c>
      <c r="AO39" s="14">
        <v>0.5102561485865915</v>
      </c>
      <c r="AP39" s="14">
        <v>48.62149628244877</v>
      </c>
      <c r="AQ39" s="118" t="s">
        <v>129</v>
      </c>
      <c r="AR39" s="14">
        <v>10.920406103573395</v>
      </c>
      <c r="AS39" s="14">
        <v>96.24624624624624</v>
      </c>
      <c r="AT39" s="14">
        <v>2.552219145675955</v>
      </c>
      <c r="AU39" s="14">
        <v>2.040548161452675</v>
      </c>
      <c r="AV39" s="14"/>
      <c r="AW39" s="14">
        <v>1.4065349621493817</v>
      </c>
      <c r="AX39" s="118" t="s">
        <v>129</v>
      </c>
      <c r="AY39" s="14"/>
      <c r="AZ39" s="118"/>
      <c r="BA39" s="14">
        <v>85.55394163475506</v>
      </c>
      <c r="BB39" s="15">
        <v>85.5539416347551</v>
      </c>
      <c r="BC39" s="118" t="s">
        <v>129</v>
      </c>
      <c r="BD39" s="14"/>
      <c r="BE39" s="118">
        <v>25</v>
      </c>
      <c r="BF39" s="14">
        <v>63.301214914118155</v>
      </c>
      <c r="BG39" s="14">
        <v>18.808777429467103</v>
      </c>
      <c r="BH39" s="14">
        <v>92.79606113837531</v>
      </c>
      <c r="BI39" s="14">
        <v>32.95257874697126</v>
      </c>
      <c r="BJ39" s="14">
        <v>100</v>
      </c>
      <c r="BK39" s="14">
        <v>96.90021570663899</v>
      </c>
      <c r="BL39" s="118" t="s">
        <v>129</v>
      </c>
      <c r="BM39" s="118" t="s">
        <v>129</v>
      </c>
      <c r="BN39" s="118" t="s">
        <v>129</v>
      </c>
      <c r="BO39" s="14">
        <v>18.781339137915246</v>
      </c>
      <c r="BP39" s="15">
        <v>18.781339137915246</v>
      </c>
      <c r="BQ39" s="14">
        <v>94.16084896171917</v>
      </c>
      <c r="BR39" s="119" t="s">
        <v>129</v>
      </c>
      <c r="BS39" s="119" t="s">
        <v>129</v>
      </c>
      <c r="BT39" s="14" t="s">
        <v>129</v>
      </c>
      <c r="BU39" s="14" t="s">
        <v>129</v>
      </c>
      <c r="BV39" s="118" t="s">
        <v>129</v>
      </c>
      <c r="BW39" s="118" t="s">
        <v>129</v>
      </c>
      <c r="BX39" s="120" t="s">
        <v>129</v>
      </c>
      <c r="BY39" s="118" t="s">
        <v>129</v>
      </c>
      <c r="BZ39" s="118" t="s">
        <v>129</v>
      </c>
      <c r="CA39" s="120" t="s">
        <v>129</v>
      </c>
      <c r="CB39" s="120" t="s">
        <v>129</v>
      </c>
      <c r="CC39" s="120" t="s">
        <v>129</v>
      </c>
      <c r="CD39" s="120" t="s">
        <v>129</v>
      </c>
      <c r="CE39" s="120" t="s">
        <v>129</v>
      </c>
      <c r="CF39" s="15">
        <v>18.781339137915246</v>
      </c>
      <c r="CG39" s="120" t="s">
        <v>129</v>
      </c>
      <c r="CH39" s="118">
        <v>25</v>
      </c>
      <c r="CI39" s="14">
        <v>18.82654229140441</v>
      </c>
      <c r="CJ39" s="118" t="s">
        <v>129</v>
      </c>
      <c r="CK39" s="14">
        <v>0.43123238590698143</v>
      </c>
      <c r="CL39" s="118" t="s">
        <v>129</v>
      </c>
      <c r="CM39" s="118" t="s">
        <v>129</v>
      </c>
      <c r="CN39" s="118">
        <v>25</v>
      </c>
      <c r="CO39" s="118">
        <v>25</v>
      </c>
      <c r="CP39" s="118" t="s">
        <v>129</v>
      </c>
      <c r="CQ39" s="118" t="s">
        <v>129</v>
      </c>
      <c r="CR39" s="118" t="s">
        <v>129</v>
      </c>
      <c r="CS39" s="118" t="s">
        <v>129</v>
      </c>
      <c r="CT39" s="118" t="s">
        <v>129</v>
      </c>
      <c r="CU39" s="118" t="s">
        <v>129</v>
      </c>
      <c r="CV39" s="118" t="s">
        <v>129</v>
      </c>
      <c r="CW39" s="118" t="s">
        <v>129</v>
      </c>
      <c r="CX39" s="118" t="s">
        <v>129</v>
      </c>
      <c r="CY39" s="121"/>
      <c r="CZ39" s="121"/>
      <c r="DA39" s="121"/>
      <c r="DB39" s="121"/>
      <c r="DC39" s="121"/>
    </row>
    <row r="40" spans="1:107" ht="12.75">
      <c r="A40" s="23" t="s">
        <v>144</v>
      </c>
      <c r="B40" s="14">
        <v>7.423801238652439</v>
      </c>
      <c r="C40" s="14">
        <v>0.025481875286016635</v>
      </c>
      <c r="D40" s="14">
        <v>0.11876484560570015</v>
      </c>
      <c r="E40" s="14">
        <v>0.6705606171776763</v>
      </c>
      <c r="F40" s="14" t="s">
        <v>129</v>
      </c>
      <c r="G40" s="14">
        <v>6.006498528574813</v>
      </c>
      <c r="H40" s="14">
        <v>0.08253306060444107</v>
      </c>
      <c r="I40" s="14">
        <v>4.63856095737255</v>
      </c>
      <c r="J40" s="14" t="s">
        <v>129</v>
      </c>
      <c r="K40" s="14">
        <v>13.472103159750313</v>
      </c>
      <c r="L40" s="14">
        <v>0.1616837528356567</v>
      </c>
      <c r="M40" s="14">
        <v>0.243396748087844</v>
      </c>
      <c r="N40" s="14">
        <v>25</v>
      </c>
      <c r="O40" s="14">
        <v>0.6657213978289742</v>
      </c>
      <c r="P40" s="14">
        <v>0</v>
      </c>
      <c r="Q40" s="14">
        <v>0.7967270620831584</v>
      </c>
      <c r="R40" s="15">
        <v>0.7967270620831584</v>
      </c>
      <c r="S40" s="14">
        <v>6.076648167109054</v>
      </c>
      <c r="T40" s="14">
        <v>39.18403707139266</v>
      </c>
      <c r="U40" s="14">
        <v>0.666506397101074</v>
      </c>
      <c r="V40" s="14">
        <v>6.352667172769282</v>
      </c>
      <c r="W40" s="15">
        <v>6.352667172769282</v>
      </c>
      <c r="X40" s="14">
        <v>0.10265332146178559</v>
      </c>
      <c r="Y40" s="14">
        <v>60.927375495074</v>
      </c>
      <c r="Z40" s="15">
        <v>60.927375495074</v>
      </c>
      <c r="AA40" s="14">
        <v>1.0861958632774993</v>
      </c>
      <c r="AB40" s="14">
        <v>0</v>
      </c>
      <c r="AC40" s="118" t="s">
        <v>129</v>
      </c>
      <c r="AD40" s="14">
        <v>0.9055025064612948</v>
      </c>
      <c r="AE40" s="14">
        <v>0</v>
      </c>
      <c r="AF40" s="118" t="s">
        <v>129</v>
      </c>
      <c r="AG40" s="14">
        <v>0</v>
      </c>
      <c r="AH40" s="14">
        <v>0</v>
      </c>
      <c r="AI40" s="14">
        <v>0.358689296847938</v>
      </c>
      <c r="AJ40" s="14">
        <v>0</v>
      </c>
      <c r="AK40" s="14">
        <v>0.008860131768484197</v>
      </c>
      <c r="AL40" s="14">
        <v>0</v>
      </c>
      <c r="AM40" s="14">
        <v>0</v>
      </c>
      <c r="AN40" s="14">
        <v>0.0749195125697771</v>
      </c>
      <c r="AO40" s="14">
        <v>0</v>
      </c>
      <c r="AP40" s="14">
        <v>0.016422122950821964</v>
      </c>
      <c r="AQ40" s="118" t="s">
        <v>129</v>
      </c>
      <c r="AR40" s="14">
        <v>0</v>
      </c>
      <c r="AS40" s="14">
        <v>0</v>
      </c>
      <c r="AT40" s="14">
        <v>0.0008960814358808925</v>
      </c>
      <c r="AU40" s="14">
        <v>0.3148015476602907</v>
      </c>
      <c r="AV40" s="14"/>
      <c r="AW40" s="14">
        <v>0.02309413918294291</v>
      </c>
      <c r="AX40" s="118" t="s">
        <v>129</v>
      </c>
      <c r="AY40" s="14"/>
      <c r="AZ40" s="118"/>
      <c r="BA40" s="14">
        <v>12.861481579294832</v>
      </c>
      <c r="BB40" s="15">
        <v>12.8614815792948</v>
      </c>
      <c r="BC40" s="118" t="s">
        <v>129</v>
      </c>
      <c r="BD40" s="14"/>
      <c r="BE40" s="118">
        <v>25</v>
      </c>
      <c r="BF40" s="14">
        <v>32.09049015500631</v>
      </c>
      <c r="BG40" s="14">
        <v>77.74294670846393</v>
      </c>
      <c r="BH40" s="14">
        <v>1.4564998876134672</v>
      </c>
      <c r="BI40" s="14">
        <v>59.19003115264799</v>
      </c>
      <c r="BJ40" s="14">
        <v>0</v>
      </c>
      <c r="BK40" s="14">
        <v>2.6683710154190132</v>
      </c>
      <c r="BL40" s="118" t="s">
        <v>129</v>
      </c>
      <c r="BM40" s="118" t="s">
        <v>129</v>
      </c>
      <c r="BN40" s="118" t="s">
        <v>129</v>
      </c>
      <c r="BO40" s="14">
        <v>9.449719198920146</v>
      </c>
      <c r="BP40" s="15">
        <v>9.449719198920146</v>
      </c>
      <c r="BQ40" s="14">
        <v>0.031441203957518024</v>
      </c>
      <c r="BR40" s="119" t="s">
        <v>129</v>
      </c>
      <c r="BS40" s="119" t="s">
        <v>129</v>
      </c>
      <c r="BT40" s="14" t="s">
        <v>129</v>
      </c>
      <c r="BU40" s="14" t="s">
        <v>129</v>
      </c>
      <c r="BV40" s="118" t="s">
        <v>129</v>
      </c>
      <c r="BW40" s="118" t="s">
        <v>129</v>
      </c>
      <c r="BX40" s="120" t="s">
        <v>129</v>
      </c>
      <c r="BY40" s="118" t="s">
        <v>129</v>
      </c>
      <c r="BZ40" s="118" t="s">
        <v>129</v>
      </c>
      <c r="CA40" s="120" t="s">
        <v>129</v>
      </c>
      <c r="CB40" s="120" t="s">
        <v>129</v>
      </c>
      <c r="CC40" s="120" t="s">
        <v>129</v>
      </c>
      <c r="CD40" s="120" t="s">
        <v>129</v>
      </c>
      <c r="CE40" s="120" t="s">
        <v>129</v>
      </c>
      <c r="CF40" s="15">
        <v>9.449719198920146</v>
      </c>
      <c r="CG40" s="120" t="s">
        <v>129</v>
      </c>
      <c r="CH40" s="118">
        <v>25</v>
      </c>
      <c r="CI40" s="14">
        <v>0.02253347831063299</v>
      </c>
      <c r="CJ40" s="118" t="s">
        <v>129</v>
      </c>
      <c r="CK40" s="14">
        <v>0.2229226683248053</v>
      </c>
      <c r="CL40" s="118" t="s">
        <v>129</v>
      </c>
      <c r="CM40" s="118" t="s">
        <v>129</v>
      </c>
      <c r="CN40" s="118">
        <v>25</v>
      </c>
      <c r="CO40" s="118">
        <v>25</v>
      </c>
      <c r="CP40" s="118" t="s">
        <v>129</v>
      </c>
      <c r="CQ40" s="118" t="s">
        <v>129</v>
      </c>
      <c r="CR40" s="118" t="s">
        <v>129</v>
      </c>
      <c r="CS40" s="118" t="s">
        <v>129</v>
      </c>
      <c r="CT40" s="118" t="s">
        <v>129</v>
      </c>
      <c r="CU40" s="118" t="s">
        <v>129</v>
      </c>
      <c r="CV40" s="118" t="s">
        <v>129</v>
      </c>
      <c r="CW40" s="118" t="s">
        <v>129</v>
      </c>
      <c r="CX40" s="118" t="s">
        <v>129</v>
      </c>
      <c r="CY40" s="121"/>
      <c r="CZ40" s="121"/>
      <c r="DA40" s="121"/>
      <c r="DB40" s="121"/>
      <c r="DC40" s="121"/>
    </row>
    <row r="41" spans="1:102" ht="12.75">
      <c r="A41" s="2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</row>
    <row r="42" spans="1:116" ht="12.75">
      <c r="A42" s="22" t="s">
        <v>134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</row>
    <row r="43" spans="1:102" ht="12.75">
      <c r="A43" s="23" t="s">
        <v>27</v>
      </c>
      <c r="B43" s="7">
        <f>IF(B$34=0,0,B$34*B37/100)</f>
        <v>0.4922947749420787</v>
      </c>
      <c r="C43" s="7">
        <f aca="true" t="shared" si="18" ref="C43:BN46">IF(C$34=0,0,C$34*C37/100)</f>
        <v>180.03123173791056</v>
      </c>
      <c r="D43" s="7">
        <f t="shared" si="18"/>
        <v>34.999728086560005</v>
      </c>
      <c r="E43" s="7">
        <f t="shared" si="18"/>
        <v>14.567339197730641</v>
      </c>
      <c r="F43" s="7">
        <f t="shared" si="18"/>
        <v>0</v>
      </c>
      <c r="G43" s="7">
        <f t="shared" si="18"/>
        <v>9.119101086640006</v>
      </c>
      <c r="H43" s="7">
        <f t="shared" si="18"/>
        <v>598.6978437728691</v>
      </c>
      <c r="I43" s="7">
        <f t="shared" si="18"/>
        <v>7.756489092268596</v>
      </c>
      <c r="J43" s="7">
        <f t="shared" si="18"/>
        <v>0</v>
      </c>
      <c r="K43" s="7">
        <f t="shared" si="18"/>
        <v>0.5675598807094646</v>
      </c>
      <c r="L43" s="7">
        <f t="shared" si="18"/>
        <v>48.212291255370175</v>
      </c>
      <c r="M43" s="7">
        <f t="shared" si="18"/>
        <v>48.21121671168273</v>
      </c>
      <c r="N43" s="7">
        <f t="shared" si="18"/>
        <v>0.12214999999999998</v>
      </c>
      <c r="O43" s="7">
        <f t="shared" si="18"/>
        <v>298.9515917974622</v>
      </c>
      <c r="P43" s="7">
        <f t="shared" si="18"/>
        <v>8.132537578735457</v>
      </c>
      <c r="Q43" s="7">
        <f t="shared" si="18"/>
        <v>298.34131121575393</v>
      </c>
      <c r="R43" s="7">
        <f t="shared" si="18"/>
        <v>24.44971808164293</v>
      </c>
      <c r="S43" s="7">
        <f t="shared" si="18"/>
        <v>27.50614112216882</v>
      </c>
      <c r="T43" s="7">
        <f t="shared" si="18"/>
        <v>13.915069109318114</v>
      </c>
      <c r="U43" s="7">
        <f t="shared" si="18"/>
        <v>25.185922471063527</v>
      </c>
      <c r="V43" s="7">
        <f t="shared" si="18"/>
        <v>99.84374002636052</v>
      </c>
      <c r="W43" s="7">
        <f t="shared" si="18"/>
        <v>2.4963502547853964</v>
      </c>
      <c r="X43" s="7">
        <f t="shared" si="18"/>
        <v>227.64195576581469</v>
      </c>
      <c r="Y43" s="7">
        <f t="shared" si="18"/>
        <v>47.764946552001014</v>
      </c>
      <c r="Z43" s="7">
        <f t="shared" si="18"/>
        <v>2.878168544717317</v>
      </c>
      <c r="AA43" s="7">
        <f t="shared" si="18"/>
        <v>363.23287060018265</v>
      </c>
      <c r="AB43" s="7">
        <f t="shared" si="18"/>
        <v>102.53819224103455</v>
      </c>
      <c r="AC43" s="7">
        <f t="shared" si="18"/>
        <v>0</v>
      </c>
      <c r="AD43" s="7">
        <f t="shared" si="18"/>
        <v>141.20016812736165</v>
      </c>
      <c r="AE43" s="7">
        <f t="shared" si="18"/>
        <v>15.234899859172263</v>
      </c>
      <c r="AF43" s="7">
        <f t="shared" si="18"/>
        <v>0</v>
      </c>
      <c r="AG43" s="7">
        <f t="shared" si="18"/>
        <v>5.211667224369992</v>
      </c>
      <c r="AH43" s="7">
        <f t="shared" si="18"/>
        <v>34.77460421753869</v>
      </c>
      <c r="AI43" s="7">
        <f t="shared" si="18"/>
        <v>566.7151437564256</v>
      </c>
      <c r="AJ43" s="7">
        <f t="shared" si="18"/>
        <v>92.32560681020249</v>
      </c>
      <c r="AK43" s="7">
        <f t="shared" si="18"/>
        <v>23.21749793314297</v>
      </c>
      <c r="AL43" s="7">
        <f t="shared" si="18"/>
        <v>8.758887793919735</v>
      </c>
      <c r="AM43" s="7">
        <f t="shared" si="18"/>
        <v>76.17346185644568</v>
      </c>
      <c r="AN43" s="7">
        <f t="shared" si="18"/>
        <v>73.90629386918623</v>
      </c>
      <c r="AO43" s="7">
        <f t="shared" si="18"/>
        <v>0.20706578524641592</v>
      </c>
      <c r="AP43" s="7">
        <f t="shared" si="18"/>
        <v>359.0129037473791</v>
      </c>
      <c r="AQ43" s="7">
        <f t="shared" si="18"/>
        <v>0</v>
      </c>
      <c r="AR43" s="7">
        <f t="shared" si="18"/>
        <v>8.338673507841555</v>
      </c>
      <c r="AS43" s="7">
        <f t="shared" si="18"/>
        <v>0.07434334919715035</v>
      </c>
      <c r="AT43" s="7">
        <f t="shared" si="18"/>
        <v>21.006750250925457</v>
      </c>
      <c r="AU43" s="7">
        <f t="shared" si="18"/>
        <v>58.26888812685967</v>
      </c>
      <c r="AV43" s="7"/>
      <c r="AW43" s="7">
        <f t="shared" si="18"/>
        <v>4.922871351901286</v>
      </c>
      <c r="AX43" s="7">
        <f t="shared" si="18"/>
        <v>0</v>
      </c>
      <c r="AY43" s="7"/>
      <c r="AZ43" s="7"/>
      <c r="BA43" s="7">
        <f t="shared" si="18"/>
        <v>0.1584576785950087</v>
      </c>
      <c r="BB43" s="7">
        <f>IF(BB$34=0,0,BB$34*BB37/100)</f>
        <v>0.0316915357190018</v>
      </c>
      <c r="BC43" s="7">
        <f t="shared" si="18"/>
        <v>0</v>
      </c>
      <c r="BD43" s="7"/>
      <c r="BE43" s="7">
        <f t="shared" si="18"/>
        <v>1.25</v>
      </c>
      <c r="BF43" s="7">
        <f t="shared" si="18"/>
        <v>0.23041474654377692</v>
      </c>
      <c r="BG43" s="7">
        <f t="shared" si="18"/>
        <v>0.0023414218816517687</v>
      </c>
      <c r="BH43" s="7">
        <f t="shared" si="18"/>
        <v>62.08101575173445</v>
      </c>
      <c r="BI43" s="7">
        <f t="shared" si="18"/>
        <v>0.06057459328487372</v>
      </c>
      <c r="BJ43" s="7">
        <f t="shared" si="18"/>
        <v>0</v>
      </c>
      <c r="BK43" s="7">
        <f t="shared" si="18"/>
        <v>0.02157066389709999</v>
      </c>
      <c r="BL43" s="7">
        <f t="shared" si="18"/>
        <v>0</v>
      </c>
      <c r="BM43" s="7">
        <f t="shared" si="18"/>
        <v>0</v>
      </c>
      <c r="BN43" s="7">
        <f t="shared" si="18"/>
        <v>0</v>
      </c>
      <c r="BO43" s="7">
        <f aca="true" t="shared" si="19" ref="BO43:BS46">IF(BO$34=0,0,BO$34*BO37/100)</f>
        <v>77.20222405989162</v>
      </c>
      <c r="BP43" s="7">
        <f t="shared" si="19"/>
        <v>46.94038680160953</v>
      </c>
      <c r="BQ43" s="7">
        <f t="shared" si="19"/>
        <v>0</v>
      </c>
      <c r="BR43" s="7">
        <f t="shared" si="19"/>
        <v>0</v>
      </c>
      <c r="BS43" s="7">
        <f t="shared" si="19"/>
        <v>0</v>
      </c>
      <c r="BT43" s="7" t="s">
        <v>129</v>
      </c>
      <c r="BU43" s="7" t="s">
        <v>129</v>
      </c>
      <c r="BV43" s="7">
        <f aca="true" t="shared" si="20" ref="BV43:CX46">IF(BV$34=0,0,BV$34*BV37/100)</f>
        <v>0</v>
      </c>
      <c r="BW43" s="7">
        <f t="shared" si="20"/>
        <v>0</v>
      </c>
      <c r="BX43" s="7">
        <f>IF(BX$34=0,0,BX$34*BX37/100)</f>
        <v>0</v>
      </c>
      <c r="BY43" s="7">
        <f t="shared" si="20"/>
        <v>0</v>
      </c>
      <c r="BZ43" s="7">
        <f t="shared" si="20"/>
        <v>0</v>
      </c>
      <c r="CA43" s="7">
        <f t="shared" si="20"/>
        <v>0</v>
      </c>
      <c r="CB43" s="7">
        <f t="shared" si="20"/>
        <v>0</v>
      </c>
      <c r="CC43" s="7">
        <f t="shared" si="20"/>
        <v>0</v>
      </c>
      <c r="CD43" s="7">
        <f t="shared" si="20"/>
        <v>0</v>
      </c>
      <c r="CE43" s="7">
        <f t="shared" si="20"/>
        <v>0</v>
      </c>
      <c r="CF43" s="7">
        <f t="shared" si="20"/>
        <v>6.3256693523919045</v>
      </c>
      <c r="CG43" s="7">
        <f>IF(CG$34=0,0,CG$34*CG37/100)</f>
        <v>0</v>
      </c>
      <c r="CH43" s="7">
        <f t="shared" si="20"/>
        <v>0.07624426403106248</v>
      </c>
      <c r="CI43" s="7">
        <f t="shared" si="20"/>
        <v>3.483650084763706</v>
      </c>
      <c r="CJ43" s="7">
        <f t="shared" si="20"/>
        <v>0</v>
      </c>
      <c r="CK43" s="7">
        <f t="shared" si="20"/>
        <v>39.917554768833455</v>
      </c>
      <c r="CL43" s="7">
        <f t="shared" si="20"/>
        <v>0</v>
      </c>
      <c r="CM43" s="7">
        <f>IF(CM$34=0,0,CM$34*CM37/100)</f>
        <v>0</v>
      </c>
      <c r="CN43" s="7">
        <f>IF(CN$34=0,0,CN$34*CN37/100)</f>
        <v>0.04268145161290322</v>
      </c>
      <c r="CO43" s="7">
        <f>IF(CO$34=0,0,CO$34*CO37/100)</f>
        <v>4.416877130950877</v>
      </c>
      <c r="CP43" s="7">
        <f t="shared" si="20"/>
        <v>0</v>
      </c>
      <c r="CQ43" s="7">
        <f t="shared" si="20"/>
        <v>0</v>
      </c>
      <c r="CR43" s="7">
        <f t="shared" si="20"/>
        <v>0</v>
      </c>
      <c r="CS43" s="7">
        <f t="shared" si="20"/>
        <v>0</v>
      </c>
      <c r="CT43" s="7">
        <f t="shared" si="20"/>
        <v>0</v>
      </c>
      <c r="CU43" s="7">
        <f t="shared" si="20"/>
        <v>0</v>
      </c>
      <c r="CV43" s="7">
        <f t="shared" si="20"/>
        <v>0</v>
      </c>
      <c r="CW43" s="7">
        <f t="shared" si="20"/>
        <v>0</v>
      </c>
      <c r="CX43" s="7">
        <f t="shared" si="20"/>
        <v>0</v>
      </c>
    </row>
    <row r="44" spans="1:102" ht="12.75">
      <c r="A44" s="23" t="s">
        <v>28</v>
      </c>
      <c r="B44" s="7">
        <f>IF(B$34=0,0,B$34*B38/100)</f>
        <v>0.24477550551263483</v>
      </c>
      <c r="C44" s="7">
        <f t="shared" si="18"/>
        <v>1.4456906413594481</v>
      </c>
      <c r="D44" s="7">
        <f t="shared" si="18"/>
        <v>0.42883334360669356</v>
      </c>
      <c r="E44" s="7">
        <f t="shared" si="18"/>
        <v>4.616476324884893</v>
      </c>
      <c r="F44" s="7">
        <f t="shared" si="18"/>
        <v>0</v>
      </c>
      <c r="G44" s="7">
        <f t="shared" si="18"/>
        <v>2.3398380504217875</v>
      </c>
      <c r="H44" s="7">
        <f t="shared" si="18"/>
        <v>8.604349047716983</v>
      </c>
      <c r="I44" s="7">
        <f t="shared" si="18"/>
        <v>3.383917978442064</v>
      </c>
      <c r="J44" s="7">
        <f t="shared" si="18"/>
        <v>0</v>
      </c>
      <c r="K44" s="7">
        <f t="shared" si="18"/>
        <v>0.08621013969549524</v>
      </c>
      <c r="L44" s="7">
        <f t="shared" si="18"/>
        <v>0.9576417411274339</v>
      </c>
      <c r="M44" s="7">
        <f t="shared" si="18"/>
        <v>0.23105897515227158</v>
      </c>
      <c r="N44" s="7">
        <f t="shared" si="18"/>
        <v>0.12214999999999998</v>
      </c>
      <c r="O44" s="7">
        <f t="shared" si="18"/>
        <v>6.204921522641172</v>
      </c>
      <c r="P44" s="7">
        <f t="shared" si="18"/>
        <v>0.10408991805026899</v>
      </c>
      <c r="Q44" s="7">
        <f t="shared" si="18"/>
        <v>4.9066248156297805</v>
      </c>
      <c r="R44" s="7">
        <f t="shared" si="18"/>
        <v>0.40210855474783663</v>
      </c>
      <c r="S44" s="7">
        <f t="shared" si="18"/>
        <v>0.04901515126812184</v>
      </c>
      <c r="T44" s="7">
        <f t="shared" si="18"/>
        <v>4.7575555018654185</v>
      </c>
      <c r="U44" s="7">
        <f t="shared" si="18"/>
        <v>0.12539616877557946</v>
      </c>
      <c r="V44" s="7">
        <f t="shared" si="18"/>
        <v>1.582475717268534</v>
      </c>
      <c r="W44" s="7">
        <f t="shared" si="18"/>
        <v>0.03956596236230764</v>
      </c>
      <c r="X44" s="7">
        <f t="shared" si="18"/>
        <v>0.3873749581358307</v>
      </c>
      <c r="Y44" s="7">
        <f t="shared" si="18"/>
        <v>0.5723998400126221</v>
      </c>
      <c r="Z44" s="7">
        <f t="shared" si="18"/>
        <v>0.03449105114630421</v>
      </c>
      <c r="AA44" s="7">
        <f t="shared" si="18"/>
        <v>67.89084741645149</v>
      </c>
      <c r="AB44" s="7">
        <f t="shared" si="18"/>
        <v>1.6185904993810407</v>
      </c>
      <c r="AC44" s="7">
        <f t="shared" si="18"/>
        <v>0</v>
      </c>
      <c r="AD44" s="7">
        <f t="shared" si="18"/>
        <v>0.05640757982283382</v>
      </c>
      <c r="AE44" s="7">
        <f t="shared" si="18"/>
        <v>0.5725669255184037</v>
      </c>
      <c r="AF44" s="7">
        <f t="shared" si="18"/>
        <v>0</v>
      </c>
      <c r="AG44" s="7">
        <f t="shared" si="18"/>
        <v>0.01011786514438097</v>
      </c>
      <c r="AH44" s="7">
        <f t="shared" si="18"/>
        <v>0.0020635531528795394</v>
      </c>
      <c r="AI44" s="7">
        <f t="shared" si="18"/>
        <v>3.1314449615517783</v>
      </c>
      <c r="AJ44" s="7">
        <f t="shared" si="18"/>
        <v>1.7645589256935106</v>
      </c>
      <c r="AK44" s="7">
        <f t="shared" si="18"/>
        <v>0.3239015103939007</v>
      </c>
      <c r="AL44" s="7">
        <f t="shared" si="18"/>
        <v>0.0018543832321369941</v>
      </c>
      <c r="AM44" s="7">
        <f t="shared" si="18"/>
        <v>0.684713479198527</v>
      </c>
      <c r="AN44" s="7">
        <f t="shared" si="18"/>
        <v>0.7418002718238218</v>
      </c>
      <c r="AO44" s="7">
        <f t="shared" si="18"/>
        <v>0.0013468040956560222</v>
      </c>
      <c r="AP44" s="7">
        <f t="shared" si="18"/>
        <v>3.2898427958799736</v>
      </c>
      <c r="AQ44" s="7">
        <f t="shared" si="18"/>
        <v>0</v>
      </c>
      <c r="AR44" s="7">
        <f t="shared" si="18"/>
        <v>0.08243969730096085</v>
      </c>
      <c r="AS44" s="7">
        <f t="shared" si="18"/>
        <v>0</v>
      </c>
      <c r="AT44" s="7">
        <f t="shared" si="18"/>
        <v>0.20887654205124498</v>
      </c>
      <c r="AU44" s="7">
        <f t="shared" si="18"/>
        <v>0.35963969905024634</v>
      </c>
      <c r="AV44" s="7"/>
      <c r="AW44" s="7">
        <f t="shared" si="18"/>
        <v>0.027340331031452402</v>
      </c>
      <c r="AX44" s="7">
        <f t="shared" si="18"/>
        <v>0</v>
      </c>
      <c r="AY44" s="7"/>
      <c r="AZ44" s="7"/>
      <c r="BA44" s="7">
        <f t="shared" si="18"/>
        <v>0</v>
      </c>
      <c r="BB44" s="7">
        <f>IF(BB$34=0,0,BB$34*BB38/100)</f>
        <v>0</v>
      </c>
      <c r="BC44" s="7">
        <f t="shared" si="18"/>
        <v>0</v>
      </c>
      <c r="BD44" s="7"/>
      <c r="BE44" s="7">
        <f t="shared" si="18"/>
        <v>1.25</v>
      </c>
      <c r="BF44" s="7">
        <f t="shared" si="18"/>
        <v>0</v>
      </c>
      <c r="BG44" s="7">
        <f t="shared" si="18"/>
        <v>0</v>
      </c>
      <c r="BH44" s="7">
        <f t="shared" si="18"/>
        <v>25.452686730259412</v>
      </c>
      <c r="BI44" s="7">
        <f t="shared" si="18"/>
        <v>0.3322949117341636</v>
      </c>
      <c r="BJ44" s="7">
        <f t="shared" si="18"/>
        <v>0</v>
      </c>
      <c r="BK44" s="7">
        <f t="shared" si="18"/>
        <v>0</v>
      </c>
      <c r="BL44" s="7">
        <f t="shared" si="18"/>
        <v>0</v>
      </c>
      <c r="BM44" s="7">
        <f t="shared" si="18"/>
        <v>0</v>
      </c>
      <c r="BN44" s="7">
        <f t="shared" si="18"/>
        <v>0</v>
      </c>
      <c r="BO44" s="7">
        <f t="shared" si="19"/>
        <v>1.9403656952239396</v>
      </c>
      <c r="BP44" s="7">
        <f t="shared" si="19"/>
        <v>1.1797783986083987</v>
      </c>
      <c r="BQ44" s="7">
        <f t="shared" si="19"/>
        <v>0</v>
      </c>
      <c r="BR44" s="7">
        <f t="shared" si="19"/>
        <v>0</v>
      </c>
      <c r="BS44" s="7">
        <f t="shared" si="19"/>
        <v>0</v>
      </c>
      <c r="BT44" s="7" t="s">
        <v>129</v>
      </c>
      <c r="BU44" s="7" t="s">
        <v>129</v>
      </c>
      <c r="BV44" s="7">
        <f t="shared" si="20"/>
        <v>0</v>
      </c>
      <c r="BW44" s="7">
        <f t="shared" si="20"/>
        <v>0</v>
      </c>
      <c r="BX44" s="7">
        <f>IF(BX$34=0,0,BX$34*BX38/100)</f>
        <v>0</v>
      </c>
      <c r="BY44" s="7">
        <f t="shared" si="20"/>
        <v>0</v>
      </c>
      <c r="BZ44" s="7">
        <f t="shared" si="20"/>
        <v>0</v>
      </c>
      <c r="CA44" s="7">
        <f t="shared" si="20"/>
        <v>0</v>
      </c>
      <c r="CB44" s="7">
        <f t="shared" si="20"/>
        <v>0</v>
      </c>
      <c r="CC44" s="7">
        <f t="shared" si="20"/>
        <v>0</v>
      </c>
      <c r="CD44" s="7">
        <f t="shared" si="20"/>
        <v>0</v>
      </c>
      <c r="CE44" s="7">
        <f t="shared" si="20"/>
        <v>0</v>
      </c>
      <c r="CF44" s="7">
        <f t="shared" si="20"/>
        <v>0.15898650537824824</v>
      </c>
      <c r="CG44" s="7">
        <f>IF(CG$34=0,0,CG$34*CG38/100)</f>
        <v>0</v>
      </c>
      <c r="CH44" s="7">
        <f t="shared" si="20"/>
        <v>0.07624426403106248</v>
      </c>
      <c r="CI44" s="7">
        <f t="shared" si="20"/>
        <v>0.026922877023646378</v>
      </c>
      <c r="CJ44" s="7">
        <f t="shared" si="20"/>
        <v>0</v>
      </c>
      <c r="CK44" s="7">
        <f t="shared" si="20"/>
        <v>0.10364864256177729</v>
      </c>
      <c r="CL44" s="7">
        <f t="shared" si="20"/>
        <v>0</v>
      </c>
      <c r="CM44" s="7">
        <f t="shared" si="20"/>
        <v>0</v>
      </c>
      <c r="CN44" s="7">
        <f t="shared" si="20"/>
        <v>0.04268145161290322</v>
      </c>
      <c r="CO44" s="7">
        <f t="shared" si="20"/>
        <v>4.416877130950877</v>
      </c>
      <c r="CP44" s="7">
        <f t="shared" si="20"/>
        <v>0</v>
      </c>
      <c r="CQ44" s="7">
        <f t="shared" si="20"/>
        <v>0</v>
      </c>
      <c r="CR44" s="7">
        <f t="shared" si="20"/>
        <v>0</v>
      </c>
      <c r="CS44" s="7">
        <f t="shared" si="20"/>
        <v>0</v>
      </c>
      <c r="CT44" s="7">
        <f t="shared" si="20"/>
        <v>0</v>
      </c>
      <c r="CU44" s="7">
        <f t="shared" si="20"/>
        <v>0</v>
      </c>
      <c r="CV44" s="7">
        <f t="shared" si="20"/>
        <v>0</v>
      </c>
      <c r="CW44" s="7">
        <f t="shared" si="20"/>
        <v>0</v>
      </c>
      <c r="CX44" s="7">
        <f t="shared" si="20"/>
        <v>0</v>
      </c>
    </row>
    <row r="45" spans="1:102" ht="12.75">
      <c r="A45" s="23" t="s">
        <v>29</v>
      </c>
      <c r="B45" s="7">
        <f>IF(B$34=0,0,B$34*B39/100)</f>
        <v>0.012796929512201724</v>
      </c>
      <c r="C45" s="7">
        <f t="shared" si="18"/>
        <v>2.0162712666703455</v>
      </c>
      <c r="D45" s="7">
        <f t="shared" si="18"/>
        <v>0.5646404700708271</v>
      </c>
      <c r="E45" s="7">
        <f t="shared" si="18"/>
        <v>0.0030503465615954873</v>
      </c>
      <c r="F45" s="7">
        <f t="shared" si="18"/>
        <v>0</v>
      </c>
      <c r="G45" s="7">
        <f t="shared" si="18"/>
        <v>0.6906608631346246</v>
      </c>
      <c r="H45" s="7">
        <f t="shared" si="18"/>
        <v>4.342581048923801</v>
      </c>
      <c r="I45" s="7">
        <f t="shared" si="18"/>
        <v>0.0049611173964240595</v>
      </c>
      <c r="J45" s="7">
        <f t="shared" si="18"/>
        <v>0</v>
      </c>
      <c r="K45" s="7">
        <f t="shared" si="18"/>
        <v>0.048144278763145545</v>
      </c>
      <c r="L45" s="7">
        <f t="shared" si="18"/>
        <v>0.3508702452583738</v>
      </c>
      <c r="M45" s="7">
        <f t="shared" si="18"/>
        <v>0.2688736810737024</v>
      </c>
      <c r="N45" s="7">
        <f t="shared" si="18"/>
        <v>0.12214999999999998</v>
      </c>
      <c r="O45" s="7">
        <f t="shared" si="18"/>
        <v>1.5480052919598308</v>
      </c>
      <c r="P45" s="7">
        <f t="shared" si="18"/>
        <v>0.009372503214272103</v>
      </c>
      <c r="Q45" s="7">
        <f t="shared" si="18"/>
        <v>1.7857984019521944</v>
      </c>
      <c r="R45" s="7">
        <f t="shared" si="18"/>
        <v>0.1463500555804825</v>
      </c>
      <c r="S45" s="7">
        <f t="shared" si="18"/>
        <v>0.10057467375780163</v>
      </c>
      <c r="T45" s="7">
        <f t="shared" si="18"/>
        <v>0.4277992538319777</v>
      </c>
      <c r="U45" s="7">
        <f t="shared" si="18"/>
        <v>0.09322234910229485</v>
      </c>
      <c r="V45" s="7">
        <f t="shared" si="18"/>
        <v>4.142422552508152</v>
      </c>
      <c r="W45" s="7">
        <f t="shared" si="18"/>
        <v>0.10357121629911209</v>
      </c>
      <c r="X45" s="7">
        <f t="shared" si="18"/>
        <v>2.377905549297167</v>
      </c>
      <c r="Y45" s="7">
        <f t="shared" si="18"/>
        <v>9.08988526422934</v>
      </c>
      <c r="Z45" s="7">
        <f t="shared" si="18"/>
        <v>0.5477284856607535</v>
      </c>
      <c r="AA45" s="7">
        <f t="shared" si="18"/>
        <v>4.693223943704435</v>
      </c>
      <c r="AB45" s="7">
        <f t="shared" si="18"/>
        <v>0.579387232282501</v>
      </c>
      <c r="AC45" s="7">
        <f t="shared" si="18"/>
        <v>0</v>
      </c>
      <c r="AD45" s="7">
        <f t="shared" si="18"/>
        <v>0.6845387852828821</v>
      </c>
      <c r="AE45" s="7">
        <f t="shared" si="18"/>
        <v>0.0013249000213320875</v>
      </c>
      <c r="AF45" s="7">
        <f t="shared" si="18"/>
        <v>0</v>
      </c>
      <c r="AG45" s="7">
        <f t="shared" si="18"/>
        <v>0.04051442391147017</v>
      </c>
      <c r="AH45" s="7">
        <f t="shared" si="18"/>
        <v>0.004511023171411086</v>
      </c>
      <c r="AI45" s="7">
        <f t="shared" si="18"/>
        <v>47.17724574575676</v>
      </c>
      <c r="AJ45" s="7">
        <f t="shared" si="18"/>
        <v>5.909834264103983</v>
      </c>
      <c r="AK45" s="7">
        <f t="shared" si="18"/>
        <v>0.26546951959337906</v>
      </c>
      <c r="AL45" s="7">
        <f t="shared" si="18"/>
        <v>11.239257822848126</v>
      </c>
      <c r="AM45" s="7">
        <f t="shared" si="18"/>
        <v>3.9953171723792535</v>
      </c>
      <c r="AN45" s="7">
        <f t="shared" si="18"/>
        <v>0.14397900468753788</v>
      </c>
      <c r="AO45" s="7">
        <f t="shared" si="18"/>
        <v>0.0010688921394095415</v>
      </c>
      <c r="AP45" s="7">
        <f t="shared" si="18"/>
        <v>342.9709446594149</v>
      </c>
      <c r="AQ45" s="7">
        <f t="shared" si="18"/>
        <v>0</v>
      </c>
      <c r="AR45" s="7">
        <f t="shared" si="18"/>
        <v>1.0323573786297857</v>
      </c>
      <c r="AS45" s="7">
        <f t="shared" si="18"/>
        <v>1.9061634734149353</v>
      </c>
      <c r="AT45" s="7">
        <f t="shared" si="18"/>
        <v>0.5556558222948523</v>
      </c>
      <c r="AU45" s="7">
        <f t="shared" si="18"/>
        <v>1.2252011175977626</v>
      </c>
      <c r="AV45" s="7"/>
      <c r="AW45" s="7">
        <f t="shared" si="18"/>
        <v>0.07063629505100438</v>
      </c>
      <c r="AX45" s="7">
        <f t="shared" si="18"/>
        <v>0</v>
      </c>
      <c r="AY45" s="7"/>
      <c r="AZ45" s="7"/>
      <c r="BA45" s="7">
        <f t="shared" si="18"/>
        <v>8.555394163475507</v>
      </c>
      <c r="BB45" s="7">
        <f>IF(BB$34=0,0,BB$34*BB39/100)</f>
        <v>1.711078832695102</v>
      </c>
      <c r="BC45" s="7">
        <f t="shared" si="18"/>
        <v>0</v>
      </c>
      <c r="BD45" s="7"/>
      <c r="BE45" s="7">
        <f t="shared" si="18"/>
        <v>1.25</v>
      </c>
      <c r="BF45" s="7">
        <f t="shared" si="18"/>
        <v>3.1650607457059077</v>
      </c>
      <c r="BG45" s="7">
        <f t="shared" si="18"/>
        <v>0.01277139208173692</v>
      </c>
      <c r="BH45" s="7">
        <f t="shared" si="18"/>
        <v>1413.287351795657</v>
      </c>
      <c r="BI45" s="7">
        <f t="shared" si="18"/>
        <v>1.647628937348563</v>
      </c>
      <c r="BJ45" s="7">
        <f t="shared" si="18"/>
        <v>5</v>
      </c>
      <c r="BK45" s="7">
        <f t="shared" si="18"/>
        <v>4.845010785331949</v>
      </c>
      <c r="BL45" s="7">
        <f t="shared" si="18"/>
        <v>0</v>
      </c>
      <c r="BM45" s="7">
        <f t="shared" si="18"/>
        <v>0</v>
      </c>
      <c r="BN45" s="7">
        <f t="shared" si="18"/>
        <v>0</v>
      </c>
      <c r="BO45" s="7">
        <f t="shared" si="19"/>
        <v>20.710961928627945</v>
      </c>
      <c r="BP45" s="7">
        <f t="shared" si="19"/>
        <v>12.592649704094152</v>
      </c>
      <c r="BQ45" s="7">
        <f t="shared" si="19"/>
        <v>0</v>
      </c>
      <c r="BR45" s="7">
        <f t="shared" si="19"/>
        <v>0</v>
      </c>
      <c r="BS45" s="7">
        <f t="shared" si="19"/>
        <v>0</v>
      </c>
      <c r="BT45" s="7" t="s">
        <v>129</v>
      </c>
      <c r="BU45" s="7" t="s">
        <v>129</v>
      </c>
      <c r="BV45" s="7">
        <f t="shared" si="20"/>
        <v>0</v>
      </c>
      <c r="BW45" s="7">
        <f t="shared" si="20"/>
        <v>0</v>
      </c>
      <c r="BX45" s="7">
        <f>IF(BX$34=0,0,BX$34*BX39/100)</f>
        <v>0</v>
      </c>
      <c r="BY45" s="7">
        <f t="shared" si="20"/>
        <v>0</v>
      </c>
      <c r="BZ45" s="7">
        <f t="shared" si="20"/>
        <v>0</v>
      </c>
      <c r="CA45" s="7">
        <f t="shared" si="20"/>
        <v>0</v>
      </c>
      <c r="CB45" s="7">
        <f t="shared" si="20"/>
        <v>0</v>
      </c>
      <c r="CC45" s="7">
        <f t="shared" si="20"/>
        <v>0</v>
      </c>
      <c r="CD45" s="7">
        <f t="shared" si="20"/>
        <v>0</v>
      </c>
      <c r="CE45" s="7">
        <f t="shared" si="20"/>
        <v>0</v>
      </c>
      <c r="CF45" s="7">
        <f t="shared" si="20"/>
        <v>1.6969808671424076</v>
      </c>
      <c r="CG45" s="7">
        <f>IF(CG$34=0,0,CG$34*CG39/100)</f>
        <v>0</v>
      </c>
      <c r="CH45" s="7">
        <f t="shared" si="20"/>
        <v>0.07624426403106248</v>
      </c>
      <c r="CI45" s="7">
        <f t="shared" si="20"/>
        <v>0.8144325028831328</v>
      </c>
      <c r="CJ45" s="7">
        <f t="shared" si="20"/>
        <v>0</v>
      </c>
      <c r="CK45" s="7">
        <f t="shared" si="20"/>
        <v>0.1737207936918326</v>
      </c>
      <c r="CL45" s="7">
        <f t="shared" si="20"/>
        <v>0</v>
      </c>
      <c r="CM45" s="7">
        <f t="shared" si="20"/>
        <v>0</v>
      </c>
      <c r="CN45" s="7">
        <f t="shared" si="20"/>
        <v>0.04268145161290322</v>
      </c>
      <c r="CO45" s="7">
        <f t="shared" si="20"/>
        <v>4.416877130950877</v>
      </c>
      <c r="CP45" s="7">
        <f t="shared" si="20"/>
        <v>0</v>
      </c>
      <c r="CQ45" s="7">
        <f t="shared" si="20"/>
        <v>0</v>
      </c>
      <c r="CR45" s="7">
        <f t="shared" si="20"/>
        <v>0</v>
      </c>
      <c r="CS45" s="7">
        <f t="shared" si="20"/>
        <v>0</v>
      </c>
      <c r="CT45" s="7">
        <f t="shared" si="20"/>
        <v>0</v>
      </c>
      <c r="CU45" s="7">
        <f t="shared" si="20"/>
        <v>0</v>
      </c>
      <c r="CV45" s="7">
        <f t="shared" si="20"/>
        <v>0</v>
      </c>
      <c r="CW45" s="7">
        <f t="shared" si="20"/>
        <v>0</v>
      </c>
      <c r="CX45" s="7">
        <f t="shared" si="20"/>
        <v>0</v>
      </c>
    </row>
    <row r="46" spans="1:102" ht="12.75">
      <c r="A46" s="23" t="s">
        <v>30</v>
      </c>
      <c r="B46" s="7">
        <f>IF(B$34=0,0,B$34*B40/100)</f>
        <v>0.06013279003308476</v>
      </c>
      <c r="C46" s="7">
        <f t="shared" si="18"/>
        <v>0.04676942448960795</v>
      </c>
      <c r="D46" s="7">
        <f t="shared" si="18"/>
        <v>0.04279809976247011</v>
      </c>
      <c r="E46" s="7">
        <f t="shared" si="18"/>
        <v>0.12952813082287162</v>
      </c>
      <c r="F46" s="7">
        <f t="shared" si="18"/>
        <v>0</v>
      </c>
      <c r="G46" s="7">
        <f t="shared" si="18"/>
        <v>0.7763999998035803</v>
      </c>
      <c r="H46" s="7">
        <f t="shared" si="18"/>
        <v>0.505226130490086</v>
      </c>
      <c r="I46" s="7">
        <f t="shared" si="18"/>
        <v>0.5421318118929168</v>
      </c>
      <c r="J46" s="7">
        <f t="shared" si="18"/>
        <v>0</v>
      </c>
      <c r="K46" s="7">
        <f t="shared" si="18"/>
        <v>0.10928570083189454</v>
      </c>
      <c r="L46" s="7">
        <f t="shared" si="18"/>
        <v>0.08019675824401407</v>
      </c>
      <c r="M46" s="7">
        <f t="shared" si="18"/>
        <v>0.11885063209129422</v>
      </c>
      <c r="N46" s="7">
        <f t="shared" si="18"/>
        <v>0.12214999999999998</v>
      </c>
      <c r="O46" s="7">
        <f t="shared" si="18"/>
        <v>2.055481387936741</v>
      </c>
      <c r="P46" s="7">
        <f t="shared" si="18"/>
        <v>0</v>
      </c>
      <c r="Q46" s="7">
        <f t="shared" si="18"/>
        <v>2.4498045666640227</v>
      </c>
      <c r="R46" s="7">
        <f t="shared" si="18"/>
        <v>0.20076680217692197</v>
      </c>
      <c r="S46" s="7">
        <f t="shared" si="18"/>
        <v>1.789269052805261</v>
      </c>
      <c r="T46" s="7">
        <f t="shared" si="18"/>
        <v>12.30650113498449</v>
      </c>
      <c r="U46" s="7">
        <f t="shared" si="18"/>
        <v>0.17045901105859965</v>
      </c>
      <c r="V46" s="7">
        <f t="shared" si="18"/>
        <v>7.161361703862812</v>
      </c>
      <c r="W46" s="7">
        <f t="shared" si="18"/>
        <v>0.1790524584648812</v>
      </c>
      <c r="X46" s="7">
        <f t="shared" si="18"/>
        <v>0.23676372675232077</v>
      </c>
      <c r="Y46" s="7">
        <f t="shared" si="18"/>
        <v>89.54838716609376</v>
      </c>
      <c r="Z46" s="7">
        <f t="shared" si="18"/>
        <v>5.395909966967642</v>
      </c>
      <c r="AA46" s="7">
        <f t="shared" si="18"/>
        <v>4.7858088528193905</v>
      </c>
      <c r="AB46" s="7">
        <f t="shared" si="18"/>
        <v>0</v>
      </c>
      <c r="AC46" s="7">
        <f t="shared" si="18"/>
        <v>0</v>
      </c>
      <c r="AD46" s="7">
        <f t="shared" si="18"/>
        <v>1.2970249427948237</v>
      </c>
      <c r="AE46" s="7">
        <f t="shared" si="18"/>
        <v>0</v>
      </c>
      <c r="AF46" s="7">
        <f t="shared" si="18"/>
        <v>0</v>
      </c>
      <c r="AG46" s="7">
        <f t="shared" si="18"/>
        <v>0</v>
      </c>
      <c r="AH46" s="7">
        <f t="shared" si="18"/>
        <v>0</v>
      </c>
      <c r="AI46" s="7">
        <f t="shared" si="18"/>
        <v>2.2211655362660134</v>
      </c>
      <c r="AJ46" s="7">
        <f t="shared" si="18"/>
        <v>0</v>
      </c>
      <c r="AK46" s="7">
        <f t="shared" si="18"/>
        <v>0.0021095068651716268</v>
      </c>
      <c r="AL46" s="7">
        <f t="shared" si="18"/>
        <v>0</v>
      </c>
      <c r="AM46" s="7">
        <f t="shared" si="18"/>
        <v>0</v>
      </c>
      <c r="AN46" s="7">
        <f t="shared" si="18"/>
        <v>0.056075868408868974</v>
      </c>
      <c r="AO46" s="7">
        <f t="shared" si="18"/>
        <v>0</v>
      </c>
      <c r="AP46" s="7">
        <f t="shared" si="18"/>
        <v>0.11583993608583372</v>
      </c>
      <c r="AQ46" s="7">
        <f t="shared" si="18"/>
        <v>0</v>
      </c>
      <c r="AR46" s="7">
        <f t="shared" si="18"/>
        <v>0</v>
      </c>
      <c r="AS46" s="7">
        <f t="shared" si="18"/>
        <v>0</v>
      </c>
      <c r="AT46" s="7">
        <f t="shared" si="18"/>
        <v>0.0001950901700354094</v>
      </c>
      <c r="AU46" s="7">
        <f t="shared" si="18"/>
        <v>0.18901548873039853</v>
      </c>
      <c r="AV46" s="7"/>
      <c r="AW46" s="7">
        <f t="shared" si="18"/>
        <v>0.0011597894635924913</v>
      </c>
      <c r="AX46" s="7">
        <f t="shared" si="18"/>
        <v>0</v>
      </c>
      <c r="AY46" s="7"/>
      <c r="AZ46" s="7"/>
      <c r="BA46" s="7">
        <f t="shared" si="18"/>
        <v>1.2861481579294831</v>
      </c>
      <c r="BB46" s="7">
        <f>IF(BB$34=0,0,BB$34*BB40/100)</f>
        <v>0.257229631585896</v>
      </c>
      <c r="BC46" s="7">
        <f t="shared" si="18"/>
        <v>0</v>
      </c>
      <c r="BD46" s="7"/>
      <c r="BE46" s="7">
        <f t="shared" si="18"/>
        <v>1.25</v>
      </c>
      <c r="BF46" s="7">
        <f t="shared" si="18"/>
        <v>1.6045245077503154</v>
      </c>
      <c r="BG46" s="7">
        <f t="shared" si="18"/>
        <v>0.05278842060451255</v>
      </c>
      <c r="BH46" s="7">
        <f t="shared" si="18"/>
        <v>22.182545722349065</v>
      </c>
      <c r="BI46" s="7">
        <f t="shared" si="18"/>
        <v>2.9595015576323993</v>
      </c>
      <c r="BJ46" s="7">
        <f t="shared" si="18"/>
        <v>0</v>
      </c>
      <c r="BK46" s="7">
        <f t="shared" si="18"/>
        <v>0.13341855077095066</v>
      </c>
      <c r="BL46" s="7">
        <f t="shared" si="18"/>
        <v>0</v>
      </c>
      <c r="BM46" s="7">
        <f t="shared" si="18"/>
        <v>0</v>
      </c>
      <c r="BN46" s="7">
        <f t="shared" si="18"/>
        <v>0</v>
      </c>
      <c r="BO46" s="7">
        <f t="shared" si="19"/>
        <v>10.420597441316641</v>
      </c>
      <c r="BP46" s="7">
        <f t="shared" si="19"/>
        <v>6.335916880060312</v>
      </c>
      <c r="BQ46" s="7">
        <f t="shared" si="19"/>
        <v>0</v>
      </c>
      <c r="BR46" s="7">
        <f t="shared" si="19"/>
        <v>0</v>
      </c>
      <c r="BS46" s="7">
        <f t="shared" si="19"/>
        <v>0</v>
      </c>
      <c r="BT46" s="7" t="s">
        <v>129</v>
      </c>
      <c r="BU46" s="7" t="s">
        <v>129</v>
      </c>
      <c r="BV46" s="7">
        <f t="shared" si="20"/>
        <v>0</v>
      </c>
      <c r="BW46" s="7">
        <f t="shared" si="20"/>
        <v>0</v>
      </c>
      <c r="BX46" s="7">
        <f>IF(BX$34=0,0,BX$34*BX40/100)</f>
        <v>0</v>
      </c>
      <c r="BY46" s="7">
        <f t="shared" si="20"/>
        <v>0</v>
      </c>
      <c r="BZ46" s="7">
        <f t="shared" si="20"/>
        <v>0</v>
      </c>
      <c r="CA46" s="7">
        <f t="shared" si="20"/>
        <v>0</v>
      </c>
      <c r="CB46" s="7">
        <f t="shared" si="20"/>
        <v>0</v>
      </c>
      <c r="CC46" s="7">
        <f t="shared" si="20"/>
        <v>0</v>
      </c>
      <c r="CD46" s="7">
        <f t="shared" si="20"/>
        <v>0</v>
      </c>
      <c r="CE46" s="7">
        <f t="shared" si="20"/>
        <v>0</v>
      </c>
      <c r="CF46" s="7">
        <f t="shared" si="20"/>
        <v>0.8538258407816484</v>
      </c>
      <c r="CG46" s="7">
        <f>IF(CG$34=0,0,CG$34*CG40/100)</f>
        <v>0</v>
      </c>
      <c r="CH46" s="7">
        <f t="shared" si="20"/>
        <v>0.07624426403106248</v>
      </c>
      <c r="CI46" s="7">
        <f t="shared" si="20"/>
        <v>0.0009747938232699554</v>
      </c>
      <c r="CJ46" s="7">
        <f t="shared" si="20"/>
        <v>0</v>
      </c>
      <c r="CK46" s="7">
        <f t="shared" si="20"/>
        <v>0.08980379057532045</v>
      </c>
      <c r="CL46" s="7">
        <f t="shared" si="20"/>
        <v>0</v>
      </c>
      <c r="CM46" s="7">
        <f t="shared" si="20"/>
        <v>0</v>
      </c>
      <c r="CN46" s="7">
        <f t="shared" si="20"/>
        <v>0.04268145161290322</v>
      </c>
      <c r="CO46" s="7">
        <f t="shared" si="20"/>
        <v>4.416877130950877</v>
      </c>
      <c r="CP46" s="7">
        <f t="shared" si="20"/>
        <v>0</v>
      </c>
      <c r="CQ46" s="7">
        <f t="shared" si="20"/>
        <v>0</v>
      </c>
      <c r="CR46" s="7">
        <f t="shared" si="20"/>
        <v>0</v>
      </c>
      <c r="CS46" s="7">
        <f t="shared" si="20"/>
        <v>0</v>
      </c>
      <c r="CT46" s="7">
        <f t="shared" si="20"/>
        <v>0</v>
      </c>
      <c r="CU46" s="7">
        <f t="shared" si="20"/>
        <v>0</v>
      </c>
      <c r="CV46" s="7">
        <f t="shared" si="20"/>
        <v>0</v>
      </c>
      <c r="CW46" s="7">
        <f t="shared" si="20"/>
        <v>0</v>
      </c>
      <c r="CX46" s="7">
        <f t="shared" si="20"/>
        <v>0</v>
      </c>
    </row>
    <row r="47" spans="2:10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1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</row>
    <row r="48" spans="1:102" ht="12.75">
      <c r="A48" s="35" t="s">
        <v>146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</row>
    <row r="49" spans="1:102" ht="12.75">
      <c r="A49" s="34" t="s">
        <v>147</v>
      </c>
      <c r="B49" s="7">
        <f aca="true" t="shared" si="21" ref="B49:AX49">B16*B23/100</f>
        <v>0</v>
      </c>
      <c r="C49" s="7">
        <f t="shared" si="21"/>
        <v>3.92</v>
      </c>
      <c r="D49" s="7">
        <f t="shared" si="21"/>
        <v>4.4352</v>
      </c>
      <c r="E49" s="7">
        <f t="shared" si="21"/>
        <v>0</v>
      </c>
      <c r="F49" s="7">
        <f t="shared" si="21"/>
        <v>0</v>
      </c>
      <c r="G49" s="7">
        <f t="shared" si="21"/>
        <v>0</v>
      </c>
      <c r="H49" s="7">
        <f t="shared" si="21"/>
        <v>39.935500000000005</v>
      </c>
      <c r="I49" s="7">
        <f t="shared" si="21"/>
        <v>0</v>
      </c>
      <c r="J49" s="7">
        <f t="shared" si="21"/>
        <v>0</v>
      </c>
      <c r="K49" s="7">
        <f t="shared" si="21"/>
        <v>0</v>
      </c>
      <c r="L49" s="7">
        <f t="shared" si="21"/>
        <v>1.5633000000000001</v>
      </c>
      <c r="M49" s="7">
        <f t="shared" si="21"/>
        <v>1.5390000000000001</v>
      </c>
      <c r="N49" s="7">
        <f t="shared" si="21"/>
        <v>0</v>
      </c>
      <c r="O49" s="7">
        <f t="shared" si="21"/>
        <v>0</v>
      </c>
      <c r="P49" s="7">
        <f t="shared" si="21"/>
        <v>0</v>
      </c>
      <c r="Q49" s="7">
        <f t="shared" si="21"/>
        <v>0</v>
      </c>
      <c r="R49" s="7">
        <f t="shared" si="21"/>
        <v>0</v>
      </c>
      <c r="S49" s="7">
        <f t="shared" si="21"/>
        <v>0</v>
      </c>
      <c r="T49" s="7">
        <f t="shared" si="21"/>
        <v>0</v>
      </c>
      <c r="U49" s="7">
        <f t="shared" si="21"/>
        <v>0</v>
      </c>
      <c r="V49" s="7">
        <f t="shared" si="21"/>
        <v>0</v>
      </c>
      <c r="W49" s="7">
        <f t="shared" si="21"/>
        <v>0</v>
      </c>
      <c r="X49" s="7">
        <f t="shared" si="21"/>
        <v>0</v>
      </c>
      <c r="Y49" s="7">
        <f t="shared" si="21"/>
        <v>0</v>
      </c>
      <c r="Z49" s="7">
        <f t="shared" si="21"/>
        <v>0</v>
      </c>
      <c r="AA49" s="7">
        <f t="shared" si="21"/>
        <v>0</v>
      </c>
      <c r="AB49" s="7">
        <f t="shared" si="21"/>
        <v>0</v>
      </c>
      <c r="AC49" s="7">
        <f t="shared" si="21"/>
        <v>0</v>
      </c>
      <c r="AD49" s="7">
        <f t="shared" si="21"/>
        <v>0</v>
      </c>
      <c r="AE49" s="7">
        <f t="shared" si="21"/>
        <v>0</v>
      </c>
      <c r="AF49" s="7">
        <f t="shared" si="21"/>
        <v>0</v>
      </c>
      <c r="AG49" s="7">
        <f t="shared" si="21"/>
        <v>0</v>
      </c>
      <c r="AH49" s="7">
        <f t="shared" si="21"/>
        <v>0</v>
      </c>
      <c r="AI49" s="7">
        <f t="shared" si="21"/>
        <v>16.513199999999998</v>
      </c>
      <c r="AJ49" s="7">
        <f t="shared" si="21"/>
        <v>0</v>
      </c>
      <c r="AK49" s="7">
        <f t="shared" si="21"/>
        <v>7.59</v>
      </c>
      <c r="AL49" s="7">
        <f t="shared" si="21"/>
        <v>0</v>
      </c>
      <c r="AM49" s="7">
        <f t="shared" si="21"/>
        <v>84.95</v>
      </c>
      <c r="AN49" s="7">
        <f t="shared" si="21"/>
        <v>6.94406</v>
      </c>
      <c r="AO49" s="7">
        <f t="shared" si="21"/>
        <v>0</v>
      </c>
      <c r="AP49" s="7">
        <f t="shared" si="21"/>
        <v>0</v>
      </c>
      <c r="AQ49" s="7">
        <f t="shared" si="21"/>
        <v>0</v>
      </c>
      <c r="AR49" s="7">
        <f t="shared" si="21"/>
        <v>0</v>
      </c>
      <c r="AS49" s="7">
        <f t="shared" si="21"/>
        <v>0</v>
      </c>
      <c r="AT49" s="7">
        <f t="shared" si="21"/>
        <v>0</v>
      </c>
      <c r="AU49" s="7">
        <f t="shared" si="21"/>
        <v>0</v>
      </c>
      <c r="AV49" s="7"/>
      <c r="AW49" s="7">
        <f t="shared" si="21"/>
        <v>0</v>
      </c>
      <c r="AX49" s="7">
        <f t="shared" si="21"/>
        <v>0</v>
      </c>
      <c r="AY49" s="7"/>
      <c r="AZ49" s="7"/>
      <c r="BA49" s="7">
        <f>BA16*BA23/100</f>
        <v>0</v>
      </c>
      <c r="BB49" s="7">
        <f>BB16*BB23/100</f>
        <v>0</v>
      </c>
      <c r="BC49" s="7">
        <f>BC16*BC23/100</f>
        <v>0</v>
      </c>
      <c r="BD49" s="7"/>
      <c r="BE49" s="7">
        <f aca="true" t="shared" si="22" ref="BE49:BS49">BE16*BE23/100</f>
        <v>0</v>
      </c>
      <c r="BF49" s="7">
        <f t="shared" si="22"/>
        <v>0</v>
      </c>
      <c r="BG49" s="7">
        <f t="shared" si="22"/>
        <v>0</v>
      </c>
      <c r="BH49" s="7">
        <f t="shared" si="22"/>
        <v>952.6738</v>
      </c>
      <c r="BI49" s="7">
        <f t="shared" si="22"/>
        <v>0</v>
      </c>
      <c r="BJ49" s="7">
        <f t="shared" si="22"/>
        <v>0</v>
      </c>
      <c r="BK49" s="7">
        <f t="shared" si="22"/>
        <v>0</v>
      </c>
      <c r="BL49" s="7">
        <f t="shared" si="22"/>
        <v>0</v>
      </c>
      <c r="BM49" s="7">
        <f t="shared" si="22"/>
        <v>0</v>
      </c>
      <c r="BN49" s="7">
        <f t="shared" si="22"/>
        <v>0</v>
      </c>
      <c r="BO49" s="7">
        <f t="shared" si="22"/>
        <v>0</v>
      </c>
      <c r="BP49" s="7">
        <f t="shared" si="22"/>
        <v>0</v>
      </c>
      <c r="BQ49" s="7">
        <f t="shared" si="22"/>
        <v>0</v>
      </c>
      <c r="BR49" s="7">
        <f t="shared" si="22"/>
        <v>0</v>
      </c>
      <c r="BS49" s="7">
        <f t="shared" si="22"/>
        <v>0</v>
      </c>
      <c r="BT49" s="7" t="s">
        <v>129</v>
      </c>
      <c r="BU49" s="7" t="s">
        <v>129</v>
      </c>
      <c r="BV49" s="7">
        <f aca="true" t="shared" si="23" ref="BV49:CX49">BV16*BV23/100</f>
        <v>0</v>
      </c>
      <c r="BW49" s="7">
        <f t="shared" si="23"/>
        <v>0</v>
      </c>
      <c r="BX49" s="7">
        <f t="shared" si="23"/>
        <v>0</v>
      </c>
      <c r="BY49" s="7">
        <f t="shared" si="23"/>
        <v>0</v>
      </c>
      <c r="BZ49" s="7">
        <f t="shared" si="23"/>
        <v>0</v>
      </c>
      <c r="CA49" s="7">
        <f t="shared" si="23"/>
        <v>0</v>
      </c>
      <c r="CB49" s="7">
        <f t="shared" si="23"/>
        <v>0</v>
      </c>
      <c r="CC49" s="7">
        <f t="shared" si="23"/>
        <v>0</v>
      </c>
      <c r="CD49" s="7">
        <f t="shared" si="23"/>
        <v>0</v>
      </c>
      <c r="CE49" s="7">
        <f t="shared" si="23"/>
        <v>0</v>
      </c>
      <c r="CF49" s="7">
        <f t="shared" si="23"/>
        <v>0</v>
      </c>
      <c r="CG49" s="7">
        <f t="shared" si="23"/>
        <v>0</v>
      </c>
      <c r="CH49" s="7">
        <f t="shared" si="23"/>
        <v>0</v>
      </c>
      <c r="CI49" s="7">
        <f t="shared" si="23"/>
        <v>0</v>
      </c>
      <c r="CJ49" s="7">
        <f t="shared" si="23"/>
        <v>0</v>
      </c>
      <c r="CK49" s="7">
        <f t="shared" si="23"/>
        <v>0</v>
      </c>
      <c r="CL49" s="7">
        <f t="shared" si="23"/>
        <v>0</v>
      </c>
      <c r="CM49" s="7">
        <f t="shared" si="23"/>
        <v>0</v>
      </c>
      <c r="CN49" s="7">
        <f t="shared" si="23"/>
        <v>0</v>
      </c>
      <c r="CO49" s="7">
        <f t="shared" si="23"/>
        <v>0</v>
      </c>
      <c r="CP49" s="7">
        <f t="shared" si="23"/>
        <v>0</v>
      </c>
      <c r="CQ49" s="7">
        <f t="shared" si="23"/>
        <v>0</v>
      </c>
      <c r="CR49" s="7">
        <f t="shared" si="23"/>
        <v>0</v>
      </c>
      <c r="CS49" s="7">
        <f t="shared" si="23"/>
        <v>0</v>
      </c>
      <c r="CT49" s="7">
        <f t="shared" si="23"/>
        <v>0</v>
      </c>
      <c r="CU49" s="7">
        <f t="shared" si="23"/>
        <v>0</v>
      </c>
      <c r="CV49" s="7">
        <f t="shared" si="23"/>
        <v>0</v>
      </c>
      <c r="CW49" s="7">
        <f t="shared" si="23"/>
        <v>0</v>
      </c>
      <c r="CX49" s="7">
        <f t="shared" si="23"/>
        <v>0</v>
      </c>
    </row>
    <row r="50" spans="1:102" ht="12.75">
      <c r="A50" s="34" t="s">
        <v>124</v>
      </c>
      <c r="B50" s="7">
        <f aca="true" t="shared" si="24" ref="B50:AX50">B16*B28/B26</f>
        <v>0.036831335866705645</v>
      </c>
      <c r="C50" s="7">
        <f t="shared" si="24"/>
        <v>2.5204431548404114</v>
      </c>
      <c r="D50" s="7">
        <f t="shared" si="24"/>
        <v>2.828021764477264</v>
      </c>
      <c r="E50" s="7">
        <f t="shared" si="24"/>
        <v>0.17033857142857142</v>
      </c>
      <c r="F50" s="7">
        <f t="shared" si="24"/>
        <v>0</v>
      </c>
      <c r="G50" s="7">
        <f t="shared" si="24"/>
        <v>3.216978075386111</v>
      </c>
      <c r="H50" s="7">
        <f t="shared" si="24"/>
        <v>38.1206151428411</v>
      </c>
      <c r="I50" s="7">
        <f t="shared" si="24"/>
        <v>0.05012028869286287</v>
      </c>
      <c r="J50" s="7">
        <f t="shared" si="24"/>
        <v>0</v>
      </c>
      <c r="K50" s="7">
        <f t="shared" si="24"/>
        <v>0.1248970196268476</v>
      </c>
      <c r="L50" s="7">
        <f t="shared" si="24"/>
        <v>1.1617855935069328</v>
      </c>
      <c r="M50" s="7">
        <f t="shared" si="24"/>
        <v>1.1437267500845452</v>
      </c>
      <c r="N50" s="7">
        <f t="shared" si="24"/>
        <v>0.1021295706090282</v>
      </c>
      <c r="O50" s="7">
        <f t="shared" si="24"/>
        <v>38.41038235577386</v>
      </c>
      <c r="P50" s="7">
        <f t="shared" si="24"/>
        <v>4.175522563000586</v>
      </c>
      <c r="Q50" s="7">
        <f t="shared" si="24"/>
        <v>33.04616382460414</v>
      </c>
      <c r="R50" s="7">
        <f t="shared" si="24"/>
        <v>3.3034713763702803</v>
      </c>
      <c r="S50" s="7">
        <f t="shared" si="24"/>
        <v>0.20660258209374122</v>
      </c>
      <c r="T50" s="7">
        <f t="shared" si="24"/>
        <v>2.601043423982725</v>
      </c>
      <c r="U50" s="7">
        <f t="shared" si="24"/>
        <v>0.3373476494486361</v>
      </c>
      <c r="V50" s="7">
        <f t="shared" si="24"/>
        <v>6.4021800861042415</v>
      </c>
      <c r="W50" s="7">
        <f t="shared" si="24"/>
        <v>1.027938078226619</v>
      </c>
      <c r="X50" s="7">
        <f t="shared" si="24"/>
        <v>20.69861242782039</v>
      </c>
      <c r="Y50" s="7">
        <f t="shared" si="24"/>
        <v>14.034130269493959</v>
      </c>
      <c r="Z50" s="7">
        <f t="shared" si="24"/>
        <v>0.8456534594914252</v>
      </c>
      <c r="AA50" s="7">
        <f t="shared" si="24"/>
        <v>84.47826823063572</v>
      </c>
      <c r="AB50" s="7">
        <f t="shared" si="24"/>
        <v>12.634306157928954</v>
      </c>
      <c r="AC50" s="7">
        <f t="shared" si="24"/>
        <v>0</v>
      </c>
      <c r="AD50" s="7">
        <f t="shared" si="24"/>
        <v>1.640131367579338</v>
      </c>
      <c r="AE50" s="7">
        <f t="shared" si="24"/>
        <v>0.10069294066695539</v>
      </c>
      <c r="AF50" s="7">
        <f t="shared" si="24"/>
        <v>0</v>
      </c>
      <c r="AG50" s="7">
        <f t="shared" si="24"/>
        <v>0</v>
      </c>
      <c r="AH50" s="7">
        <f t="shared" si="24"/>
        <v>16.683654868600943</v>
      </c>
      <c r="AI50" s="7">
        <f t="shared" si="24"/>
        <v>25.920959929546456</v>
      </c>
      <c r="AJ50" s="7">
        <f t="shared" si="24"/>
        <v>0.9936495352879053</v>
      </c>
      <c r="AK50" s="7">
        <f t="shared" si="24"/>
        <v>1.4486944571690334</v>
      </c>
      <c r="AL50" s="7">
        <f t="shared" si="24"/>
        <v>5.538058192535728</v>
      </c>
      <c r="AM50" s="7">
        <f t="shared" si="24"/>
        <v>5.001246959259183</v>
      </c>
      <c r="AN50" s="7">
        <f t="shared" si="24"/>
        <v>4.901379471592238</v>
      </c>
      <c r="AO50" s="7">
        <f t="shared" si="24"/>
        <v>0</v>
      </c>
      <c r="AP50" s="7">
        <f t="shared" si="24"/>
        <v>113.50094924907617</v>
      </c>
      <c r="AQ50" s="7">
        <f t="shared" si="24"/>
        <v>0</v>
      </c>
      <c r="AR50" s="7">
        <f t="shared" si="24"/>
        <v>2.45311578439661</v>
      </c>
      <c r="AS50" s="7">
        <f t="shared" si="24"/>
        <v>0</v>
      </c>
      <c r="AT50" s="7">
        <f t="shared" si="24"/>
        <v>1.2468247144085494</v>
      </c>
      <c r="AU50" s="7">
        <f t="shared" si="24"/>
        <v>10.779187056826126</v>
      </c>
      <c r="AV50" s="7"/>
      <c r="AW50" s="7">
        <f t="shared" si="24"/>
        <v>0.8967871013298812</v>
      </c>
      <c r="AX50" s="7">
        <f t="shared" si="24"/>
        <v>20.422254415815914</v>
      </c>
      <c r="AY50" s="7"/>
      <c r="AZ50" s="7"/>
      <c r="BA50" s="7">
        <f>BA16*BA28/BA26</f>
        <v>1.0972236863541835</v>
      </c>
      <c r="BB50" s="7">
        <f>BB16*BB28/BB26</f>
        <v>0.25935196986976145</v>
      </c>
      <c r="BC50" s="7">
        <f>BC16*BC28/BC26</f>
        <v>0</v>
      </c>
      <c r="BD50" s="7"/>
      <c r="BE50" s="7">
        <f aca="true" t="shared" si="25" ref="BE50:BS50">BE16*BE28/BE26</f>
        <v>0.7724761698440208</v>
      </c>
      <c r="BF50" s="7">
        <f t="shared" si="25"/>
        <v>0.24976754166368642</v>
      </c>
      <c r="BG50" s="7">
        <f t="shared" si="25"/>
        <v>0</v>
      </c>
      <c r="BH50" s="7">
        <f t="shared" si="25"/>
        <v>379.5678278330714</v>
      </c>
      <c r="BI50" s="7">
        <f t="shared" si="25"/>
        <v>1.1917780477926285</v>
      </c>
      <c r="BJ50" s="7">
        <f t="shared" si="25"/>
        <v>1.332792865828942</v>
      </c>
      <c r="BK50" s="7">
        <f t="shared" si="25"/>
        <v>0.1519385260216556</v>
      </c>
      <c r="BL50" s="7">
        <f t="shared" si="25"/>
        <v>0</v>
      </c>
      <c r="BM50" s="7">
        <f t="shared" si="25"/>
        <v>0.3919552217913255</v>
      </c>
      <c r="BN50" s="7">
        <f t="shared" si="25"/>
        <v>0</v>
      </c>
      <c r="BO50" s="7">
        <f t="shared" si="25"/>
        <v>4.944513464418755</v>
      </c>
      <c r="BP50" s="7">
        <f t="shared" si="25"/>
        <v>3.0063560654098156</v>
      </c>
      <c r="BQ50" s="7">
        <f t="shared" si="25"/>
        <v>0.8858724842525734</v>
      </c>
      <c r="BR50" s="7">
        <f t="shared" si="25"/>
        <v>0.3011215240436319</v>
      </c>
      <c r="BS50" s="7">
        <f t="shared" si="25"/>
        <v>0</v>
      </c>
      <c r="BT50" s="7" t="s">
        <v>129</v>
      </c>
      <c r="BU50" s="7" t="s">
        <v>129</v>
      </c>
      <c r="BV50" s="7">
        <f aca="true" t="shared" si="26" ref="BV50:CX50">BV16*BV28/BV26</f>
        <v>0</v>
      </c>
      <c r="BW50" s="7">
        <f t="shared" si="26"/>
        <v>0</v>
      </c>
      <c r="BX50" s="7">
        <f t="shared" si="26"/>
        <v>0</v>
      </c>
      <c r="BY50" s="7">
        <f t="shared" si="26"/>
        <v>0</v>
      </c>
      <c r="BZ50" s="7">
        <f t="shared" si="26"/>
        <v>0.18094352735182362</v>
      </c>
      <c r="CA50" s="7">
        <f t="shared" si="26"/>
        <v>0.0952733377257507</v>
      </c>
      <c r="CB50" s="7">
        <f t="shared" si="26"/>
        <v>0.06548913779253951</v>
      </c>
      <c r="CC50" s="7">
        <f t="shared" si="26"/>
        <v>0</v>
      </c>
      <c r="CD50" s="7">
        <f t="shared" si="26"/>
        <v>0.02010884771248319</v>
      </c>
      <c r="CE50" s="7">
        <f t="shared" si="26"/>
        <v>7.220412105020893E-05</v>
      </c>
      <c r="CF50" s="7">
        <f t="shared" si="26"/>
        <v>0.40513544350870795</v>
      </c>
      <c r="CG50" s="7">
        <f t="shared" si="26"/>
        <v>0</v>
      </c>
      <c r="CH50" s="7">
        <f t="shared" si="26"/>
        <v>0.0338863395693611</v>
      </c>
      <c r="CI50" s="7">
        <f t="shared" si="26"/>
        <v>5.6457708458308336</v>
      </c>
      <c r="CJ50" s="7">
        <f t="shared" si="26"/>
        <v>0</v>
      </c>
      <c r="CK50" s="7">
        <f t="shared" si="26"/>
        <v>9.715235857581781</v>
      </c>
      <c r="CL50" s="7">
        <f t="shared" si="26"/>
        <v>0</v>
      </c>
      <c r="CM50" s="7">
        <f t="shared" si="26"/>
        <v>0</v>
      </c>
      <c r="CN50" s="7">
        <f t="shared" si="26"/>
        <v>0</v>
      </c>
      <c r="CO50" s="7">
        <f t="shared" si="26"/>
        <v>0</v>
      </c>
      <c r="CP50" s="7">
        <f t="shared" si="26"/>
        <v>0</v>
      </c>
      <c r="CQ50" s="7">
        <f t="shared" si="26"/>
        <v>0</v>
      </c>
      <c r="CR50" s="7">
        <f t="shared" si="26"/>
        <v>0</v>
      </c>
      <c r="CS50" s="7">
        <f t="shared" si="26"/>
        <v>0</v>
      </c>
      <c r="CT50" s="7">
        <f t="shared" si="26"/>
        <v>0</v>
      </c>
      <c r="CU50" s="7">
        <f t="shared" si="26"/>
        <v>0</v>
      </c>
      <c r="CV50" s="7">
        <f t="shared" si="26"/>
        <v>0</v>
      </c>
      <c r="CW50" s="7">
        <f t="shared" si="26"/>
        <v>0</v>
      </c>
      <c r="CX50" s="7">
        <f t="shared" si="26"/>
        <v>0</v>
      </c>
    </row>
    <row r="51" spans="1:102" ht="12.75">
      <c r="A51" s="35" t="s">
        <v>125</v>
      </c>
      <c r="B51" s="21">
        <f>MAX(B49:B50)</f>
        <v>0.036831335866705645</v>
      </c>
      <c r="C51" s="21">
        <f aca="true" t="shared" si="27" ref="C51:BN51">MAX(C49:C50)</f>
        <v>3.92</v>
      </c>
      <c r="D51" s="21">
        <f t="shared" si="27"/>
        <v>4.4352</v>
      </c>
      <c r="E51" s="21">
        <f t="shared" si="27"/>
        <v>0.17033857142857142</v>
      </c>
      <c r="F51" s="21">
        <f t="shared" si="27"/>
        <v>0</v>
      </c>
      <c r="G51" s="21">
        <f t="shared" si="27"/>
        <v>3.216978075386111</v>
      </c>
      <c r="H51" s="21">
        <f t="shared" si="27"/>
        <v>39.935500000000005</v>
      </c>
      <c r="I51" s="21">
        <f t="shared" si="27"/>
        <v>0.05012028869286287</v>
      </c>
      <c r="J51" s="21">
        <f t="shared" si="27"/>
        <v>0</v>
      </c>
      <c r="K51" s="21">
        <f t="shared" si="27"/>
        <v>0.1248970196268476</v>
      </c>
      <c r="L51" s="21">
        <f t="shared" si="27"/>
        <v>1.5633000000000001</v>
      </c>
      <c r="M51" s="21">
        <f t="shared" si="27"/>
        <v>1.5390000000000001</v>
      </c>
      <c r="N51" s="21">
        <f t="shared" si="27"/>
        <v>0.1021295706090282</v>
      </c>
      <c r="O51" s="21">
        <f t="shared" si="27"/>
        <v>38.41038235577386</v>
      </c>
      <c r="P51" s="21">
        <f t="shared" si="27"/>
        <v>4.175522563000586</v>
      </c>
      <c r="Q51" s="21">
        <f t="shared" si="27"/>
        <v>33.04616382460414</v>
      </c>
      <c r="R51" s="21">
        <f t="shared" si="27"/>
        <v>3.3034713763702803</v>
      </c>
      <c r="S51" s="21">
        <f t="shared" si="27"/>
        <v>0.20660258209374122</v>
      </c>
      <c r="T51" s="21">
        <f t="shared" si="27"/>
        <v>2.601043423982725</v>
      </c>
      <c r="U51" s="21">
        <f t="shared" si="27"/>
        <v>0.3373476494486361</v>
      </c>
      <c r="V51" s="21">
        <f t="shared" si="27"/>
        <v>6.4021800861042415</v>
      </c>
      <c r="W51" s="21">
        <f t="shared" si="27"/>
        <v>1.027938078226619</v>
      </c>
      <c r="X51" s="21">
        <f t="shared" si="27"/>
        <v>20.69861242782039</v>
      </c>
      <c r="Y51" s="21">
        <f t="shared" si="27"/>
        <v>14.034130269493959</v>
      </c>
      <c r="Z51" s="21">
        <f t="shared" si="27"/>
        <v>0.8456534594914252</v>
      </c>
      <c r="AA51" s="21">
        <f t="shared" si="27"/>
        <v>84.47826823063572</v>
      </c>
      <c r="AB51" s="21">
        <f t="shared" si="27"/>
        <v>12.634306157928954</v>
      </c>
      <c r="AC51" s="21">
        <f t="shared" si="27"/>
        <v>0</v>
      </c>
      <c r="AD51" s="21">
        <f t="shared" si="27"/>
        <v>1.640131367579338</v>
      </c>
      <c r="AE51" s="21">
        <f t="shared" si="27"/>
        <v>0.10069294066695539</v>
      </c>
      <c r="AF51" s="21">
        <f t="shared" si="27"/>
        <v>0</v>
      </c>
      <c r="AG51" s="21">
        <f t="shared" si="27"/>
        <v>0</v>
      </c>
      <c r="AH51" s="21">
        <f t="shared" si="27"/>
        <v>16.683654868600943</v>
      </c>
      <c r="AI51" s="21">
        <f t="shared" si="27"/>
        <v>25.920959929546456</v>
      </c>
      <c r="AJ51" s="21">
        <f t="shared" si="27"/>
        <v>0.9936495352879053</v>
      </c>
      <c r="AK51" s="21">
        <f t="shared" si="27"/>
        <v>7.59</v>
      </c>
      <c r="AL51" s="21">
        <f t="shared" si="27"/>
        <v>5.538058192535728</v>
      </c>
      <c r="AM51" s="21">
        <f t="shared" si="27"/>
        <v>84.95</v>
      </c>
      <c r="AN51" s="21">
        <f t="shared" si="27"/>
        <v>6.94406</v>
      </c>
      <c r="AO51" s="21">
        <f t="shared" si="27"/>
        <v>0</v>
      </c>
      <c r="AP51" s="21">
        <f t="shared" si="27"/>
        <v>113.50094924907617</v>
      </c>
      <c r="AQ51" s="21">
        <f t="shared" si="27"/>
        <v>0</v>
      </c>
      <c r="AR51" s="21">
        <f t="shared" si="27"/>
        <v>2.45311578439661</v>
      </c>
      <c r="AS51" s="21">
        <f t="shared" si="27"/>
        <v>0</v>
      </c>
      <c r="AT51" s="21">
        <f t="shared" si="27"/>
        <v>1.2468247144085494</v>
      </c>
      <c r="AU51" s="21">
        <f t="shared" si="27"/>
        <v>10.779187056826126</v>
      </c>
      <c r="AV51" s="21"/>
      <c r="AW51" s="21">
        <f t="shared" si="27"/>
        <v>0.8967871013298812</v>
      </c>
      <c r="AX51" s="21">
        <f t="shared" si="27"/>
        <v>20.422254415815914</v>
      </c>
      <c r="AY51" s="21"/>
      <c r="AZ51" s="21"/>
      <c r="BA51" s="21">
        <f t="shared" si="27"/>
        <v>1.0972236863541835</v>
      </c>
      <c r="BB51" s="21">
        <f>MAX(BB49:BB50)</f>
        <v>0.25935196986976145</v>
      </c>
      <c r="BC51" s="21">
        <f t="shared" si="27"/>
        <v>0</v>
      </c>
      <c r="BD51" s="21"/>
      <c r="BE51" s="21">
        <f t="shared" si="27"/>
        <v>0.7724761698440208</v>
      </c>
      <c r="BF51" s="21">
        <f t="shared" si="27"/>
        <v>0.24976754166368642</v>
      </c>
      <c r="BG51" s="21">
        <f t="shared" si="27"/>
        <v>0</v>
      </c>
      <c r="BH51" s="21">
        <f t="shared" si="27"/>
        <v>952.6738</v>
      </c>
      <c r="BI51" s="21">
        <f t="shared" si="27"/>
        <v>1.1917780477926285</v>
      </c>
      <c r="BJ51" s="21">
        <f t="shared" si="27"/>
        <v>1.332792865828942</v>
      </c>
      <c r="BK51" s="21">
        <f t="shared" si="27"/>
        <v>0.1519385260216556</v>
      </c>
      <c r="BL51" s="21">
        <f t="shared" si="27"/>
        <v>0</v>
      </c>
      <c r="BM51" s="21">
        <f t="shared" si="27"/>
        <v>0.3919552217913255</v>
      </c>
      <c r="BN51" s="21">
        <f t="shared" si="27"/>
        <v>0</v>
      </c>
      <c r="BO51" s="21">
        <f>MAX(BO49:BO50)</f>
        <v>4.944513464418755</v>
      </c>
      <c r="BP51" s="21">
        <f>MAX(BP49:BP50)</f>
        <v>3.0063560654098156</v>
      </c>
      <c r="BQ51" s="21">
        <f>MAX(BQ49:BQ50)</f>
        <v>0.8858724842525734</v>
      </c>
      <c r="BR51" s="21">
        <f>MAX(BR49:BR50)</f>
        <v>0.3011215240436319</v>
      </c>
      <c r="BS51" s="21">
        <f>MAX(BS49:BS50)</f>
        <v>0</v>
      </c>
      <c r="BT51" s="21" t="s">
        <v>129</v>
      </c>
      <c r="BU51" s="21" t="s">
        <v>129</v>
      </c>
      <c r="BV51" s="21">
        <f aca="true" t="shared" si="28" ref="BV51:CS51">MAX(BV49:BV50)</f>
        <v>0</v>
      </c>
      <c r="BW51" s="21">
        <f t="shared" si="28"/>
        <v>0</v>
      </c>
      <c r="BX51" s="21">
        <f>MAX(BX49:BX50)</f>
        <v>0</v>
      </c>
      <c r="BY51" s="21">
        <f t="shared" si="28"/>
        <v>0</v>
      </c>
      <c r="BZ51" s="21">
        <f t="shared" si="28"/>
        <v>0.18094352735182362</v>
      </c>
      <c r="CA51" s="21">
        <f t="shared" si="28"/>
        <v>0.0952733377257507</v>
      </c>
      <c r="CB51" s="21">
        <f t="shared" si="28"/>
        <v>0.06548913779253951</v>
      </c>
      <c r="CC51" s="21">
        <f t="shared" si="28"/>
        <v>0</v>
      </c>
      <c r="CD51" s="21">
        <f t="shared" si="28"/>
        <v>0.02010884771248319</v>
      </c>
      <c r="CE51" s="21">
        <f t="shared" si="28"/>
        <v>7.220412105020893E-05</v>
      </c>
      <c r="CF51" s="21">
        <f t="shared" si="28"/>
        <v>0.40513544350870795</v>
      </c>
      <c r="CG51" s="21">
        <f>MAX(CG49:CG50)</f>
        <v>0</v>
      </c>
      <c r="CH51" s="21">
        <f t="shared" si="28"/>
        <v>0.0338863395693611</v>
      </c>
      <c r="CI51" s="21">
        <f t="shared" si="28"/>
        <v>5.6457708458308336</v>
      </c>
      <c r="CJ51" s="21">
        <f t="shared" si="28"/>
        <v>0</v>
      </c>
      <c r="CK51" s="21">
        <f t="shared" si="28"/>
        <v>9.715235857581781</v>
      </c>
      <c r="CL51" s="21">
        <f t="shared" si="28"/>
        <v>0</v>
      </c>
      <c r="CM51" s="21">
        <f t="shared" si="28"/>
        <v>0</v>
      </c>
      <c r="CN51" s="21">
        <f t="shared" si="28"/>
        <v>0</v>
      </c>
      <c r="CO51" s="21">
        <f t="shared" si="28"/>
        <v>0</v>
      </c>
      <c r="CP51" s="21">
        <f t="shared" si="28"/>
        <v>0</v>
      </c>
      <c r="CQ51" s="21">
        <f t="shared" si="28"/>
        <v>0</v>
      </c>
      <c r="CR51" s="21">
        <f t="shared" si="28"/>
        <v>0</v>
      </c>
      <c r="CS51" s="21">
        <f t="shared" si="28"/>
        <v>0</v>
      </c>
      <c r="CT51" s="21">
        <f>MAX(CT49:CT50)</f>
        <v>0</v>
      </c>
      <c r="CU51" s="21">
        <f>MAX(CU49:CU50)</f>
        <v>0</v>
      </c>
      <c r="CV51" s="21">
        <f>MAX(CV49:CV50)</f>
        <v>0</v>
      </c>
      <c r="CW51" s="21">
        <f>MAX(CW49:CW50)</f>
        <v>0</v>
      </c>
      <c r="CX51" s="21">
        <f>MAX(CX49:CX50)</f>
        <v>0</v>
      </c>
    </row>
    <row r="52" spans="1:102" ht="12.7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</row>
    <row r="53" spans="1:111" ht="12.75">
      <c r="A53" s="35" t="s">
        <v>126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N53" s="1"/>
      <c r="O53" s="1"/>
      <c r="P53" s="1"/>
      <c r="Q53" s="1"/>
      <c r="S53" s="1"/>
      <c r="U53" s="4"/>
      <c r="V53" s="1"/>
      <c r="X53" s="4"/>
      <c r="Y53" s="1"/>
      <c r="AC53" s="1"/>
      <c r="AD53" s="4"/>
      <c r="AE53" s="1"/>
      <c r="AF53" s="4"/>
      <c r="AG53" s="4"/>
      <c r="AH53" s="4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Q53" s="1"/>
      <c r="BR53" s="1"/>
      <c r="BS53" s="1"/>
      <c r="BT53" s="1"/>
      <c r="BU53" s="1"/>
      <c r="BV53" s="1"/>
      <c r="BW53" s="1"/>
      <c r="BY53" s="4"/>
      <c r="BZ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4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</row>
    <row r="54" spans="1:102" ht="12.75">
      <c r="A54" s="34" t="s">
        <v>27</v>
      </c>
      <c r="B54" s="4">
        <v>6</v>
      </c>
      <c r="C54" s="4">
        <v>39</v>
      </c>
      <c r="D54" s="4">
        <v>17</v>
      </c>
      <c r="E54" s="4">
        <v>0</v>
      </c>
      <c r="F54" s="4">
        <v>0</v>
      </c>
      <c r="G54" s="4">
        <v>79</v>
      </c>
      <c r="H54" s="4">
        <v>206</v>
      </c>
      <c r="I54" s="4">
        <v>0</v>
      </c>
      <c r="J54" s="4">
        <v>0</v>
      </c>
      <c r="K54" s="4">
        <v>30</v>
      </c>
      <c r="L54" s="4">
        <v>67</v>
      </c>
      <c r="M54" s="11">
        <f>L54</f>
        <v>67</v>
      </c>
      <c r="N54" s="4">
        <v>51</v>
      </c>
      <c r="O54" s="4">
        <v>183</v>
      </c>
      <c r="P54" s="4">
        <v>195</v>
      </c>
      <c r="Q54" s="4">
        <v>87</v>
      </c>
      <c r="R54" s="11">
        <f>Q54</f>
        <v>87</v>
      </c>
      <c r="S54" s="4">
        <v>1</v>
      </c>
      <c r="T54" s="11">
        <f>K54+N54</f>
        <v>81</v>
      </c>
      <c r="U54" s="4">
        <v>2</v>
      </c>
      <c r="V54" s="4">
        <v>1</v>
      </c>
      <c r="W54" s="11">
        <f>V54</f>
        <v>1</v>
      </c>
      <c r="X54" s="4">
        <v>114</v>
      </c>
      <c r="Y54" s="4">
        <v>19</v>
      </c>
      <c r="Z54" s="11">
        <f>Y54</f>
        <v>19</v>
      </c>
      <c r="AA54" s="18">
        <f>AA28*'S&amp;R'!B30/100</f>
        <v>271.24572815655836</v>
      </c>
      <c r="AB54" s="18">
        <f>AB28*'S&amp;R'!G30/100</f>
        <v>44.68447173439321</v>
      </c>
      <c r="AC54" s="4">
        <v>0</v>
      </c>
      <c r="AD54" s="4">
        <v>9</v>
      </c>
      <c r="AE54" s="4">
        <v>1</v>
      </c>
      <c r="AF54" s="4">
        <v>0</v>
      </c>
      <c r="AG54" s="4">
        <v>0</v>
      </c>
      <c r="AH54" s="4">
        <v>354</v>
      </c>
      <c r="AI54" s="4">
        <v>731</v>
      </c>
      <c r="AJ54" s="4">
        <v>12</v>
      </c>
      <c r="AK54" s="4">
        <v>44</v>
      </c>
      <c r="AL54" s="4">
        <v>4</v>
      </c>
      <c r="AM54" s="4">
        <v>22</v>
      </c>
      <c r="AN54" s="4">
        <v>95</v>
      </c>
      <c r="AO54" s="4">
        <v>0</v>
      </c>
      <c r="AP54" s="4">
        <v>62</v>
      </c>
      <c r="AQ54" s="4">
        <v>0</v>
      </c>
      <c r="AR54" s="4">
        <v>5</v>
      </c>
      <c r="AS54" s="4">
        <v>0</v>
      </c>
      <c r="AT54" s="4">
        <v>3</v>
      </c>
      <c r="AU54" s="4">
        <v>360</v>
      </c>
      <c r="AV54" s="4"/>
      <c r="AW54" s="4">
        <v>8</v>
      </c>
      <c r="AX54" s="4">
        <v>424</v>
      </c>
      <c r="AY54" s="4"/>
      <c r="AZ54" s="4"/>
      <c r="BA54" s="4">
        <v>22</v>
      </c>
      <c r="BB54" s="11">
        <f>BA54</f>
        <v>22</v>
      </c>
      <c r="BC54" s="4">
        <v>0</v>
      </c>
      <c r="BD54" s="4"/>
      <c r="BE54" s="4">
        <v>15</v>
      </c>
      <c r="BF54" s="4">
        <v>8</v>
      </c>
      <c r="BG54" s="4">
        <v>0</v>
      </c>
      <c r="BH54" s="4">
        <v>359</v>
      </c>
      <c r="BI54" s="4">
        <v>6</v>
      </c>
      <c r="BJ54" s="4">
        <v>0</v>
      </c>
      <c r="BK54" s="4">
        <v>2</v>
      </c>
      <c r="BL54" s="4">
        <v>0</v>
      </c>
      <c r="BM54" s="4">
        <v>0</v>
      </c>
      <c r="BN54" s="4">
        <v>0</v>
      </c>
      <c r="BO54" s="4">
        <v>29</v>
      </c>
      <c r="BP54" s="11">
        <f>BO54</f>
        <v>29</v>
      </c>
      <c r="BQ54" s="4">
        <v>0</v>
      </c>
      <c r="BR54" s="11">
        <f>BQ54</f>
        <v>0</v>
      </c>
      <c r="BS54" s="4">
        <v>0</v>
      </c>
      <c r="BT54" s="7" t="s">
        <v>129</v>
      </c>
      <c r="BU54" s="7" t="s">
        <v>129</v>
      </c>
      <c r="BV54" s="4">
        <v>0</v>
      </c>
      <c r="BW54" s="4">
        <v>0</v>
      </c>
      <c r="BX54" s="11">
        <f>BW54</f>
        <v>0</v>
      </c>
      <c r="BY54" s="4">
        <v>0</v>
      </c>
      <c r="BZ54" s="4">
        <v>0</v>
      </c>
      <c r="CA54" s="11">
        <f>$BZ54</f>
        <v>0</v>
      </c>
      <c r="CB54" s="11">
        <f aca="true" t="shared" si="29" ref="CB54:CE57">$BZ54</f>
        <v>0</v>
      </c>
      <c r="CC54" s="11">
        <f t="shared" si="29"/>
        <v>0</v>
      </c>
      <c r="CD54" s="11">
        <f t="shared" si="29"/>
        <v>0</v>
      </c>
      <c r="CE54" s="11">
        <f t="shared" si="29"/>
        <v>0</v>
      </c>
      <c r="CF54" s="11">
        <f>BO54</f>
        <v>29</v>
      </c>
      <c r="CG54" s="11">
        <f>BV54</f>
        <v>0</v>
      </c>
      <c r="CH54" s="4">
        <v>1</v>
      </c>
      <c r="CI54" s="4">
        <v>57</v>
      </c>
      <c r="CJ54" s="4">
        <v>0</v>
      </c>
      <c r="CK54" s="4">
        <v>10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0</v>
      </c>
      <c r="CX54" s="4">
        <v>0</v>
      </c>
    </row>
    <row r="55" spans="1:102" ht="12.75">
      <c r="A55" s="34" t="s">
        <v>28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3</v>
      </c>
      <c r="M55" s="11">
        <f>L55</f>
        <v>3</v>
      </c>
      <c r="N55" s="4">
        <v>0</v>
      </c>
      <c r="O55" s="4">
        <v>8</v>
      </c>
      <c r="P55" s="4">
        <v>2</v>
      </c>
      <c r="Q55" s="4">
        <v>1</v>
      </c>
      <c r="R55" s="11">
        <f>Q55</f>
        <v>1</v>
      </c>
      <c r="S55" s="4">
        <v>0</v>
      </c>
      <c r="T55" s="11">
        <f>K55+N55</f>
        <v>0</v>
      </c>
      <c r="U55" s="4">
        <v>0</v>
      </c>
      <c r="V55" s="4">
        <v>0</v>
      </c>
      <c r="W55" s="11">
        <f>V55</f>
        <v>0</v>
      </c>
      <c r="X55" s="4">
        <v>96</v>
      </c>
      <c r="Y55" s="4">
        <v>33</v>
      </c>
      <c r="Z55" s="11">
        <f>Y55</f>
        <v>33</v>
      </c>
      <c r="AA55" s="18">
        <f>AA28*'S&amp;R'!C30/100</f>
        <v>2.681855088626546</v>
      </c>
      <c r="AB55" s="18">
        <f>AB28*'S&amp;R'!H30/100</f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92</v>
      </c>
      <c r="AJ55" s="4">
        <v>0</v>
      </c>
      <c r="AK55" s="4">
        <v>0</v>
      </c>
      <c r="AL55" s="4">
        <v>0</v>
      </c>
      <c r="AM55" s="4">
        <v>1</v>
      </c>
      <c r="AN55" s="4">
        <v>1</v>
      </c>
      <c r="AO55" s="4">
        <v>0</v>
      </c>
      <c r="AP55" s="4">
        <v>5</v>
      </c>
      <c r="AQ55" s="4">
        <v>0</v>
      </c>
      <c r="AR55" s="4">
        <v>2</v>
      </c>
      <c r="AS55" s="4">
        <v>0</v>
      </c>
      <c r="AT55" s="4">
        <v>1</v>
      </c>
      <c r="AU55" s="4">
        <v>0</v>
      </c>
      <c r="AV55" s="4"/>
      <c r="AW55" s="4">
        <v>2</v>
      </c>
      <c r="AX55" s="4">
        <v>0</v>
      </c>
      <c r="AY55" s="4"/>
      <c r="AZ55" s="4"/>
      <c r="BA55" s="4">
        <v>0</v>
      </c>
      <c r="BB55" s="11">
        <f>BA55</f>
        <v>0</v>
      </c>
      <c r="BC55" s="4">
        <v>0</v>
      </c>
      <c r="BD55" s="4"/>
      <c r="BE55" s="4">
        <v>0</v>
      </c>
      <c r="BF55" s="4">
        <v>0</v>
      </c>
      <c r="BG55" s="4">
        <v>0</v>
      </c>
      <c r="BH55" s="4">
        <v>28</v>
      </c>
      <c r="BI55" s="4">
        <v>0</v>
      </c>
      <c r="BJ55" s="4">
        <v>0</v>
      </c>
      <c r="BK55" s="4">
        <v>1</v>
      </c>
      <c r="BL55" s="4">
        <v>0</v>
      </c>
      <c r="BM55" s="4">
        <v>0</v>
      </c>
      <c r="BN55" s="4">
        <v>0</v>
      </c>
      <c r="BO55" s="4">
        <v>0</v>
      </c>
      <c r="BP55" s="11">
        <f>BO55</f>
        <v>0</v>
      </c>
      <c r="BQ55" s="4">
        <v>0</v>
      </c>
      <c r="BR55" s="11">
        <f>BQ55</f>
        <v>0</v>
      </c>
      <c r="BS55" s="4">
        <v>0</v>
      </c>
      <c r="BT55" s="7" t="s">
        <v>129</v>
      </c>
      <c r="BU55" s="7" t="s">
        <v>129</v>
      </c>
      <c r="BV55" s="4">
        <v>0</v>
      </c>
      <c r="BW55" s="4">
        <v>0</v>
      </c>
      <c r="BX55" s="11">
        <f>BW55</f>
        <v>0</v>
      </c>
      <c r="BY55" s="4">
        <v>0</v>
      </c>
      <c r="BZ55" s="4">
        <v>0</v>
      </c>
      <c r="CA55" s="11">
        <f>$BZ55</f>
        <v>0</v>
      </c>
      <c r="CB55" s="11">
        <f t="shared" si="29"/>
        <v>0</v>
      </c>
      <c r="CC55" s="11">
        <f t="shared" si="29"/>
        <v>0</v>
      </c>
      <c r="CD55" s="11">
        <f t="shared" si="29"/>
        <v>0</v>
      </c>
      <c r="CE55" s="11">
        <f t="shared" si="29"/>
        <v>0</v>
      </c>
      <c r="CF55" s="11">
        <f>BO55</f>
        <v>0</v>
      </c>
      <c r="CG55" s="11">
        <f>BV55</f>
        <v>0</v>
      </c>
      <c r="CH55" s="4">
        <v>0</v>
      </c>
      <c r="CI55" s="4">
        <v>0</v>
      </c>
      <c r="CJ55" s="4">
        <v>0</v>
      </c>
      <c r="CK55" s="4">
        <v>5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</row>
    <row r="56" spans="1:102" ht="12.75">
      <c r="A56" s="34" t="s">
        <v>29</v>
      </c>
      <c r="B56" s="4">
        <v>8</v>
      </c>
      <c r="C56" s="4">
        <v>0</v>
      </c>
      <c r="D56" s="4">
        <v>4</v>
      </c>
      <c r="E56" s="4">
        <v>1</v>
      </c>
      <c r="F56" s="4">
        <v>0</v>
      </c>
      <c r="G56" s="4">
        <v>27</v>
      </c>
      <c r="H56" s="4">
        <v>27</v>
      </c>
      <c r="I56" s="4">
        <v>0</v>
      </c>
      <c r="J56" s="4">
        <v>0</v>
      </c>
      <c r="K56" s="4">
        <v>31</v>
      </c>
      <c r="L56" s="4">
        <v>15</v>
      </c>
      <c r="M56" s="11">
        <f>L56</f>
        <v>15</v>
      </c>
      <c r="N56" s="4">
        <v>50</v>
      </c>
      <c r="O56" s="4">
        <v>117</v>
      </c>
      <c r="P56" s="4">
        <v>0</v>
      </c>
      <c r="Q56" s="4">
        <v>119</v>
      </c>
      <c r="R56" s="11">
        <f>Q56</f>
        <v>119</v>
      </c>
      <c r="S56" s="4">
        <v>2</v>
      </c>
      <c r="T56" s="11">
        <f>K56+N56</f>
        <v>81</v>
      </c>
      <c r="U56" s="4">
        <v>1</v>
      </c>
      <c r="V56" s="4">
        <v>30</v>
      </c>
      <c r="W56" s="11">
        <f>V56</f>
        <v>30</v>
      </c>
      <c r="X56" s="4">
        <v>17</v>
      </c>
      <c r="Y56" s="4">
        <v>58</v>
      </c>
      <c r="Z56" s="11">
        <f>Y56</f>
        <v>58</v>
      </c>
      <c r="AA56" s="18">
        <f>AA28*'S&amp;R'!D30/100</f>
        <v>15.076758401198758</v>
      </c>
      <c r="AB56" s="18">
        <f>AB28*'S&amp;R'!I30/100</f>
        <v>0.5085282656066898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101</v>
      </c>
      <c r="AJ56" s="4">
        <v>30</v>
      </c>
      <c r="AK56" s="4">
        <v>25</v>
      </c>
      <c r="AL56" s="4">
        <v>59</v>
      </c>
      <c r="AM56" s="4">
        <v>13</v>
      </c>
      <c r="AN56" s="4">
        <v>0</v>
      </c>
      <c r="AO56" s="4">
        <v>0</v>
      </c>
      <c r="AP56" s="4">
        <v>705</v>
      </c>
      <c r="AQ56" s="4">
        <v>0</v>
      </c>
      <c r="AR56" s="4">
        <v>34</v>
      </c>
      <c r="AS56" s="4">
        <v>0</v>
      </c>
      <c r="AT56" s="4">
        <v>9</v>
      </c>
      <c r="AU56" s="4">
        <v>3</v>
      </c>
      <c r="AV56" s="4"/>
      <c r="AW56" s="4">
        <v>0</v>
      </c>
      <c r="AX56" s="4">
        <v>0</v>
      </c>
      <c r="AY56" s="4"/>
      <c r="AZ56" s="4"/>
      <c r="BA56" s="4">
        <v>18</v>
      </c>
      <c r="BB56" s="11">
        <f>BA56</f>
        <v>18</v>
      </c>
      <c r="BC56" s="4">
        <v>0</v>
      </c>
      <c r="BD56" s="4"/>
      <c r="BE56" s="4">
        <v>2</v>
      </c>
      <c r="BF56" s="4">
        <v>1</v>
      </c>
      <c r="BG56" s="4">
        <v>0</v>
      </c>
      <c r="BH56" s="4">
        <v>2240</v>
      </c>
      <c r="BI56" s="4">
        <v>6</v>
      </c>
      <c r="BJ56" s="4">
        <v>12</v>
      </c>
      <c r="BK56" s="4">
        <v>0</v>
      </c>
      <c r="BL56" s="4">
        <v>0</v>
      </c>
      <c r="BM56" s="4">
        <v>3</v>
      </c>
      <c r="BN56" s="4">
        <v>0</v>
      </c>
      <c r="BO56" s="4">
        <v>14</v>
      </c>
      <c r="BP56" s="11">
        <f>BO56</f>
        <v>14</v>
      </c>
      <c r="BQ56" s="4">
        <v>8</v>
      </c>
      <c r="BR56" s="11">
        <f>BQ56</f>
        <v>8</v>
      </c>
      <c r="BS56" s="4">
        <v>1</v>
      </c>
      <c r="BT56" s="7" t="s">
        <v>129</v>
      </c>
      <c r="BU56" s="7" t="s">
        <v>129</v>
      </c>
      <c r="BV56" s="4">
        <v>0</v>
      </c>
      <c r="BW56" s="4">
        <v>0</v>
      </c>
      <c r="BX56" s="11">
        <f>BW56</f>
        <v>0</v>
      </c>
      <c r="BY56" s="4">
        <v>0</v>
      </c>
      <c r="BZ56" s="4">
        <v>2</v>
      </c>
      <c r="CA56" s="11">
        <f>$BZ56</f>
        <v>2</v>
      </c>
      <c r="CB56" s="11">
        <f t="shared" si="29"/>
        <v>2</v>
      </c>
      <c r="CC56" s="11">
        <f t="shared" si="29"/>
        <v>2</v>
      </c>
      <c r="CD56" s="11">
        <f t="shared" si="29"/>
        <v>2</v>
      </c>
      <c r="CE56" s="11">
        <f t="shared" si="29"/>
        <v>2</v>
      </c>
      <c r="CF56" s="11">
        <f>BO56</f>
        <v>14</v>
      </c>
      <c r="CG56" s="11">
        <f>BV56</f>
        <v>0</v>
      </c>
      <c r="CH56" s="4">
        <v>0</v>
      </c>
      <c r="CI56" s="4">
        <v>20</v>
      </c>
      <c r="CJ56" s="4">
        <v>0</v>
      </c>
      <c r="CK56" s="4">
        <v>101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0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</row>
    <row r="57" spans="1:102" ht="12.75">
      <c r="A57" s="34" t="s">
        <v>30</v>
      </c>
      <c r="B57" s="4">
        <v>0</v>
      </c>
      <c r="C57" s="4">
        <v>0</v>
      </c>
      <c r="D57" s="4">
        <v>0</v>
      </c>
      <c r="E57" s="4">
        <v>1</v>
      </c>
      <c r="F57" s="4">
        <v>0</v>
      </c>
      <c r="G57" s="4">
        <v>0</v>
      </c>
      <c r="H57" s="4">
        <v>0</v>
      </c>
      <c r="I57" s="4">
        <v>2</v>
      </c>
      <c r="J57" s="4">
        <v>0</v>
      </c>
      <c r="K57" s="4">
        <v>0</v>
      </c>
      <c r="L57" s="4">
        <v>4</v>
      </c>
      <c r="M57" s="11">
        <f>L57</f>
        <v>4</v>
      </c>
      <c r="N57" s="4">
        <v>0</v>
      </c>
      <c r="O57" s="4">
        <v>2</v>
      </c>
      <c r="P57" s="4">
        <v>0</v>
      </c>
      <c r="Q57" s="4">
        <v>0</v>
      </c>
      <c r="R57" s="11">
        <f>Q57</f>
        <v>0</v>
      </c>
      <c r="S57" s="4">
        <v>0</v>
      </c>
      <c r="T57" s="11">
        <f>K57+N57</f>
        <v>0</v>
      </c>
      <c r="U57" s="4">
        <v>0</v>
      </c>
      <c r="V57" s="4">
        <v>0</v>
      </c>
      <c r="W57" s="11">
        <f>V57</f>
        <v>0</v>
      </c>
      <c r="X57" s="4">
        <v>0</v>
      </c>
      <c r="Y57" s="4">
        <v>0</v>
      </c>
      <c r="Z57" s="11">
        <f>Y57</f>
        <v>0</v>
      </c>
      <c r="AA57" s="18">
        <f>AA28*'S&amp;R'!E30/100</f>
        <v>0.08361418863622727</v>
      </c>
      <c r="AB57" s="18">
        <f>AB28*'S&amp;R'!J30/100</f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10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/>
      <c r="AW57" s="4">
        <v>0</v>
      </c>
      <c r="AX57" s="4">
        <v>0</v>
      </c>
      <c r="AY57" s="4"/>
      <c r="AZ57" s="4"/>
      <c r="BA57" s="4">
        <v>7</v>
      </c>
      <c r="BB57" s="11">
        <f>BA57</f>
        <v>7</v>
      </c>
      <c r="BC57" s="4">
        <v>0</v>
      </c>
      <c r="BD57" s="4"/>
      <c r="BE57" s="4">
        <v>0</v>
      </c>
      <c r="BF57" s="4">
        <v>0</v>
      </c>
      <c r="BG57" s="4">
        <v>0</v>
      </c>
      <c r="BH57" s="4">
        <v>102</v>
      </c>
      <c r="BI57" s="4">
        <v>3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11">
        <f>BO57</f>
        <v>0</v>
      </c>
      <c r="BQ57" s="4">
        <v>0</v>
      </c>
      <c r="BR57" s="11">
        <f>BQ57</f>
        <v>0</v>
      </c>
      <c r="BS57" s="4">
        <v>0</v>
      </c>
      <c r="BT57" s="7" t="s">
        <v>129</v>
      </c>
      <c r="BU57" s="7" t="s">
        <v>129</v>
      </c>
      <c r="BV57" s="4">
        <v>0</v>
      </c>
      <c r="BW57" s="4">
        <v>0</v>
      </c>
      <c r="BX57" s="11">
        <f>BW57</f>
        <v>0</v>
      </c>
      <c r="BY57" s="4">
        <v>0</v>
      </c>
      <c r="BZ57" s="4">
        <v>0</v>
      </c>
      <c r="CA57" s="11">
        <f>$BZ57</f>
        <v>0</v>
      </c>
      <c r="CB57" s="11">
        <f t="shared" si="29"/>
        <v>0</v>
      </c>
      <c r="CC57" s="11">
        <f t="shared" si="29"/>
        <v>0</v>
      </c>
      <c r="CD57" s="11">
        <f t="shared" si="29"/>
        <v>0</v>
      </c>
      <c r="CE57" s="11">
        <f t="shared" si="29"/>
        <v>0</v>
      </c>
      <c r="CF57" s="11">
        <f>BO57</f>
        <v>0</v>
      </c>
      <c r="CG57" s="11">
        <f>BV57</f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</row>
    <row r="58" spans="1:102" ht="12.75">
      <c r="A58" s="3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</row>
    <row r="59" spans="1:102" ht="12.75">
      <c r="A59" s="35" t="s">
        <v>127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</row>
    <row r="60" spans="1:102" ht="12.75">
      <c r="A60" s="34" t="s">
        <v>27</v>
      </c>
      <c r="B60" s="7">
        <f aca="true" t="shared" si="30" ref="B60:AX63">IF(B$51=0,0,B$51*B54/SUM(B$54:B$57))</f>
        <v>0.015784858228588133</v>
      </c>
      <c r="C60" s="7">
        <f t="shared" si="30"/>
        <v>3.92</v>
      </c>
      <c r="D60" s="7">
        <f t="shared" si="30"/>
        <v>3.5904</v>
      </c>
      <c r="E60" s="7">
        <f t="shared" si="30"/>
        <v>0</v>
      </c>
      <c r="F60" s="7">
        <f t="shared" si="30"/>
        <v>0</v>
      </c>
      <c r="G60" s="7">
        <f t="shared" si="30"/>
        <v>2.397559131655686</v>
      </c>
      <c r="H60" s="7">
        <f t="shared" si="30"/>
        <v>35.307781115879834</v>
      </c>
      <c r="I60" s="7">
        <f t="shared" si="30"/>
        <v>0</v>
      </c>
      <c r="J60" s="7">
        <f t="shared" si="30"/>
        <v>0</v>
      </c>
      <c r="K60" s="7">
        <f t="shared" si="30"/>
        <v>0.061424763750908655</v>
      </c>
      <c r="L60" s="7">
        <f t="shared" si="30"/>
        <v>1.1768662921348314</v>
      </c>
      <c r="M60" s="7">
        <f t="shared" si="30"/>
        <v>1.1585730337078652</v>
      </c>
      <c r="N60" s="7">
        <f t="shared" si="30"/>
        <v>0.05157037723822216</v>
      </c>
      <c r="O60" s="7">
        <f t="shared" si="30"/>
        <v>22.674516035827796</v>
      </c>
      <c r="P60" s="7">
        <f t="shared" si="30"/>
        <v>4.133131470990428</v>
      </c>
      <c r="Q60" s="7">
        <f t="shared" si="30"/>
        <v>13.88896740454377</v>
      </c>
      <c r="R60" s="7">
        <f t="shared" si="30"/>
        <v>1.3884155060106977</v>
      </c>
      <c r="S60" s="7">
        <f t="shared" si="30"/>
        <v>0.0688675273645804</v>
      </c>
      <c r="T60" s="7">
        <f t="shared" si="30"/>
        <v>1.3005217119913626</v>
      </c>
      <c r="U60" s="7">
        <f t="shared" si="30"/>
        <v>0.2248984329657574</v>
      </c>
      <c r="V60" s="7">
        <f t="shared" si="30"/>
        <v>0.20652193826142715</v>
      </c>
      <c r="W60" s="7">
        <f t="shared" si="30"/>
        <v>0.03315929284601997</v>
      </c>
      <c r="X60" s="7">
        <f t="shared" si="30"/>
        <v>10.394897871240195</v>
      </c>
      <c r="Y60" s="7">
        <f t="shared" si="30"/>
        <v>2.4240770465489567</v>
      </c>
      <c r="Z60" s="7">
        <f t="shared" si="30"/>
        <v>0.14606741573033707</v>
      </c>
      <c r="AA60" s="7">
        <f t="shared" si="30"/>
        <v>79.26435161726656</v>
      </c>
      <c r="AB60" s="7">
        <f t="shared" si="30"/>
        <v>12.492140296011499</v>
      </c>
      <c r="AC60" s="7">
        <f t="shared" si="30"/>
        <v>0</v>
      </c>
      <c r="AD60" s="7">
        <f t="shared" si="30"/>
        <v>1.640131367579338</v>
      </c>
      <c r="AE60" s="7">
        <f t="shared" si="30"/>
        <v>0.10069294066695539</v>
      </c>
      <c r="AF60" s="7">
        <f t="shared" si="30"/>
        <v>0</v>
      </c>
      <c r="AG60" s="7">
        <f t="shared" si="30"/>
        <v>0</v>
      </c>
      <c r="AH60" s="7">
        <f t="shared" si="30"/>
        <v>16.683654868600943</v>
      </c>
      <c r="AI60" s="7">
        <f t="shared" si="30"/>
        <v>20.506733450755906</v>
      </c>
      <c r="AJ60" s="7">
        <f t="shared" si="30"/>
        <v>0.28389986722511584</v>
      </c>
      <c r="AK60" s="7">
        <f t="shared" si="30"/>
        <v>4.84</v>
      </c>
      <c r="AL60" s="7">
        <f t="shared" si="30"/>
        <v>0.35162274238322083</v>
      </c>
      <c r="AM60" s="7">
        <f t="shared" si="30"/>
        <v>51.91388888888889</v>
      </c>
      <c r="AN60" s="7">
        <f t="shared" si="30"/>
        <v>6.871726041666666</v>
      </c>
      <c r="AO60" s="7">
        <f t="shared" si="30"/>
        <v>0</v>
      </c>
      <c r="AP60" s="7">
        <f t="shared" si="30"/>
        <v>8.998796487778417</v>
      </c>
      <c r="AQ60" s="7">
        <f t="shared" si="30"/>
        <v>0</v>
      </c>
      <c r="AR60" s="7">
        <f t="shared" si="30"/>
        <v>0.2991604615117817</v>
      </c>
      <c r="AS60" s="7">
        <f t="shared" si="30"/>
        <v>0</v>
      </c>
      <c r="AT60" s="7">
        <f t="shared" si="30"/>
        <v>0.28772878024812676</v>
      </c>
      <c r="AU60" s="7">
        <f t="shared" si="30"/>
        <v>10.690102866273845</v>
      </c>
      <c r="AV60" s="7"/>
      <c r="AW60" s="7">
        <f t="shared" si="30"/>
        <v>0.7174296810639049</v>
      </c>
      <c r="AX60" s="7">
        <f t="shared" si="30"/>
        <v>20.422254415815914</v>
      </c>
      <c r="AY60" s="7"/>
      <c r="AZ60" s="7"/>
      <c r="BA60" s="7">
        <f aca="true" t="shared" si="31" ref="BA60:BC63">IF(BA$51=0,0,BA$51*BA54/SUM(BA$54:BA$57))</f>
        <v>0.5135940659530221</v>
      </c>
      <c r="BB60" s="7">
        <f t="shared" si="31"/>
        <v>0.12139879440712238</v>
      </c>
      <c r="BC60" s="7">
        <f t="shared" si="31"/>
        <v>0</v>
      </c>
      <c r="BD60" s="7"/>
      <c r="BE60" s="7">
        <f aca="true" t="shared" si="32" ref="BE60:BS63">IF(BE$51=0,0,BE$51*BE54/SUM(BE$54:BE$57))</f>
        <v>0.6815966204506065</v>
      </c>
      <c r="BF60" s="7">
        <f t="shared" si="32"/>
        <v>0.2220155925899435</v>
      </c>
      <c r="BG60" s="7">
        <f t="shared" si="32"/>
        <v>0</v>
      </c>
      <c r="BH60" s="7">
        <f t="shared" si="32"/>
        <v>125.32425584463175</v>
      </c>
      <c r="BI60" s="7">
        <f t="shared" si="32"/>
        <v>0.4767112191170514</v>
      </c>
      <c r="BJ60" s="7">
        <f t="shared" si="32"/>
        <v>0</v>
      </c>
      <c r="BK60" s="7">
        <f t="shared" si="32"/>
        <v>0.10129235068110375</v>
      </c>
      <c r="BL60" s="7">
        <f t="shared" si="32"/>
        <v>0</v>
      </c>
      <c r="BM60" s="7">
        <f t="shared" si="32"/>
        <v>0</v>
      </c>
      <c r="BN60" s="7">
        <f t="shared" si="32"/>
        <v>0</v>
      </c>
      <c r="BO60" s="7">
        <f t="shared" si="32"/>
        <v>3.3346718713521835</v>
      </c>
      <c r="BP60" s="7">
        <f t="shared" si="32"/>
        <v>2.0275424627182477</v>
      </c>
      <c r="BQ60" s="7">
        <f t="shared" si="32"/>
        <v>0</v>
      </c>
      <c r="BR60" s="7">
        <f t="shared" si="32"/>
        <v>0</v>
      </c>
      <c r="BS60" s="7">
        <f t="shared" si="32"/>
        <v>0</v>
      </c>
      <c r="BT60" s="7" t="s">
        <v>129</v>
      </c>
      <c r="BU60" s="7" t="s">
        <v>129</v>
      </c>
      <c r="BV60" s="7">
        <f aca="true" t="shared" si="33" ref="BV60:CX63">IF(BV$51=0,0,BV$51*BV54/SUM(BV$54:BV$57))</f>
        <v>0</v>
      </c>
      <c r="BW60" s="7">
        <f t="shared" si="33"/>
        <v>0</v>
      </c>
      <c r="BX60" s="7">
        <f t="shared" si="33"/>
        <v>0</v>
      </c>
      <c r="BY60" s="7">
        <f t="shared" si="33"/>
        <v>0</v>
      </c>
      <c r="BZ60" s="7">
        <f t="shared" si="33"/>
        <v>0</v>
      </c>
      <c r="CA60" s="7">
        <f t="shared" si="33"/>
        <v>0</v>
      </c>
      <c r="CB60" s="7">
        <f t="shared" si="33"/>
        <v>0</v>
      </c>
      <c r="CC60" s="7">
        <f t="shared" si="33"/>
        <v>0</v>
      </c>
      <c r="CD60" s="7">
        <f t="shared" si="33"/>
        <v>0</v>
      </c>
      <c r="CE60" s="7">
        <f t="shared" si="33"/>
        <v>0</v>
      </c>
      <c r="CF60" s="7">
        <f t="shared" si="33"/>
        <v>0.2732308805058728</v>
      </c>
      <c r="CG60" s="7">
        <f t="shared" si="33"/>
        <v>0</v>
      </c>
      <c r="CH60" s="7">
        <f t="shared" si="33"/>
        <v>0.0338863395693611</v>
      </c>
      <c r="CI60" s="7">
        <f t="shared" si="33"/>
        <v>4.179336859900747</v>
      </c>
      <c r="CJ60" s="7">
        <f t="shared" si="33"/>
        <v>0</v>
      </c>
      <c r="CK60" s="7">
        <f t="shared" si="33"/>
        <v>0.8375203325501536</v>
      </c>
      <c r="CL60" s="7">
        <f t="shared" si="33"/>
        <v>0</v>
      </c>
      <c r="CM60" s="7">
        <f t="shared" si="33"/>
        <v>0</v>
      </c>
      <c r="CN60" s="7">
        <f t="shared" si="33"/>
        <v>0</v>
      </c>
      <c r="CO60" s="7">
        <f t="shared" si="33"/>
        <v>0</v>
      </c>
      <c r="CP60" s="7">
        <f t="shared" si="33"/>
        <v>0</v>
      </c>
      <c r="CQ60" s="7">
        <f t="shared" si="33"/>
        <v>0</v>
      </c>
      <c r="CR60" s="7">
        <f t="shared" si="33"/>
        <v>0</v>
      </c>
      <c r="CS60" s="7">
        <f t="shared" si="33"/>
        <v>0</v>
      </c>
      <c r="CT60" s="7">
        <f t="shared" si="33"/>
        <v>0</v>
      </c>
      <c r="CU60" s="7">
        <f t="shared" si="33"/>
        <v>0</v>
      </c>
      <c r="CV60" s="7">
        <f t="shared" si="33"/>
        <v>0</v>
      </c>
      <c r="CW60" s="7">
        <f t="shared" si="33"/>
        <v>0</v>
      </c>
      <c r="CX60" s="7">
        <f t="shared" si="33"/>
        <v>0</v>
      </c>
    </row>
    <row r="61" spans="1:102" ht="12.75">
      <c r="A61" s="34" t="s">
        <v>28</v>
      </c>
      <c r="B61" s="7">
        <f t="shared" si="30"/>
        <v>0</v>
      </c>
      <c r="C61" s="7">
        <f t="shared" si="30"/>
        <v>0</v>
      </c>
      <c r="D61" s="7">
        <f t="shared" si="30"/>
        <v>0</v>
      </c>
      <c r="E61" s="7">
        <f t="shared" si="30"/>
        <v>0</v>
      </c>
      <c r="F61" s="7">
        <f t="shared" si="30"/>
        <v>0</v>
      </c>
      <c r="G61" s="7">
        <f t="shared" si="30"/>
        <v>0</v>
      </c>
      <c r="H61" s="7">
        <f t="shared" si="30"/>
        <v>0</v>
      </c>
      <c r="I61" s="7">
        <f t="shared" si="30"/>
        <v>0</v>
      </c>
      <c r="J61" s="7">
        <f t="shared" si="30"/>
        <v>0</v>
      </c>
      <c r="K61" s="7">
        <f t="shared" si="30"/>
        <v>0</v>
      </c>
      <c r="L61" s="7">
        <f t="shared" si="30"/>
        <v>0.052695505617977534</v>
      </c>
      <c r="M61" s="7">
        <f t="shared" si="30"/>
        <v>0.05187640449438203</v>
      </c>
      <c r="N61" s="7">
        <f t="shared" si="30"/>
        <v>0</v>
      </c>
      <c r="O61" s="7">
        <f t="shared" si="30"/>
        <v>0.99123567369739</v>
      </c>
      <c r="P61" s="7">
        <f t="shared" si="30"/>
        <v>0.04239109201015823</v>
      </c>
      <c r="Q61" s="7">
        <f t="shared" si="30"/>
        <v>0.1596433035005031</v>
      </c>
      <c r="R61" s="7">
        <f t="shared" si="30"/>
        <v>0.01595879891966319</v>
      </c>
      <c r="S61" s="7">
        <f t="shared" si="30"/>
        <v>0</v>
      </c>
      <c r="T61" s="7">
        <f t="shared" si="30"/>
        <v>0</v>
      </c>
      <c r="U61" s="7">
        <f t="shared" si="30"/>
        <v>0</v>
      </c>
      <c r="V61" s="7">
        <f t="shared" si="30"/>
        <v>0</v>
      </c>
      <c r="W61" s="7">
        <f t="shared" si="30"/>
        <v>0</v>
      </c>
      <c r="X61" s="7">
        <f t="shared" si="30"/>
        <v>8.753598207360165</v>
      </c>
      <c r="Y61" s="7">
        <f t="shared" si="30"/>
        <v>4.210239080848188</v>
      </c>
      <c r="Z61" s="7">
        <f t="shared" si="30"/>
        <v>0.25369603784742756</v>
      </c>
      <c r="AA61" s="7">
        <f t="shared" si="30"/>
        <v>0.783700838999961</v>
      </c>
      <c r="AB61" s="7">
        <f t="shared" si="30"/>
        <v>0</v>
      </c>
      <c r="AC61" s="7">
        <f t="shared" si="30"/>
        <v>0</v>
      </c>
      <c r="AD61" s="7">
        <f t="shared" si="30"/>
        <v>0</v>
      </c>
      <c r="AE61" s="7">
        <f t="shared" si="30"/>
        <v>0</v>
      </c>
      <c r="AF61" s="7">
        <f t="shared" si="30"/>
        <v>0</v>
      </c>
      <c r="AG61" s="7">
        <f t="shared" si="30"/>
        <v>0</v>
      </c>
      <c r="AH61" s="7">
        <f t="shared" si="30"/>
        <v>0</v>
      </c>
      <c r="AI61" s="7">
        <f t="shared" si="30"/>
        <v>2.58087479817995</v>
      </c>
      <c r="AJ61" s="7">
        <f t="shared" si="30"/>
        <v>0</v>
      </c>
      <c r="AK61" s="7">
        <f t="shared" si="30"/>
        <v>0</v>
      </c>
      <c r="AL61" s="7">
        <f t="shared" si="30"/>
        <v>0</v>
      </c>
      <c r="AM61" s="7">
        <f t="shared" si="30"/>
        <v>2.3597222222222225</v>
      </c>
      <c r="AN61" s="7">
        <f t="shared" si="30"/>
        <v>0.07233395833333334</v>
      </c>
      <c r="AO61" s="7">
        <f t="shared" si="30"/>
        <v>0</v>
      </c>
      <c r="AP61" s="7">
        <f t="shared" si="30"/>
        <v>0.7257093941756788</v>
      </c>
      <c r="AQ61" s="7">
        <f t="shared" si="30"/>
        <v>0</v>
      </c>
      <c r="AR61" s="7">
        <f t="shared" si="30"/>
        <v>0.11966418460471268</v>
      </c>
      <c r="AS61" s="7">
        <f t="shared" si="30"/>
        <v>0</v>
      </c>
      <c r="AT61" s="7">
        <f t="shared" si="30"/>
        <v>0.09590959341604226</v>
      </c>
      <c r="AU61" s="7">
        <f t="shared" si="30"/>
        <v>0</v>
      </c>
      <c r="AV61" s="7"/>
      <c r="AW61" s="7">
        <f t="shared" si="30"/>
        <v>0.17935742026597623</v>
      </c>
      <c r="AX61" s="7">
        <f t="shared" si="30"/>
        <v>0</v>
      </c>
      <c r="AY61" s="7"/>
      <c r="AZ61" s="7"/>
      <c r="BA61" s="7">
        <f t="shared" si="31"/>
        <v>0</v>
      </c>
      <c r="BB61" s="7">
        <f t="shared" si="31"/>
        <v>0</v>
      </c>
      <c r="BC61" s="7">
        <f t="shared" si="31"/>
        <v>0</v>
      </c>
      <c r="BD61" s="7"/>
      <c r="BE61" s="7">
        <f t="shared" si="32"/>
        <v>0</v>
      </c>
      <c r="BF61" s="7">
        <f t="shared" si="32"/>
        <v>0</v>
      </c>
      <c r="BG61" s="7">
        <f t="shared" si="32"/>
        <v>0</v>
      </c>
      <c r="BH61" s="7">
        <f t="shared" si="32"/>
        <v>9.774593770611945</v>
      </c>
      <c r="BI61" s="7">
        <f t="shared" si="32"/>
        <v>0</v>
      </c>
      <c r="BJ61" s="7">
        <f t="shared" si="32"/>
        <v>0</v>
      </c>
      <c r="BK61" s="7">
        <f t="shared" si="32"/>
        <v>0.05064617534055187</v>
      </c>
      <c r="BL61" s="7">
        <f t="shared" si="32"/>
        <v>0</v>
      </c>
      <c r="BM61" s="7">
        <f t="shared" si="32"/>
        <v>0</v>
      </c>
      <c r="BN61" s="7">
        <f t="shared" si="32"/>
        <v>0</v>
      </c>
      <c r="BO61" s="7">
        <f t="shared" si="32"/>
        <v>0</v>
      </c>
      <c r="BP61" s="7">
        <f t="shared" si="32"/>
        <v>0</v>
      </c>
      <c r="BQ61" s="7">
        <f t="shared" si="32"/>
        <v>0</v>
      </c>
      <c r="BR61" s="7">
        <f t="shared" si="32"/>
        <v>0</v>
      </c>
      <c r="BS61" s="7">
        <f t="shared" si="32"/>
        <v>0</v>
      </c>
      <c r="BT61" s="7" t="s">
        <v>129</v>
      </c>
      <c r="BU61" s="7" t="s">
        <v>129</v>
      </c>
      <c r="BV61" s="7">
        <f t="shared" si="33"/>
        <v>0</v>
      </c>
      <c r="BW61" s="7">
        <f t="shared" si="33"/>
        <v>0</v>
      </c>
      <c r="BX61" s="7">
        <f t="shared" si="33"/>
        <v>0</v>
      </c>
      <c r="BY61" s="7">
        <f t="shared" si="33"/>
        <v>0</v>
      </c>
      <c r="BZ61" s="7">
        <f t="shared" si="33"/>
        <v>0</v>
      </c>
      <c r="CA61" s="7">
        <f t="shared" si="33"/>
        <v>0</v>
      </c>
      <c r="CB61" s="7">
        <f t="shared" si="33"/>
        <v>0</v>
      </c>
      <c r="CC61" s="7">
        <f t="shared" si="33"/>
        <v>0</v>
      </c>
      <c r="CD61" s="7">
        <f t="shared" si="33"/>
        <v>0</v>
      </c>
      <c r="CE61" s="7">
        <f t="shared" si="33"/>
        <v>0</v>
      </c>
      <c r="CF61" s="7">
        <f t="shared" si="33"/>
        <v>0</v>
      </c>
      <c r="CG61" s="7">
        <f t="shared" si="33"/>
        <v>0</v>
      </c>
      <c r="CH61" s="7">
        <f t="shared" si="33"/>
        <v>0</v>
      </c>
      <c r="CI61" s="7">
        <f t="shared" si="33"/>
        <v>0</v>
      </c>
      <c r="CJ61" s="7">
        <f t="shared" si="33"/>
        <v>0</v>
      </c>
      <c r="CK61" s="7">
        <f t="shared" si="33"/>
        <v>0.4187601662750768</v>
      </c>
      <c r="CL61" s="7">
        <f t="shared" si="33"/>
        <v>0</v>
      </c>
      <c r="CM61" s="7">
        <f t="shared" si="33"/>
        <v>0</v>
      </c>
      <c r="CN61" s="7">
        <f t="shared" si="33"/>
        <v>0</v>
      </c>
      <c r="CO61" s="7">
        <f t="shared" si="33"/>
        <v>0</v>
      </c>
      <c r="CP61" s="7">
        <f t="shared" si="33"/>
        <v>0</v>
      </c>
      <c r="CQ61" s="7">
        <f t="shared" si="33"/>
        <v>0</v>
      </c>
      <c r="CR61" s="7">
        <f t="shared" si="33"/>
        <v>0</v>
      </c>
      <c r="CS61" s="7">
        <f t="shared" si="33"/>
        <v>0</v>
      </c>
      <c r="CT61" s="7">
        <f t="shared" si="33"/>
        <v>0</v>
      </c>
      <c r="CU61" s="7">
        <f t="shared" si="33"/>
        <v>0</v>
      </c>
      <c r="CV61" s="7">
        <f t="shared" si="33"/>
        <v>0</v>
      </c>
      <c r="CW61" s="7">
        <f t="shared" si="33"/>
        <v>0</v>
      </c>
      <c r="CX61" s="7">
        <f t="shared" si="33"/>
        <v>0</v>
      </c>
    </row>
    <row r="62" spans="1:102" ht="12.75">
      <c r="A62" s="34" t="s">
        <v>29</v>
      </c>
      <c r="B62" s="7">
        <f t="shared" si="30"/>
        <v>0.02104647763811751</v>
      </c>
      <c r="C62" s="7">
        <f t="shared" si="30"/>
        <v>0</v>
      </c>
      <c r="D62" s="7">
        <f t="shared" si="30"/>
        <v>0.8448</v>
      </c>
      <c r="E62" s="7">
        <f t="shared" si="30"/>
        <v>0.08516928571428571</v>
      </c>
      <c r="F62" s="7">
        <f t="shared" si="30"/>
        <v>0</v>
      </c>
      <c r="G62" s="7">
        <f t="shared" si="30"/>
        <v>0.8194189437304245</v>
      </c>
      <c r="H62" s="7">
        <f t="shared" si="30"/>
        <v>4.627718884120172</v>
      </c>
      <c r="I62" s="7">
        <f t="shared" si="30"/>
        <v>0</v>
      </c>
      <c r="J62" s="7">
        <f t="shared" si="30"/>
        <v>0</v>
      </c>
      <c r="K62" s="7">
        <f t="shared" si="30"/>
        <v>0.06347225587593895</v>
      </c>
      <c r="L62" s="7">
        <f t="shared" si="30"/>
        <v>0.26347752808988767</v>
      </c>
      <c r="M62" s="7">
        <f t="shared" si="30"/>
        <v>0.2593820224719101</v>
      </c>
      <c r="N62" s="7">
        <f t="shared" si="30"/>
        <v>0.05055919337080604</v>
      </c>
      <c r="O62" s="7">
        <f t="shared" si="30"/>
        <v>14.49682172782433</v>
      </c>
      <c r="P62" s="7">
        <f t="shared" si="30"/>
        <v>0</v>
      </c>
      <c r="Q62" s="7">
        <f t="shared" si="30"/>
        <v>18.997553116559867</v>
      </c>
      <c r="R62" s="7">
        <f t="shared" si="30"/>
        <v>1.8990970714399196</v>
      </c>
      <c r="S62" s="7">
        <f t="shared" si="30"/>
        <v>0.1377350547291608</v>
      </c>
      <c r="T62" s="7">
        <f t="shared" si="30"/>
        <v>1.3005217119913626</v>
      </c>
      <c r="U62" s="7">
        <f t="shared" si="30"/>
        <v>0.1124492164828787</v>
      </c>
      <c r="V62" s="7">
        <f t="shared" si="30"/>
        <v>6.195658147842814</v>
      </c>
      <c r="W62" s="7">
        <f t="shared" si="30"/>
        <v>0.994778785380599</v>
      </c>
      <c r="X62" s="7">
        <f t="shared" si="30"/>
        <v>1.5501163492200292</v>
      </c>
      <c r="Y62" s="7">
        <f t="shared" si="30"/>
        <v>7.399814142096815</v>
      </c>
      <c r="Z62" s="7">
        <f t="shared" si="30"/>
        <v>0.44589000591366057</v>
      </c>
      <c r="AA62" s="7">
        <f t="shared" si="30"/>
        <v>4.405781751045435</v>
      </c>
      <c r="AB62" s="7">
        <f t="shared" si="30"/>
        <v>0.14216586191745503</v>
      </c>
      <c r="AC62" s="7">
        <f t="shared" si="30"/>
        <v>0</v>
      </c>
      <c r="AD62" s="7">
        <f t="shared" si="30"/>
        <v>0</v>
      </c>
      <c r="AE62" s="7">
        <f t="shared" si="30"/>
        <v>0</v>
      </c>
      <c r="AF62" s="7">
        <f t="shared" si="30"/>
        <v>0</v>
      </c>
      <c r="AG62" s="7">
        <f t="shared" si="30"/>
        <v>0</v>
      </c>
      <c r="AH62" s="7">
        <f t="shared" si="30"/>
        <v>0</v>
      </c>
      <c r="AI62" s="7">
        <f t="shared" si="30"/>
        <v>2.8333516806105976</v>
      </c>
      <c r="AJ62" s="7">
        <f t="shared" si="30"/>
        <v>0.7097496680627895</v>
      </c>
      <c r="AK62" s="7">
        <f t="shared" si="30"/>
        <v>2.75</v>
      </c>
      <c r="AL62" s="7">
        <f t="shared" si="30"/>
        <v>5.186435450152507</v>
      </c>
      <c r="AM62" s="7">
        <f t="shared" si="30"/>
        <v>30.676388888888894</v>
      </c>
      <c r="AN62" s="7">
        <f t="shared" si="30"/>
        <v>0</v>
      </c>
      <c r="AO62" s="7">
        <f t="shared" si="30"/>
        <v>0</v>
      </c>
      <c r="AP62" s="7">
        <f t="shared" si="30"/>
        <v>102.32502457877072</v>
      </c>
      <c r="AQ62" s="7">
        <f t="shared" si="30"/>
        <v>0</v>
      </c>
      <c r="AR62" s="7">
        <f t="shared" si="30"/>
        <v>2.0342911382801154</v>
      </c>
      <c r="AS62" s="7">
        <f t="shared" si="30"/>
        <v>0</v>
      </c>
      <c r="AT62" s="7">
        <f t="shared" si="30"/>
        <v>0.8631863407443804</v>
      </c>
      <c r="AU62" s="7">
        <f t="shared" si="30"/>
        <v>0.08908419055228205</v>
      </c>
      <c r="AV62" s="7"/>
      <c r="AW62" s="7">
        <f t="shared" si="30"/>
        <v>0</v>
      </c>
      <c r="AX62" s="7">
        <f t="shared" si="30"/>
        <v>0</v>
      </c>
      <c r="AY62" s="7"/>
      <c r="AZ62" s="7"/>
      <c r="BA62" s="7">
        <f t="shared" si="31"/>
        <v>0.42021332668883626</v>
      </c>
      <c r="BB62" s="7">
        <f t="shared" si="31"/>
        <v>0.09932628633310013</v>
      </c>
      <c r="BC62" s="7">
        <f t="shared" si="31"/>
        <v>0</v>
      </c>
      <c r="BD62" s="7"/>
      <c r="BE62" s="7">
        <f t="shared" si="32"/>
        <v>0.09087954939341421</v>
      </c>
      <c r="BF62" s="7">
        <f t="shared" si="32"/>
        <v>0.027751949073742937</v>
      </c>
      <c r="BG62" s="7">
        <f t="shared" si="32"/>
        <v>0</v>
      </c>
      <c r="BH62" s="7">
        <f t="shared" si="32"/>
        <v>781.9675016489556</v>
      </c>
      <c r="BI62" s="7">
        <f t="shared" si="32"/>
        <v>0.4767112191170514</v>
      </c>
      <c r="BJ62" s="7">
        <f t="shared" si="32"/>
        <v>1.332792865828942</v>
      </c>
      <c r="BK62" s="7">
        <f t="shared" si="32"/>
        <v>0</v>
      </c>
      <c r="BL62" s="7">
        <f t="shared" si="32"/>
        <v>0</v>
      </c>
      <c r="BM62" s="7">
        <f t="shared" si="32"/>
        <v>0.3919552217913255</v>
      </c>
      <c r="BN62" s="7">
        <f t="shared" si="32"/>
        <v>0</v>
      </c>
      <c r="BO62" s="7">
        <f t="shared" si="32"/>
        <v>1.6098415930665713</v>
      </c>
      <c r="BP62" s="7">
        <f t="shared" si="32"/>
        <v>0.9788136026915679</v>
      </c>
      <c r="BQ62" s="7">
        <f t="shared" si="32"/>
        <v>0.8858724842525734</v>
      </c>
      <c r="BR62" s="7">
        <f t="shared" si="32"/>
        <v>0.3011215240436319</v>
      </c>
      <c r="BS62" s="7">
        <f t="shared" si="32"/>
        <v>0</v>
      </c>
      <c r="BT62" s="7" t="s">
        <v>129</v>
      </c>
      <c r="BU62" s="7" t="s">
        <v>129</v>
      </c>
      <c r="BV62" s="7">
        <f t="shared" si="33"/>
        <v>0</v>
      </c>
      <c r="BW62" s="7">
        <f t="shared" si="33"/>
        <v>0</v>
      </c>
      <c r="BX62" s="7">
        <f t="shared" si="33"/>
        <v>0</v>
      </c>
      <c r="BY62" s="7">
        <f t="shared" si="33"/>
        <v>0</v>
      </c>
      <c r="BZ62" s="7">
        <f t="shared" si="33"/>
        <v>0.18094352735182362</v>
      </c>
      <c r="CA62" s="7">
        <f t="shared" si="33"/>
        <v>0.0952733377257507</v>
      </c>
      <c r="CB62" s="7">
        <f t="shared" si="33"/>
        <v>0.06548913779253951</v>
      </c>
      <c r="CC62" s="7">
        <f t="shared" si="33"/>
        <v>0</v>
      </c>
      <c r="CD62" s="7">
        <f t="shared" si="33"/>
        <v>0.02010884771248319</v>
      </c>
      <c r="CE62" s="7">
        <f t="shared" si="33"/>
        <v>7.220412105020893E-05</v>
      </c>
      <c r="CF62" s="7">
        <f t="shared" si="33"/>
        <v>0.13190456300283515</v>
      </c>
      <c r="CG62" s="7">
        <f t="shared" si="33"/>
        <v>0</v>
      </c>
      <c r="CH62" s="7">
        <f t="shared" si="33"/>
        <v>0</v>
      </c>
      <c r="CI62" s="7">
        <f t="shared" si="33"/>
        <v>1.4664339859300866</v>
      </c>
      <c r="CJ62" s="7">
        <f t="shared" si="33"/>
        <v>0</v>
      </c>
      <c r="CK62" s="7">
        <f t="shared" si="33"/>
        <v>8.458955358756551</v>
      </c>
      <c r="CL62" s="7">
        <f t="shared" si="33"/>
        <v>0</v>
      </c>
      <c r="CM62" s="7">
        <f t="shared" si="33"/>
        <v>0</v>
      </c>
      <c r="CN62" s="7">
        <f t="shared" si="33"/>
        <v>0</v>
      </c>
      <c r="CO62" s="7">
        <f t="shared" si="33"/>
        <v>0</v>
      </c>
      <c r="CP62" s="7">
        <f t="shared" si="33"/>
        <v>0</v>
      </c>
      <c r="CQ62" s="7">
        <f t="shared" si="33"/>
        <v>0</v>
      </c>
      <c r="CR62" s="7">
        <f t="shared" si="33"/>
        <v>0</v>
      </c>
      <c r="CS62" s="7">
        <f t="shared" si="33"/>
        <v>0</v>
      </c>
      <c r="CT62" s="7">
        <f t="shared" si="33"/>
        <v>0</v>
      </c>
      <c r="CU62" s="7">
        <f t="shared" si="33"/>
        <v>0</v>
      </c>
      <c r="CV62" s="7">
        <f t="shared" si="33"/>
        <v>0</v>
      </c>
      <c r="CW62" s="7">
        <f t="shared" si="33"/>
        <v>0</v>
      </c>
      <c r="CX62" s="7">
        <f t="shared" si="33"/>
        <v>0</v>
      </c>
    </row>
    <row r="63" spans="1:102" ht="12.75">
      <c r="A63" s="34" t="s">
        <v>30</v>
      </c>
      <c r="B63" s="7">
        <f t="shared" si="30"/>
        <v>0</v>
      </c>
      <c r="C63" s="7">
        <f t="shared" si="30"/>
        <v>0</v>
      </c>
      <c r="D63" s="7">
        <f t="shared" si="30"/>
        <v>0</v>
      </c>
      <c r="E63" s="7">
        <f t="shared" si="30"/>
        <v>0.08516928571428571</v>
      </c>
      <c r="F63" s="7">
        <f t="shared" si="30"/>
        <v>0</v>
      </c>
      <c r="G63" s="7">
        <f t="shared" si="30"/>
        <v>0</v>
      </c>
      <c r="H63" s="7">
        <f t="shared" si="30"/>
        <v>0</v>
      </c>
      <c r="I63" s="7">
        <f t="shared" si="30"/>
        <v>0.05012028869286287</v>
      </c>
      <c r="J63" s="7">
        <f t="shared" si="30"/>
        <v>0</v>
      </c>
      <c r="K63" s="7">
        <f t="shared" si="30"/>
        <v>0</v>
      </c>
      <c r="L63" s="7">
        <f t="shared" si="30"/>
        <v>0.07026067415730337</v>
      </c>
      <c r="M63" s="7">
        <f t="shared" si="30"/>
        <v>0.0691685393258427</v>
      </c>
      <c r="N63" s="7">
        <f t="shared" si="30"/>
        <v>0</v>
      </c>
      <c r="O63" s="7">
        <f t="shared" si="30"/>
        <v>0.2478089184243475</v>
      </c>
      <c r="P63" s="7">
        <f t="shared" si="30"/>
        <v>0</v>
      </c>
      <c r="Q63" s="7">
        <f t="shared" si="30"/>
        <v>0</v>
      </c>
      <c r="R63" s="7">
        <f t="shared" si="30"/>
        <v>0</v>
      </c>
      <c r="S63" s="7">
        <f t="shared" si="30"/>
        <v>0</v>
      </c>
      <c r="T63" s="7">
        <f t="shared" si="30"/>
        <v>0</v>
      </c>
      <c r="U63" s="7">
        <f t="shared" si="30"/>
        <v>0</v>
      </c>
      <c r="V63" s="7">
        <f t="shared" si="30"/>
        <v>0</v>
      </c>
      <c r="W63" s="7">
        <f t="shared" si="30"/>
        <v>0</v>
      </c>
      <c r="X63" s="7">
        <f t="shared" si="30"/>
        <v>0</v>
      </c>
      <c r="Y63" s="7">
        <f t="shared" si="30"/>
        <v>0</v>
      </c>
      <c r="Z63" s="7">
        <f t="shared" si="30"/>
        <v>0</v>
      </c>
      <c r="AA63" s="7">
        <f t="shared" si="30"/>
        <v>0.024434023323784925</v>
      </c>
      <c r="AB63" s="7">
        <f t="shared" si="30"/>
        <v>0</v>
      </c>
      <c r="AC63" s="7">
        <f t="shared" si="30"/>
        <v>0</v>
      </c>
      <c r="AD63" s="7">
        <f t="shared" si="30"/>
        <v>0</v>
      </c>
      <c r="AE63" s="7">
        <f t="shared" si="30"/>
        <v>0</v>
      </c>
      <c r="AF63" s="7">
        <f t="shared" si="30"/>
        <v>0</v>
      </c>
      <c r="AG63" s="7">
        <f t="shared" si="30"/>
        <v>0</v>
      </c>
      <c r="AH63" s="7">
        <f t="shared" si="30"/>
        <v>0</v>
      </c>
      <c r="AI63" s="7">
        <f t="shared" si="30"/>
        <v>0</v>
      </c>
      <c r="AJ63" s="7">
        <f t="shared" si="30"/>
        <v>0</v>
      </c>
      <c r="AK63" s="7">
        <f t="shared" si="30"/>
        <v>0</v>
      </c>
      <c r="AL63" s="7">
        <f t="shared" si="30"/>
        <v>0</v>
      </c>
      <c r="AM63" s="7">
        <f t="shared" si="30"/>
        <v>0</v>
      </c>
      <c r="AN63" s="7">
        <f t="shared" si="30"/>
        <v>0</v>
      </c>
      <c r="AO63" s="7">
        <f t="shared" si="30"/>
        <v>0</v>
      </c>
      <c r="AP63" s="7">
        <f t="shared" si="30"/>
        <v>1.4514187883513576</v>
      </c>
      <c r="AQ63" s="7">
        <f t="shared" si="30"/>
        <v>0</v>
      </c>
      <c r="AR63" s="7">
        <f t="shared" si="30"/>
        <v>0</v>
      </c>
      <c r="AS63" s="7">
        <f t="shared" si="30"/>
        <v>0</v>
      </c>
      <c r="AT63" s="7">
        <f t="shared" si="30"/>
        <v>0</v>
      </c>
      <c r="AU63" s="7">
        <f t="shared" si="30"/>
        <v>0</v>
      </c>
      <c r="AV63" s="7"/>
      <c r="AW63" s="7">
        <f t="shared" si="30"/>
        <v>0</v>
      </c>
      <c r="AX63" s="7">
        <f t="shared" si="30"/>
        <v>0</v>
      </c>
      <c r="AY63" s="7"/>
      <c r="AZ63" s="7"/>
      <c r="BA63" s="7">
        <f t="shared" si="31"/>
        <v>0.16341629371232522</v>
      </c>
      <c r="BB63" s="7">
        <f t="shared" si="31"/>
        <v>0.03862688912953894</v>
      </c>
      <c r="BC63" s="7">
        <f t="shared" si="31"/>
        <v>0</v>
      </c>
      <c r="BD63" s="7"/>
      <c r="BE63" s="7">
        <f t="shared" si="32"/>
        <v>0</v>
      </c>
      <c r="BF63" s="7">
        <f t="shared" si="32"/>
        <v>0</v>
      </c>
      <c r="BG63" s="7">
        <f t="shared" si="32"/>
        <v>0</v>
      </c>
      <c r="BH63" s="7">
        <f t="shared" si="32"/>
        <v>35.60744873580066</v>
      </c>
      <c r="BI63" s="7">
        <f t="shared" si="32"/>
        <v>0.2383556095585257</v>
      </c>
      <c r="BJ63" s="7">
        <f t="shared" si="32"/>
        <v>0</v>
      </c>
      <c r="BK63" s="7">
        <f t="shared" si="32"/>
        <v>0</v>
      </c>
      <c r="BL63" s="7">
        <f t="shared" si="32"/>
        <v>0</v>
      </c>
      <c r="BM63" s="7">
        <f t="shared" si="32"/>
        <v>0</v>
      </c>
      <c r="BN63" s="7">
        <f t="shared" si="32"/>
        <v>0</v>
      </c>
      <c r="BO63" s="7">
        <f t="shared" si="32"/>
        <v>0</v>
      </c>
      <c r="BP63" s="7">
        <f t="shared" si="32"/>
        <v>0</v>
      </c>
      <c r="BQ63" s="7">
        <f t="shared" si="32"/>
        <v>0</v>
      </c>
      <c r="BR63" s="7">
        <f t="shared" si="32"/>
        <v>0</v>
      </c>
      <c r="BS63" s="7">
        <f t="shared" si="32"/>
        <v>0</v>
      </c>
      <c r="BT63" s="7" t="s">
        <v>129</v>
      </c>
      <c r="BU63" s="7" t="s">
        <v>129</v>
      </c>
      <c r="BV63" s="7">
        <f t="shared" si="33"/>
        <v>0</v>
      </c>
      <c r="BW63" s="7">
        <f t="shared" si="33"/>
        <v>0</v>
      </c>
      <c r="BX63" s="7">
        <f t="shared" si="33"/>
        <v>0</v>
      </c>
      <c r="BY63" s="7">
        <f t="shared" si="33"/>
        <v>0</v>
      </c>
      <c r="BZ63" s="7">
        <f t="shared" si="33"/>
        <v>0</v>
      </c>
      <c r="CA63" s="7">
        <f t="shared" si="33"/>
        <v>0</v>
      </c>
      <c r="CB63" s="7">
        <f t="shared" si="33"/>
        <v>0</v>
      </c>
      <c r="CC63" s="7">
        <f t="shared" si="33"/>
        <v>0</v>
      </c>
      <c r="CD63" s="7">
        <f t="shared" si="33"/>
        <v>0</v>
      </c>
      <c r="CE63" s="7">
        <f t="shared" si="33"/>
        <v>0</v>
      </c>
      <c r="CF63" s="7">
        <f t="shared" si="33"/>
        <v>0</v>
      </c>
      <c r="CG63" s="7">
        <f t="shared" si="33"/>
        <v>0</v>
      </c>
      <c r="CH63" s="7">
        <f t="shared" si="33"/>
        <v>0</v>
      </c>
      <c r="CI63" s="7">
        <f t="shared" si="33"/>
        <v>0</v>
      </c>
      <c r="CJ63" s="7">
        <f t="shared" si="33"/>
        <v>0</v>
      </c>
      <c r="CK63" s="7">
        <f t="shared" si="33"/>
        <v>0</v>
      </c>
      <c r="CL63" s="7">
        <f t="shared" si="33"/>
        <v>0</v>
      </c>
      <c r="CM63" s="7">
        <f t="shared" si="33"/>
        <v>0</v>
      </c>
      <c r="CN63" s="7">
        <f t="shared" si="33"/>
        <v>0</v>
      </c>
      <c r="CO63" s="7">
        <f t="shared" si="33"/>
        <v>0</v>
      </c>
      <c r="CP63" s="7">
        <f t="shared" si="33"/>
        <v>0</v>
      </c>
      <c r="CQ63" s="7">
        <f t="shared" si="33"/>
        <v>0</v>
      </c>
      <c r="CR63" s="7">
        <f t="shared" si="33"/>
        <v>0</v>
      </c>
      <c r="CS63" s="7">
        <f t="shared" si="33"/>
        <v>0</v>
      </c>
      <c r="CT63" s="7">
        <f t="shared" si="33"/>
        <v>0</v>
      </c>
      <c r="CU63" s="7">
        <f t="shared" si="33"/>
        <v>0</v>
      </c>
      <c r="CV63" s="7">
        <f t="shared" si="33"/>
        <v>0</v>
      </c>
      <c r="CW63" s="7">
        <f t="shared" si="33"/>
        <v>0</v>
      </c>
      <c r="CX63" s="7">
        <f t="shared" si="33"/>
        <v>0</v>
      </c>
    </row>
    <row r="64" spans="2:10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1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</row>
    <row r="65" spans="1:102" ht="12.75">
      <c r="A65" s="135" t="s">
        <v>330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1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</row>
    <row r="66" spans="1:102" ht="12.75">
      <c r="A66" s="136" t="s">
        <v>121</v>
      </c>
      <c r="B66" s="4">
        <v>0</v>
      </c>
      <c r="C66" s="4">
        <v>496</v>
      </c>
      <c r="D66" s="4">
        <v>0</v>
      </c>
      <c r="E66" s="4">
        <v>0</v>
      </c>
      <c r="F66" s="4">
        <v>0</v>
      </c>
      <c r="G66" s="4">
        <v>812</v>
      </c>
      <c r="H66" s="4">
        <v>0</v>
      </c>
      <c r="I66" s="4">
        <v>0</v>
      </c>
      <c r="J66" s="4">
        <v>0</v>
      </c>
      <c r="K66" s="4">
        <v>716</v>
      </c>
      <c r="L66" s="4">
        <v>0</v>
      </c>
      <c r="M66" s="11">
        <f>L66</f>
        <v>0</v>
      </c>
      <c r="N66" s="4">
        <v>0</v>
      </c>
      <c r="O66" s="4">
        <v>907</v>
      </c>
      <c r="P66" s="4">
        <v>0</v>
      </c>
      <c r="Q66" s="4">
        <v>0</v>
      </c>
      <c r="R66" s="11">
        <f>Q66</f>
        <v>0</v>
      </c>
      <c r="S66" s="4">
        <v>0</v>
      </c>
      <c r="T66" s="11">
        <f>K66+N66</f>
        <v>716</v>
      </c>
      <c r="U66" s="132">
        <v>0</v>
      </c>
      <c r="V66" s="4">
        <v>0</v>
      </c>
      <c r="W66" s="11">
        <f>V66</f>
        <v>0</v>
      </c>
      <c r="X66" s="4">
        <v>1389</v>
      </c>
      <c r="Y66" s="4">
        <v>0</v>
      </c>
      <c r="Z66" s="11">
        <f>Y66</f>
        <v>0</v>
      </c>
      <c r="AA66" s="18">
        <v>0</v>
      </c>
      <c r="AB66" s="18">
        <v>0</v>
      </c>
      <c r="AC66" s="4">
        <v>0</v>
      </c>
      <c r="AD66" s="4">
        <v>0</v>
      </c>
      <c r="AE66" s="4">
        <v>724</v>
      </c>
      <c r="AF66" s="4">
        <v>0</v>
      </c>
      <c r="AG66" s="4">
        <v>0</v>
      </c>
      <c r="AH66" s="4">
        <v>0</v>
      </c>
      <c r="AI66" s="4">
        <v>0</v>
      </c>
      <c r="AJ66" s="4">
        <v>56</v>
      </c>
      <c r="AK66" s="4">
        <v>12</v>
      </c>
      <c r="AL66" s="4">
        <v>0</v>
      </c>
      <c r="AM66" s="4">
        <v>0</v>
      </c>
      <c r="AN66" s="4">
        <v>75</v>
      </c>
      <c r="AO66" s="4">
        <v>2</v>
      </c>
      <c r="AP66" s="4">
        <v>40</v>
      </c>
      <c r="AQ66" s="4">
        <v>0</v>
      </c>
      <c r="AR66" s="4">
        <v>289</v>
      </c>
      <c r="AS66" s="4">
        <v>0</v>
      </c>
      <c r="AT66" s="4">
        <v>2491</v>
      </c>
      <c r="AU66" s="4">
        <v>161</v>
      </c>
      <c r="AV66" s="4"/>
      <c r="AW66" s="4">
        <v>87</v>
      </c>
      <c r="AX66" s="4">
        <v>0</v>
      </c>
      <c r="AY66" s="4"/>
      <c r="AZ66" s="4"/>
      <c r="BA66" s="4">
        <v>0</v>
      </c>
      <c r="BB66" s="11">
        <f>BA66</f>
        <v>0</v>
      </c>
      <c r="BC66" s="4">
        <v>0</v>
      </c>
      <c r="BD66" s="4"/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11">
        <f>BO66</f>
        <v>0</v>
      </c>
      <c r="BQ66" s="4">
        <v>0</v>
      </c>
      <c r="BR66" s="11">
        <f>BQ66</f>
        <v>0</v>
      </c>
      <c r="BS66" s="4">
        <v>0</v>
      </c>
      <c r="BT66" s="7" t="s">
        <v>129</v>
      </c>
      <c r="BU66" s="7" t="s">
        <v>129</v>
      </c>
      <c r="BV66" s="4">
        <v>0</v>
      </c>
      <c r="BW66" s="4">
        <v>0</v>
      </c>
      <c r="BX66" s="11">
        <f>BW66</f>
        <v>0</v>
      </c>
      <c r="BY66" s="4">
        <v>0</v>
      </c>
      <c r="BZ66" s="4">
        <v>0</v>
      </c>
      <c r="CA66" s="11">
        <f>$BZ66</f>
        <v>0</v>
      </c>
      <c r="CB66" s="11">
        <f>$BZ66</f>
        <v>0</v>
      </c>
      <c r="CC66" s="11">
        <f>$BZ66</f>
        <v>0</v>
      </c>
      <c r="CD66" s="11">
        <f>$BZ66</f>
        <v>0</v>
      </c>
      <c r="CE66" s="11">
        <f>$BZ66</f>
        <v>0</v>
      </c>
      <c r="CF66" s="11">
        <f>BO66</f>
        <v>0</v>
      </c>
      <c r="CG66" s="11">
        <f>BV66</f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</row>
    <row r="67" spans="1:255" ht="12.75">
      <c r="A67" s="136" t="s">
        <v>179</v>
      </c>
      <c r="B67" s="7">
        <f aca="true" t="shared" si="34" ref="B67:Z67">IF(B66=0,0,(B16-B34-B51)*B66/(B66+B70))</f>
        <v>0</v>
      </c>
      <c r="C67" s="7">
        <f t="shared" si="34"/>
        <v>31.90726309101993</v>
      </c>
      <c r="D67" s="7">
        <f t="shared" si="34"/>
        <v>0</v>
      </c>
      <c r="E67" s="7">
        <f t="shared" si="34"/>
        <v>0</v>
      </c>
      <c r="F67" s="7">
        <f t="shared" si="34"/>
        <v>0</v>
      </c>
      <c r="G67" s="7">
        <f t="shared" si="34"/>
        <v>24.620938958533085</v>
      </c>
      <c r="H67" s="7">
        <f t="shared" si="34"/>
        <v>0</v>
      </c>
      <c r="I67" s="7">
        <f t="shared" si="34"/>
        <v>0</v>
      </c>
      <c r="J67" s="7">
        <f t="shared" si="34"/>
        <v>0</v>
      </c>
      <c r="K67" s="7">
        <f t="shared" si="34"/>
        <v>1.4638847384530478</v>
      </c>
      <c r="L67" s="7">
        <f t="shared" si="34"/>
        <v>0</v>
      </c>
      <c r="M67" s="7">
        <f t="shared" si="34"/>
        <v>0</v>
      </c>
      <c r="N67" s="7">
        <f t="shared" si="34"/>
        <v>0</v>
      </c>
      <c r="O67" s="7">
        <f t="shared" si="34"/>
        <v>106.55129905543426</v>
      </c>
      <c r="P67" s="7">
        <f t="shared" si="34"/>
        <v>0</v>
      </c>
      <c r="Q67" s="7">
        <f t="shared" si="34"/>
        <v>0</v>
      </c>
      <c r="R67" s="7">
        <f t="shared" si="34"/>
        <v>0</v>
      </c>
      <c r="S67" s="7">
        <f t="shared" si="34"/>
        <v>0</v>
      </c>
      <c r="T67" s="7">
        <f t="shared" si="34"/>
        <v>11.213635418339308</v>
      </c>
      <c r="U67" s="7">
        <f t="shared" si="34"/>
        <v>0</v>
      </c>
      <c r="V67" s="7">
        <f t="shared" si="34"/>
        <v>0</v>
      </c>
      <c r="W67" s="7">
        <f t="shared" si="34"/>
        <v>0</v>
      </c>
      <c r="X67" s="7">
        <f t="shared" si="34"/>
        <v>123.38076940442824</v>
      </c>
      <c r="Y67" s="7">
        <f t="shared" si="34"/>
        <v>0</v>
      </c>
      <c r="Z67" s="7">
        <f t="shared" si="34"/>
        <v>0</v>
      </c>
      <c r="AA67" s="4">
        <v>0</v>
      </c>
      <c r="AB67" s="4">
        <v>0</v>
      </c>
      <c r="AC67" s="7">
        <f aca="true" t="shared" si="35" ref="AC67:AX67">IF(AC66=0,0,(AC16-AC34-AC51)*AC66/(AC66+AC70))</f>
        <v>0</v>
      </c>
      <c r="AD67" s="7">
        <f t="shared" si="35"/>
        <v>0</v>
      </c>
      <c r="AE67" s="7">
        <f t="shared" si="35"/>
        <v>72.90168904287572</v>
      </c>
      <c r="AF67" s="7">
        <f t="shared" si="35"/>
        <v>0</v>
      </c>
      <c r="AG67" s="7">
        <f t="shared" si="35"/>
        <v>0</v>
      </c>
      <c r="AH67" s="7">
        <f t="shared" si="35"/>
        <v>0</v>
      </c>
      <c r="AI67" s="7">
        <f t="shared" si="35"/>
        <v>0</v>
      </c>
      <c r="AJ67" s="7">
        <f t="shared" si="35"/>
        <v>1.317953656478747</v>
      </c>
      <c r="AK67" s="7">
        <f t="shared" si="35"/>
        <v>0.25170125164841994</v>
      </c>
      <c r="AL67" s="7">
        <f t="shared" si="35"/>
        <v>0</v>
      </c>
      <c r="AM67" s="7">
        <f t="shared" si="35"/>
        <v>0</v>
      </c>
      <c r="AN67" s="7">
        <f t="shared" si="35"/>
        <v>3.8156078022843216</v>
      </c>
      <c r="AO67" s="7">
        <f t="shared" si="35"/>
        <v>0.418962962962963</v>
      </c>
      <c r="AP67" s="7">
        <f t="shared" si="35"/>
        <v>5.8056751534054305</v>
      </c>
      <c r="AQ67" s="7">
        <f t="shared" si="35"/>
        <v>0</v>
      </c>
      <c r="AR67" s="7">
        <f t="shared" si="35"/>
        <v>17.291474675380982</v>
      </c>
      <c r="AS67" s="7">
        <f t="shared" si="35"/>
        <v>0</v>
      </c>
      <c r="AT67" s="7">
        <f t="shared" si="35"/>
        <v>238.91079719936127</v>
      </c>
      <c r="AU67" s="7">
        <f t="shared" si="35"/>
        <v>4.780851559639135</v>
      </c>
      <c r="AV67" s="7"/>
      <c r="AW67" s="7">
        <f t="shared" si="35"/>
        <v>7.802047781569966</v>
      </c>
      <c r="AX67" s="7">
        <f t="shared" si="35"/>
        <v>0</v>
      </c>
      <c r="AY67" s="7"/>
      <c r="AZ67" s="7"/>
      <c r="BA67" s="7">
        <f>IF(BA66=0,0,(BA16-BA34-BA51)*BA66/(BA66+BA70))</f>
        <v>0</v>
      </c>
      <c r="BB67" s="7">
        <f>IF(BB66=0,0,(BB16-BB34-BB51)*BB66/(BB66+BB70))</f>
        <v>0</v>
      </c>
      <c r="BC67" s="7">
        <f>IF(BC66=0,0,(BC16-BC34-BC51)*BC66/(BC66+BC70))</f>
        <v>0</v>
      </c>
      <c r="BD67" s="7"/>
      <c r="BE67" s="7">
        <f aca="true" t="shared" si="36" ref="BE67:BS67">IF(BE66=0,0,(BE16-BE34-BE51)*BE66/(BE66+BE70))</f>
        <v>0</v>
      </c>
      <c r="BF67" s="7">
        <f t="shared" si="36"/>
        <v>0</v>
      </c>
      <c r="BG67" s="7">
        <f t="shared" si="36"/>
        <v>0</v>
      </c>
      <c r="BH67" s="7">
        <f t="shared" si="36"/>
        <v>0</v>
      </c>
      <c r="BI67" s="7">
        <f t="shared" si="36"/>
        <v>0</v>
      </c>
      <c r="BJ67" s="7">
        <f t="shared" si="36"/>
        <v>0</v>
      </c>
      <c r="BK67" s="7">
        <f t="shared" si="36"/>
        <v>0</v>
      </c>
      <c r="BL67" s="7">
        <f t="shared" si="36"/>
        <v>0</v>
      </c>
      <c r="BM67" s="7">
        <f t="shared" si="36"/>
        <v>0</v>
      </c>
      <c r="BN67" s="7">
        <f t="shared" si="36"/>
        <v>0</v>
      </c>
      <c r="BO67" s="7">
        <f t="shared" si="36"/>
        <v>0</v>
      </c>
      <c r="BP67" s="7">
        <f t="shared" si="36"/>
        <v>0</v>
      </c>
      <c r="BQ67" s="7">
        <f t="shared" si="36"/>
        <v>0</v>
      </c>
      <c r="BR67" s="7">
        <f t="shared" si="36"/>
        <v>0</v>
      </c>
      <c r="BS67" s="7">
        <f t="shared" si="36"/>
        <v>0</v>
      </c>
      <c r="BT67" s="7" t="s">
        <v>129</v>
      </c>
      <c r="BU67" s="7" t="s">
        <v>129</v>
      </c>
      <c r="BV67" s="7">
        <f aca="true" t="shared" si="37" ref="BV67:CX67">IF(BV66=0,0,(BV16-BV34-BV51)*BV66/(BV66+BV70))</f>
        <v>0</v>
      </c>
      <c r="BW67" s="7">
        <f t="shared" si="37"/>
        <v>0</v>
      </c>
      <c r="BX67" s="7">
        <f t="shared" si="37"/>
        <v>0</v>
      </c>
      <c r="BY67" s="7">
        <f t="shared" si="37"/>
        <v>0</v>
      </c>
      <c r="BZ67" s="7">
        <f t="shared" si="37"/>
        <v>0</v>
      </c>
      <c r="CA67" s="7">
        <f t="shared" si="37"/>
        <v>0</v>
      </c>
      <c r="CB67" s="7">
        <f t="shared" si="37"/>
        <v>0</v>
      </c>
      <c r="CC67" s="7">
        <f t="shared" si="37"/>
        <v>0</v>
      </c>
      <c r="CD67" s="7">
        <f t="shared" si="37"/>
        <v>0</v>
      </c>
      <c r="CE67" s="7">
        <f t="shared" si="37"/>
        <v>0</v>
      </c>
      <c r="CF67" s="7">
        <f t="shared" si="37"/>
        <v>0</v>
      </c>
      <c r="CG67" s="7">
        <f t="shared" si="37"/>
        <v>0</v>
      </c>
      <c r="CH67" s="7">
        <f t="shared" si="37"/>
        <v>0</v>
      </c>
      <c r="CI67" s="7">
        <f t="shared" si="37"/>
        <v>0</v>
      </c>
      <c r="CJ67" s="7">
        <f t="shared" si="37"/>
        <v>0</v>
      </c>
      <c r="CK67" s="7">
        <f t="shared" si="37"/>
        <v>0</v>
      </c>
      <c r="CL67" s="7">
        <f t="shared" si="37"/>
        <v>0</v>
      </c>
      <c r="CM67" s="7">
        <f t="shared" si="37"/>
        <v>0</v>
      </c>
      <c r="CN67" s="7">
        <f t="shared" si="37"/>
        <v>0</v>
      </c>
      <c r="CO67" s="7">
        <f t="shared" si="37"/>
        <v>0</v>
      </c>
      <c r="CP67" s="7">
        <f t="shared" si="37"/>
        <v>0</v>
      </c>
      <c r="CQ67" s="7">
        <f t="shared" si="37"/>
        <v>0</v>
      </c>
      <c r="CR67" s="7">
        <f t="shared" si="37"/>
        <v>0</v>
      </c>
      <c r="CS67" s="7">
        <f t="shared" si="37"/>
        <v>0</v>
      </c>
      <c r="CT67" s="7">
        <f t="shared" si="37"/>
        <v>0</v>
      </c>
      <c r="CU67" s="7">
        <f t="shared" si="37"/>
        <v>0</v>
      </c>
      <c r="CV67" s="7">
        <f t="shared" si="37"/>
        <v>0</v>
      </c>
      <c r="CW67" s="7">
        <f t="shared" si="37"/>
        <v>0</v>
      </c>
      <c r="CX67" s="7">
        <f t="shared" si="37"/>
        <v>0</v>
      </c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</row>
    <row r="68" spans="3:255" ht="12.7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</row>
    <row r="69" spans="1:102" ht="12.75">
      <c r="A69" s="19" t="s">
        <v>130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</row>
    <row r="70" spans="1:255" ht="12.75">
      <c r="A70" s="19" t="s">
        <v>0</v>
      </c>
      <c r="B70" s="1">
        <f>SUM(B71:B74)</f>
        <v>3336</v>
      </c>
      <c r="C70" s="1">
        <f aca="true" t="shared" si="38" ref="C70:BN70">SUM(C71:C74)</f>
        <v>4207</v>
      </c>
      <c r="D70" s="1">
        <f t="shared" si="38"/>
        <v>4899</v>
      </c>
      <c r="E70" s="1">
        <f t="shared" si="38"/>
        <v>2701</v>
      </c>
      <c r="F70" s="1">
        <f t="shared" si="38"/>
        <v>1749</v>
      </c>
      <c r="G70" s="1">
        <f t="shared" si="38"/>
        <v>7923</v>
      </c>
      <c r="H70" s="1">
        <f t="shared" si="38"/>
        <v>15273</v>
      </c>
      <c r="I70" s="1">
        <f t="shared" si="38"/>
        <v>2284</v>
      </c>
      <c r="J70" s="1">
        <f t="shared" si="38"/>
        <v>2324</v>
      </c>
      <c r="K70" s="1">
        <f t="shared" si="38"/>
        <v>23624</v>
      </c>
      <c r="L70" s="1">
        <f t="shared" si="38"/>
        <v>11189</v>
      </c>
      <c r="M70" s="78">
        <f t="shared" si="38"/>
        <v>11189</v>
      </c>
      <c r="N70" s="1">
        <f t="shared" si="38"/>
        <v>34257</v>
      </c>
      <c r="O70" s="1">
        <f t="shared" si="38"/>
        <v>18040</v>
      </c>
      <c r="P70" s="1">
        <f t="shared" si="38"/>
        <v>20209</v>
      </c>
      <c r="Q70" s="1">
        <f t="shared" si="38"/>
        <v>35980</v>
      </c>
      <c r="R70" s="78">
        <f t="shared" si="38"/>
        <v>35980</v>
      </c>
      <c r="S70" s="1">
        <f t="shared" si="38"/>
        <v>28338</v>
      </c>
      <c r="T70" s="78">
        <f t="shared" si="38"/>
        <v>57881</v>
      </c>
      <c r="U70" s="1">
        <f t="shared" si="38"/>
        <v>6761</v>
      </c>
      <c r="V70" s="1">
        <f t="shared" si="38"/>
        <v>54469</v>
      </c>
      <c r="W70" s="78">
        <f t="shared" si="38"/>
        <v>54469</v>
      </c>
      <c r="X70" s="1">
        <f t="shared" si="38"/>
        <v>19603</v>
      </c>
      <c r="Y70" s="1">
        <f t="shared" si="38"/>
        <v>57923</v>
      </c>
      <c r="Z70" s="78">
        <f t="shared" si="38"/>
        <v>57923</v>
      </c>
      <c r="AA70" s="77">
        <f t="shared" si="38"/>
        <v>5662.509999519687</v>
      </c>
      <c r="AB70" s="77">
        <f t="shared" si="38"/>
        <v>152.4860999999998</v>
      </c>
      <c r="AC70" s="1">
        <f t="shared" si="38"/>
        <v>51084</v>
      </c>
      <c r="AD70" s="1">
        <f t="shared" si="38"/>
        <v>27218</v>
      </c>
      <c r="AE70" s="1">
        <f t="shared" si="38"/>
        <v>3736</v>
      </c>
      <c r="AF70" s="1">
        <f t="shared" si="38"/>
        <v>94139</v>
      </c>
      <c r="AG70" s="1">
        <f t="shared" si="38"/>
        <v>22142</v>
      </c>
      <c r="AH70" s="1">
        <f t="shared" si="38"/>
        <v>25240</v>
      </c>
      <c r="AI70" s="1">
        <f t="shared" si="38"/>
        <v>473980</v>
      </c>
      <c r="AJ70" s="1">
        <f t="shared" si="38"/>
        <v>720959</v>
      </c>
      <c r="AK70" s="1">
        <f t="shared" si="38"/>
        <v>300039</v>
      </c>
      <c r="AL70" s="1">
        <f t="shared" si="38"/>
        <v>87351</v>
      </c>
      <c r="AM70" s="1">
        <f t="shared" si="38"/>
        <v>243977</v>
      </c>
      <c r="AN70" s="1">
        <f t="shared" si="38"/>
        <v>11194</v>
      </c>
      <c r="AO70" s="1">
        <f t="shared" si="38"/>
        <v>3372</v>
      </c>
      <c r="AP70" s="1">
        <f t="shared" si="38"/>
        <v>112306</v>
      </c>
      <c r="AQ70" s="1">
        <f t="shared" si="38"/>
        <v>31588</v>
      </c>
      <c r="AR70" s="1">
        <f t="shared" si="38"/>
        <v>184036</v>
      </c>
      <c r="AS70" s="1">
        <f t="shared" si="38"/>
        <v>25630</v>
      </c>
      <c r="AT70" s="1">
        <f t="shared" si="38"/>
        <v>37974</v>
      </c>
      <c r="AU70" s="1">
        <f t="shared" si="38"/>
        <v>27493</v>
      </c>
      <c r="AV70" s="1"/>
      <c r="AW70" s="1">
        <f t="shared" si="38"/>
        <v>8344</v>
      </c>
      <c r="AX70" s="1">
        <f t="shared" si="38"/>
        <v>11918</v>
      </c>
      <c r="AY70" s="1"/>
      <c r="AZ70" s="1"/>
      <c r="BA70" s="1">
        <f t="shared" si="38"/>
        <v>104269</v>
      </c>
      <c r="BB70" s="78">
        <f t="shared" si="38"/>
        <v>104269</v>
      </c>
      <c r="BC70" s="1">
        <f t="shared" si="38"/>
        <v>46756</v>
      </c>
      <c r="BD70" s="1"/>
      <c r="BE70" s="1">
        <f t="shared" si="38"/>
        <v>36905</v>
      </c>
      <c r="BF70" s="1">
        <f t="shared" si="38"/>
        <v>13937</v>
      </c>
      <c r="BG70" s="1">
        <f t="shared" si="38"/>
        <v>322</v>
      </c>
      <c r="BH70" s="1">
        <f t="shared" si="38"/>
        <v>102284</v>
      </c>
      <c r="BI70" s="1">
        <f t="shared" si="38"/>
        <v>29582</v>
      </c>
      <c r="BJ70" s="1">
        <f t="shared" si="38"/>
        <v>14789</v>
      </c>
      <c r="BK70" s="1">
        <f t="shared" si="38"/>
        <v>2852</v>
      </c>
      <c r="BL70" s="1">
        <f t="shared" si="38"/>
        <v>9893</v>
      </c>
      <c r="BM70" s="1">
        <f t="shared" si="38"/>
        <v>507208</v>
      </c>
      <c r="BN70" s="1">
        <f t="shared" si="38"/>
        <v>421328</v>
      </c>
      <c r="BO70" s="1">
        <f aca="true" t="shared" si="39" ref="BO70:CX70">SUM(BO71:BO74)</f>
        <v>2050739</v>
      </c>
      <c r="BP70" s="78">
        <f t="shared" si="39"/>
        <v>2050739</v>
      </c>
      <c r="BQ70" s="1">
        <f t="shared" si="39"/>
        <v>13010</v>
      </c>
      <c r="BR70" s="78">
        <f t="shared" si="39"/>
        <v>13010</v>
      </c>
      <c r="BS70" s="1">
        <f t="shared" si="39"/>
        <v>5725</v>
      </c>
      <c r="BT70" s="21" t="s">
        <v>129</v>
      </c>
      <c r="BU70" s="21" t="s">
        <v>129</v>
      </c>
      <c r="BV70" s="1">
        <f t="shared" si="39"/>
        <v>487078</v>
      </c>
      <c r="BW70" s="1">
        <f t="shared" si="39"/>
        <v>170593</v>
      </c>
      <c r="BX70" s="78">
        <f>SUM(BX71:BX74)</f>
        <v>170593</v>
      </c>
      <c r="BY70" s="1">
        <f t="shared" si="39"/>
        <v>44557</v>
      </c>
      <c r="BZ70" s="1">
        <f t="shared" si="39"/>
        <v>110795</v>
      </c>
      <c r="CA70" s="78">
        <f t="shared" si="39"/>
        <v>110795</v>
      </c>
      <c r="CB70" s="78">
        <f t="shared" si="39"/>
        <v>110795</v>
      </c>
      <c r="CC70" s="78">
        <f t="shared" si="39"/>
        <v>110795</v>
      </c>
      <c r="CD70" s="78">
        <f t="shared" si="39"/>
        <v>110795</v>
      </c>
      <c r="CE70" s="78">
        <f t="shared" si="39"/>
        <v>110795</v>
      </c>
      <c r="CF70" s="78">
        <f t="shared" si="39"/>
        <v>2050739</v>
      </c>
      <c r="CG70" s="78">
        <f t="shared" si="39"/>
        <v>487078</v>
      </c>
      <c r="CH70" s="1">
        <f t="shared" si="39"/>
        <v>2823</v>
      </c>
      <c r="CI70" s="1">
        <f t="shared" si="39"/>
        <v>36538</v>
      </c>
      <c r="CJ70" s="1">
        <f t="shared" si="39"/>
        <v>5699</v>
      </c>
      <c r="CK70" s="1">
        <f t="shared" si="39"/>
        <v>54733</v>
      </c>
      <c r="CL70" s="1">
        <f t="shared" si="39"/>
        <v>4477</v>
      </c>
      <c r="CM70" s="1">
        <f t="shared" si="39"/>
        <v>8369</v>
      </c>
      <c r="CN70" s="1">
        <f t="shared" si="39"/>
        <v>37197</v>
      </c>
      <c r="CO70" s="1">
        <f t="shared" si="39"/>
        <v>7758</v>
      </c>
      <c r="CP70" s="1">
        <f t="shared" si="39"/>
        <v>5591</v>
      </c>
      <c r="CQ70" s="1">
        <f t="shared" si="39"/>
        <v>2035</v>
      </c>
      <c r="CR70" s="1">
        <f t="shared" si="39"/>
        <v>313</v>
      </c>
      <c r="CS70" s="1">
        <f t="shared" si="39"/>
        <v>223</v>
      </c>
      <c r="CT70" s="1">
        <f t="shared" si="39"/>
        <v>3964</v>
      </c>
      <c r="CU70" s="1">
        <f t="shared" si="39"/>
        <v>1314</v>
      </c>
      <c r="CV70" s="1">
        <f t="shared" si="39"/>
        <v>538</v>
      </c>
      <c r="CW70" s="1">
        <f t="shared" si="39"/>
        <v>4467</v>
      </c>
      <c r="CX70" s="1">
        <f t="shared" si="39"/>
        <v>1466</v>
      </c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102" ht="12.75">
      <c r="A71" s="20" t="s">
        <v>27</v>
      </c>
      <c r="B71" s="16">
        <v>2698</v>
      </c>
      <c r="C71" s="16">
        <v>4068</v>
      </c>
      <c r="D71" s="16">
        <v>4794</v>
      </c>
      <c r="E71" s="16">
        <v>2579</v>
      </c>
      <c r="F71" s="16">
        <v>1725</v>
      </c>
      <c r="G71" s="16">
        <v>4164</v>
      </c>
      <c r="H71" s="16">
        <v>14868</v>
      </c>
      <c r="I71" s="16">
        <v>2064</v>
      </c>
      <c r="J71" s="16">
        <v>2197</v>
      </c>
      <c r="K71" s="16">
        <v>5769</v>
      </c>
      <c r="L71" s="16">
        <v>9717</v>
      </c>
      <c r="M71" s="31">
        <f>L71</f>
        <v>9717</v>
      </c>
      <c r="N71" s="16">
        <v>5733</v>
      </c>
      <c r="O71" s="16">
        <v>15570</v>
      </c>
      <c r="P71" s="16">
        <v>8003</v>
      </c>
      <c r="Q71" s="16">
        <v>28006</v>
      </c>
      <c r="R71" s="31">
        <f>Q71</f>
        <v>28006</v>
      </c>
      <c r="S71" s="16">
        <v>24526</v>
      </c>
      <c r="T71" s="11">
        <f>K71+N71</f>
        <v>11502</v>
      </c>
      <c r="U71" s="16">
        <v>3081</v>
      </c>
      <c r="V71" s="16">
        <v>25331</v>
      </c>
      <c r="W71" s="31">
        <f>V71</f>
        <v>25331</v>
      </c>
      <c r="X71" s="16">
        <v>14652</v>
      </c>
      <c r="Y71" s="16">
        <v>4350</v>
      </c>
      <c r="Z71" s="11">
        <f>Y71</f>
        <v>4350</v>
      </c>
      <c r="AA71" s="18">
        <f>(AA$26-AA$27-AA$28)*'S&amp;R'!B$29/100</f>
        <v>4026.773755939127</v>
      </c>
      <c r="AB71" s="18">
        <f>(AB$26-AB$27-AB$28)*'S&amp;R'!G$29/100</f>
        <v>146.70716159182138</v>
      </c>
      <c r="AC71" s="16">
        <v>10408</v>
      </c>
      <c r="AD71" s="16">
        <v>27110</v>
      </c>
      <c r="AE71" s="16">
        <v>3736</v>
      </c>
      <c r="AF71" s="16">
        <v>0</v>
      </c>
      <c r="AG71" s="16">
        <v>22101</v>
      </c>
      <c r="AH71" s="16">
        <v>2889</v>
      </c>
      <c r="AI71" s="16">
        <v>156942</v>
      </c>
      <c r="AJ71" s="16">
        <v>145725</v>
      </c>
      <c r="AK71" s="16">
        <v>69611</v>
      </c>
      <c r="AL71" s="16">
        <v>38627</v>
      </c>
      <c r="AM71" s="16">
        <v>191222</v>
      </c>
      <c r="AN71" s="16">
        <v>9800</v>
      </c>
      <c r="AO71" s="16">
        <v>918</v>
      </c>
      <c r="AP71" s="16">
        <v>28343</v>
      </c>
      <c r="AQ71" s="16">
        <v>14221</v>
      </c>
      <c r="AR71" s="16">
        <v>36668</v>
      </c>
      <c r="AS71" s="16">
        <v>4090</v>
      </c>
      <c r="AT71" s="16">
        <v>13584</v>
      </c>
      <c r="AU71" s="16">
        <v>11120</v>
      </c>
      <c r="AV71" s="16"/>
      <c r="AW71" s="16">
        <v>6543</v>
      </c>
      <c r="AX71" s="16">
        <v>3284</v>
      </c>
      <c r="AY71" s="40"/>
      <c r="AZ71" s="16"/>
      <c r="BA71" s="16">
        <v>17600</v>
      </c>
      <c r="BB71" s="11">
        <f>BA71</f>
        <v>17600</v>
      </c>
      <c r="BC71" s="16">
        <v>10817</v>
      </c>
      <c r="BD71" s="16"/>
      <c r="BE71" s="16">
        <v>12185</v>
      </c>
      <c r="BF71" s="16">
        <v>2076</v>
      </c>
      <c r="BG71" s="16">
        <v>188</v>
      </c>
      <c r="BH71" s="16">
        <v>8977</v>
      </c>
      <c r="BI71" s="16">
        <v>8107</v>
      </c>
      <c r="BJ71" s="16">
        <v>4776</v>
      </c>
      <c r="BK71" s="16">
        <v>1133</v>
      </c>
      <c r="BL71" s="16">
        <v>3180</v>
      </c>
      <c r="BM71" s="16">
        <v>94061</v>
      </c>
      <c r="BN71" s="16">
        <v>67260</v>
      </c>
      <c r="BO71" s="16">
        <v>323908</v>
      </c>
      <c r="BP71" s="11">
        <f>BO71</f>
        <v>323908</v>
      </c>
      <c r="BQ71" s="16">
        <v>2800</v>
      </c>
      <c r="BR71" s="11">
        <f>BQ71</f>
        <v>2800</v>
      </c>
      <c r="BS71" s="16">
        <v>758</v>
      </c>
      <c r="BT71" s="7" t="s">
        <v>129</v>
      </c>
      <c r="BU71" s="7" t="s">
        <v>129</v>
      </c>
      <c r="BV71" s="16">
        <v>12406</v>
      </c>
      <c r="BW71" s="16">
        <v>0</v>
      </c>
      <c r="BX71" s="11">
        <f>BW71</f>
        <v>0</v>
      </c>
      <c r="BY71" s="16">
        <v>1137</v>
      </c>
      <c r="BZ71" s="16">
        <v>17986</v>
      </c>
      <c r="CA71" s="11">
        <f>$BZ71</f>
        <v>17986</v>
      </c>
      <c r="CB71" s="11">
        <f aca="true" t="shared" si="40" ref="CB71:CE74">$BZ71</f>
        <v>17986</v>
      </c>
      <c r="CC71" s="11">
        <f t="shared" si="40"/>
        <v>17986</v>
      </c>
      <c r="CD71" s="11">
        <f t="shared" si="40"/>
        <v>17986</v>
      </c>
      <c r="CE71" s="11">
        <f t="shared" si="40"/>
        <v>17986</v>
      </c>
      <c r="CF71" s="11">
        <f>BO71</f>
        <v>323908</v>
      </c>
      <c r="CG71" s="11">
        <f>BV71</f>
        <v>12406</v>
      </c>
      <c r="CH71" s="16">
        <v>711</v>
      </c>
      <c r="CI71" s="16">
        <v>5306</v>
      </c>
      <c r="CJ71" s="16">
        <v>1409</v>
      </c>
      <c r="CK71" s="16">
        <v>20382</v>
      </c>
      <c r="CL71" s="16">
        <v>1342</v>
      </c>
      <c r="CM71" s="16">
        <v>2368</v>
      </c>
      <c r="CN71" s="16">
        <v>12812</v>
      </c>
      <c r="CO71" s="16">
        <v>2880</v>
      </c>
      <c r="CP71" s="16">
        <v>1536</v>
      </c>
      <c r="CQ71" s="16">
        <v>555</v>
      </c>
      <c r="CR71" s="16">
        <v>47</v>
      </c>
      <c r="CS71" s="16">
        <v>33</v>
      </c>
      <c r="CT71" s="16">
        <v>1347</v>
      </c>
      <c r="CU71" s="16">
        <v>282</v>
      </c>
      <c r="CV71" s="16">
        <v>320</v>
      </c>
      <c r="CW71" s="16">
        <v>1724</v>
      </c>
      <c r="CX71" s="16">
        <v>341</v>
      </c>
    </row>
    <row r="72" spans="1:102" ht="12.75">
      <c r="A72" s="20" t="s">
        <v>28</v>
      </c>
      <c r="B72" s="16">
        <v>48</v>
      </c>
      <c r="C72" s="16">
        <v>0</v>
      </c>
      <c r="D72" s="16">
        <v>10</v>
      </c>
      <c r="E72" s="16">
        <v>69</v>
      </c>
      <c r="F72" s="16">
        <v>2</v>
      </c>
      <c r="G72" s="16">
        <v>56</v>
      </c>
      <c r="H72" s="16">
        <v>88</v>
      </c>
      <c r="I72" s="16">
        <v>145</v>
      </c>
      <c r="J72" s="16">
        <v>89</v>
      </c>
      <c r="K72" s="16">
        <v>10</v>
      </c>
      <c r="L72" s="16">
        <v>39</v>
      </c>
      <c r="M72" s="31">
        <f>L72</f>
        <v>39</v>
      </c>
      <c r="N72" s="16">
        <v>13</v>
      </c>
      <c r="O72" s="16">
        <v>243</v>
      </c>
      <c r="P72" s="16">
        <v>121</v>
      </c>
      <c r="Q72" s="16">
        <v>1284</v>
      </c>
      <c r="R72" s="31">
        <f>Q72</f>
        <v>1284</v>
      </c>
      <c r="S72" s="16">
        <v>1734</v>
      </c>
      <c r="T72" s="11">
        <f>K72+N72</f>
        <v>23</v>
      </c>
      <c r="U72" s="16">
        <v>128</v>
      </c>
      <c r="V72" s="16">
        <v>468</v>
      </c>
      <c r="W72" s="31">
        <f>V72</f>
        <v>468</v>
      </c>
      <c r="X72" s="16">
        <v>242</v>
      </c>
      <c r="Y72" s="16">
        <v>1</v>
      </c>
      <c r="Z72" s="11">
        <f>Y72</f>
        <v>1</v>
      </c>
      <c r="AA72" s="18">
        <f>(AA$26-AA$27-AA$28)*'S&amp;R'!C$29/100</f>
        <v>146.30822926190626</v>
      </c>
      <c r="AB72" s="18">
        <f>(AB$26-AB$27-AB$28)*'S&amp;R'!H$29/100</f>
        <v>0.14590227234195693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/>
      <c r="AW72" s="16">
        <v>0</v>
      </c>
      <c r="AX72" s="16">
        <v>0</v>
      </c>
      <c r="AY72" s="40"/>
      <c r="AZ72" s="16"/>
      <c r="BA72" s="16">
        <v>0</v>
      </c>
      <c r="BB72" s="11">
        <f>BA72</f>
        <v>0</v>
      </c>
      <c r="BC72" s="16">
        <v>0</v>
      </c>
      <c r="BD72" s="16"/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v>1</v>
      </c>
      <c r="BP72" s="11">
        <f>BO72</f>
        <v>1</v>
      </c>
      <c r="BQ72" s="16">
        <v>0</v>
      </c>
      <c r="BR72" s="11">
        <f>BQ72</f>
        <v>0</v>
      </c>
      <c r="BS72" s="16">
        <v>0</v>
      </c>
      <c r="BT72" s="7" t="s">
        <v>129</v>
      </c>
      <c r="BU72" s="7" t="s">
        <v>129</v>
      </c>
      <c r="BV72" s="16">
        <v>0</v>
      </c>
      <c r="BW72" s="16">
        <v>0</v>
      </c>
      <c r="BX72" s="11">
        <f>BW72</f>
        <v>0</v>
      </c>
      <c r="BY72" s="16">
        <v>0</v>
      </c>
      <c r="BZ72" s="16">
        <v>0</v>
      </c>
      <c r="CA72" s="11">
        <f>$BZ72</f>
        <v>0</v>
      </c>
      <c r="CB72" s="11">
        <f t="shared" si="40"/>
        <v>0</v>
      </c>
      <c r="CC72" s="11">
        <f t="shared" si="40"/>
        <v>0</v>
      </c>
      <c r="CD72" s="11">
        <f t="shared" si="40"/>
        <v>0</v>
      </c>
      <c r="CE72" s="11">
        <f t="shared" si="40"/>
        <v>0</v>
      </c>
      <c r="CF72" s="11">
        <f>BO72</f>
        <v>1</v>
      </c>
      <c r="CG72" s="11">
        <f>BV72</f>
        <v>0</v>
      </c>
      <c r="CH72" s="16">
        <v>0</v>
      </c>
      <c r="CI72" s="16">
        <v>0</v>
      </c>
      <c r="CJ72" s="16">
        <v>0</v>
      </c>
      <c r="CK72" s="16">
        <v>146</v>
      </c>
      <c r="CL72" s="16">
        <v>0</v>
      </c>
      <c r="CM72" s="16">
        <v>0</v>
      </c>
      <c r="CN72" s="16">
        <v>0</v>
      </c>
      <c r="CO72" s="16">
        <v>3</v>
      </c>
      <c r="CP72" s="16">
        <v>0</v>
      </c>
      <c r="CQ72" s="16">
        <v>0</v>
      </c>
      <c r="CR72" s="16">
        <v>0</v>
      </c>
      <c r="CS72" s="16">
        <v>0</v>
      </c>
      <c r="CT72" s="16">
        <v>0</v>
      </c>
      <c r="CU72" s="16">
        <v>0</v>
      </c>
      <c r="CV72" s="16">
        <v>0</v>
      </c>
      <c r="CW72" s="16">
        <v>0</v>
      </c>
      <c r="CX72" s="16">
        <v>0</v>
      </c>
    </row>
    <row r="73" spans="1:102" ht="12.75">
      <c r="A73" s="20" t="s">
        <v>29</v>
      </c>
      <c r="B73" s="16">
        <v>123</v>
      </c>
      <c r="C73" s="16">
        <v>133</v>
      </c>
      <c r="D73" s="16">
        <v>89</v>
      </c>
      <c r="E73" s="16">
        <v>43</v>
      </c>
      <c r="F73" s="16">
        <v>21</v>
      </c>
      <c r="G73" s="16">
        <v>788</v>
      </c>
      <c r="H73" s="16">
        <v>293</v>
      </c>
      <c r="I73" s="16">
        <v>25</v>
      </c>
      <c r="J73" s="16">
        <v>34</v>
      </c>
      <c r="K73" s="16">
        <v>1952</v>
      </c>
      <c r="L73" s="16">
        <v>807</v>
      </c>
      <c r="M73" s="31">
        <f>L73</f>
        <v>807</v>
      </c>
      <c r="N73" s="16">
        <v>2061</v>
      </c>
      <c r="O73" s="16">
        <v>1509</v>
      </c>
      <c r="P73" s="16">
        <v>7346</v>
      </c>
      <c r="Q73" s="16">
        <v>4542</v>
      </c>
      <c r="R73" s="31">
        <f>Q73</f>
        <v>4542</v>
      </c>
      <c r="S73" s="16">
        <v>1752</v>
      </c>
      <c r="T73" s="11">
        <f>K73+N73</f>
        <v>4013</v>
      </c>
      <c r="U73" s="16">
        <v>891</v>
      </c>
      <c r="V73" s="16">
        <v>23526</v>
      </c>
      <c r="W73" s="31">
        <f>V73</f>
        <v>23526</v>
      </c>
      <c r="X73" s="16">
        <v>1831</v>
      </c>
      <c r="Y73" s="16">
        <v>3762</v>
      </c>
      <c r="Z73" s="11">
        <f>Y73</f>
        <v>3762</v>
      </c>
      <c r="AA73" s="18">
        <f>(AA$26-AA$27-AA$28)*'S&amp;R'!D$29/100</f>
        <v>1175.6783181744222</v>
      </c>
      <c r="AB73" s="18">
        <f>(AB$26-AB$27-AB$28)*'S&amp;R'!I$29/100</f>
        <v>5.633036135836444</v>
      </c>
      <c r="AC73" s="16">
        <v>16</v>
      </c>
      <c r="AD73" s="16">
        <v>84</v>
      </c>
      <c r="AE73" s="16">
        <v>0</v>
      </c>
      <c r="AF73" s="16">
        <v>94139</v>
      </c>
      <c r="AG73" s="16">
        <v>41</v>
      </c>
      <c r="AH73" s="16">
        <v>11157</v>
      </c>
      <c r="AI73" s="16">
        <v>307569</v>
      </c>
      <c r="AJ73" s="16">
        <v>563485</v>
      </c>
      <c r="AK73" s="16">
        <v>224938</v>
      </c>
      <c r="AL73" s="16">
        <v>47599</v>
      </c>
      <c r="AM73" s="16">
        <v>46827</v>
      </c>
      <c r="AN73" s="16">
        <v>1257</v>
      </c>
      <c r="AO73" s="16">
        <v>2411</v>
      </c>
      <c r="AP73" s="16">
        <v>77776</v>
      </c>
      <c r="AQ73" s="16">
        <v>16748</v>
      </c>
      <c r="AR73" s="16">
        <v>145815</v>
      </c>
      <c r="AS73" s="16">
        <v>21394</v>
      </c>
      <c r="AT73" s="16">
        <v>22932</v>
      </c>
      <c r="AU73" s="16">
        <v>15783</v>
      </c>
      <c r="AV73" s="16"/>
      <c r="AW73" s="16">
        <v>1683</v>
      </c>
      <c r="AX73" s="16">
        <v>8079</v>
      </c>
      <c r="AY73" s="40"/>
      <c r="AZ73" s="16"/>
      <c r="BA73" s="16">
        <v>82985</v>
      </c>
      <c r="BB73" s="11">
        <f>BA73</f>
        <v>82985</v>
      </c>
      <c r="BC73" s="16">
        <v>35477</v>
      </c>
      <c r="BD73" s="16"/>
      <c r="BE73" s="16">
        <v>23982</v>
      </c>
      <c r="BF73" s="16">
        <v>11489</v>
      </c>
      <c r="BG73" s="16">
        <v>108</v>
      </c>
      <c r="BH73" s="16">
        <v>75387</v>
      </c>
      <c r="BI73" s="16">
        <v>20381</v>
      </c>
      <c r="BJ73" s="16">
        <v>9564</v>
      </c>
      <c r="BK73" s="16">
        <v>1539</v>
      </c>
      <c r="BL73" s="16">
        <v>6713</v>
      </c>
      <c r="BM73" s="16">
        <v>362360</v>
      </c>
      <c r="BN73" s="16">
        <v>315945</v>
      </c>
      <c r="BO73" s="16">
        <v>1559393</v>
      </c>
      <c r="BP73" s="11">
        <f>BO73</f>
        <v>1559393</v>
      </c>
      <c r="BQ73" s="16">
        <v>9546</v>
      </c>
      <c r="BR73" s="11">
        <f>BQ73</f>
        <v>9546</v>
      </c>
      <c r="BS73" s="16">
        <v>1705</v>
      </c>
      <c r="BT73" s="7" t="s">
        <v>129</v>
      </c>
      <c r="BU73" s="7" t="s">
        <v>129</v>
      </c>
      <c r="BV73" s="16">
        <v>450804</v>
      </c>
      <c r="BW73" s="16">
        <v>166368</v>
      </c>
      <c r="BX73" s="11">
        <f>BW73</f>
        <v>166368</v>
      </c>
      <c r="BY73" s="16">
        <v>43420</v>
      </c>
      <c r="BZ73" s="16">
        <v>51046</v>
      </c>
      <c r="CA73" s="11">
        <f>$BZ73</f>
        <v>51046</v>
      </c>
      <c r="CB73" s="11">
        <f t="shared" si="40"/>
        <v>51046</v>
      </c>
      <c r="CC73" s="11">
        <f t="shared" si="40"/>
        <v>51046</v>
      </c>
      <c r="CD73" s="11">
        <f t="shared" si="40"/>
        <v>51046</v>
      </c>
      <c r="CE73" s="11">
        <f t="shared" si="40"/>
        <v>51046</v>
      </c>
      <c r="CF73" s="11">
        <f>BO73</f>
        <v>1559393</v>
      </c>
      <c r="CG73" s="11">
        <f>BV73</f>
        <v>450804</v>
      </c>
      <c r="CH73" s="16">
        <v>2099</v>
      </c>
      <c r="CI73" s="16">
        <v>30722</v>
      </c>
      <c r="CJ73" s="16">
        <v>4278</v>
      </c>
      <c r="CK73" s="16">
        <v>33277</v>
      </c>
      <c r="CL73" s="16">
        <v>3135</v>
      </c>
      <c r="CM73" s="16">
        <v>6001</v>
      </c>
      <c r="CN73" s="16">
        <v>24337</v>
      </c>
      <c r="CO73" s="16">
        <v>4763</v>
      </c>
      <c r="CP73" s="16">
        <v>4017</v>
      </c>
      <c r="CQ73" s="16">
        <v>1457</v>
      </c>
      <c r="CR73" s="16">
        <v>266</v>
      </c>
      <c r="CS73" s="16">
        <v>187</v>
      </c>
      <c r="CT73" s="16">
        <v>2559</v>
      </c>
      <c r="CU73" s="16">
        <v>1028</v>
      </c>
      <c r="CV73" s="16">
        <v>217</v>
      </c>
      <c r="CW73" s="16">
        <v>2726</v>
      </c>
      <c r="CX73" s="16">
        <v>1083</v>
      </c>
    </row>
    <row r="74" spans="1:102" ht="12.75">
      <c r="A74" s="20" t="s">
        <v>30</v>
      </c>
      <c r="B74" s="16">
        <v>467</v>
      </c>
      <c r="C74" s="16">
        <v>6</v>
      </c>
      <c r="D74" s="16">
        <v>6</v>
      </c>
      <c r="E74" s="16">
        <v>10</v>
      </c>
      <c r="F74" s="16">
        <v>1</v>
      </c>
      <c r="G74" s="16">
        <v>2915</v>
      </c>
      <c r="H74" s="16">
        <v>24</v>
      </c>
      <c r="I74" s="16">
        <v>50</v>
      </c>
      <c r="J74" s="16">
        <v>4</v>
      </c>
      <c r="K74" s="16">
        <v>15893</v>
      </c>
      <c r="L74" s="16">
        <v>626</v>
      </c>
      <c r="M74" s="31">
        <f>L74</f>
        <v>626</v>
      </c>
      <c r="N74" s="16">
        <v>26450</v>
      </c>
      <c r="O74" s="16">
        <v>718</v>
      </c>
      <c r="P74" s="16">
        <v>4739</v>
      </c>
      <c r="Q74" s="16">
        <v>2148</v>
      </c>
      <c r="R74" s="31">
        <f>Q74</f>
        <v>2148</v>
      </c>
      <c r="S74" s="16">
        <v>326</v>
      </c>
      <c r="T74" s="11">
        <f>K74+N74</f>
        <v>42343</v>
      </c>
      <c r="U74" s="16">
        <v>2661</v>
      </c>
      <c r="V74" s="16">
        <v>5144</v>
      </c>
      <c r="W74" s="31">
        <f>V74</f>
        <v>5144</v>
      </c>
      <c r="X74" s="16">
        <v>2878</v>
      </c>
      <c r="Y74" s="16">
        <v>49810</v>
      </c>
      <c r="Z74" s="11">
        <f>Y74</f>
        <v>49810</v>
      </c>
      <c r="AA74" s="18">
        <f>(AA$26-AA$27-AA$28)*'S&amp;R'!E$29/100</f>
        <v>313.7496961442307</v>
      </c>
      <c r="AB74" s="18">
        <f>(AB$26-AB$27-AB$28)*'S&amp;R'!J$29/100</f>
        <v>0</v>
      </c>
      <c r="AC74" s="16">
        <v>40660</v>
      </c>
      <c r="AD74" s="16">
        <v>24</v>
      </c>
      <c r="AE74" s="16">
        <v>0</v>
      </c>
      <c r="AF74" s="16">
        <v>0</v>
      </c>
      <c r="AG74" s="16">
        <v>0</v>
      </c>
      <c r="AH74" s="16">
        <v>11194</v>
      </c>
      <c r="AI74" s="16">
        <v>9469</v>
      </c>
      <c r="AJ74" s="16">
        <v>11749</v>
      </c>
      <c r="AK74" s="16">
        <v>5490</v>
      </c>
      <c r="AL74" s="16">
        <v>1125</v>
      </c>
      <c r="AM74" s="16">
        <v>5928</v>
      </c>
      <c r="AN74" s="16">
        <v>137</v>
      </c>
      <c r="AO74" s="16">
        <v>43</v>
      </c>
      <c r="AP74" s="16">
        <v>6187</v>
      </c>
      <c r="AQ74" s="16">
        <v>619</v>
      </c>
      <c r="AR74" s="16">
        <v>1553</v>
      </c>
      <c r="AS74" s="16">
        <v>146</v>
      </c>
      <c r="AT74" s="16">
        <v>1458</v>
      </c>
      <c r="AU74" s="16">
        <v>590</v>
      </c>
      <c r="AV74" s="16"/>
      <c r="AW74" s="16">
        <v>118</v>
      </c>
      <c r="AX74" s="16">
        <v>555</v>
      </c>
      <c r="AY74" s="40"/>
      <c r="AZ74" s="16"/>
      <c r="BA74" s="16">
        <v>3684</v>
      </c>
      <c r="BB74" s="11">
        <f>BA74</f>
        <v>3684</v>
      </c>
      <c r="BC74" s="16">
        <v>462</v>
      </c>
      <c r="BD74" s="16"/>
      <c r="BE74" s="16">
        <v>738</v>
      </c>
      <c r="BF74" s="16">
        <v>372</v>
      </c>
      <c r="BG74" s="16">
        <v>26</v>
      </c>
      <c r="BH74" s="16">
        <v>17920</v>
      </c>
      <c r="BI74" s="16">
        <v>1094</v>
      </c>
      <c r="BJ74" s="16">
        <v>449</v>
      </c>
      <c r="BK74" s="16">
        <v>180</v>
      </c>
      <c r="BL74" s="16">
        <v>0</v>
      </c>
      <c r="BM74" s="16">
        <v>50787</v>
      </c>
      <c r="BN74" s="16">
        <v>38123</v>
      </c>
      <c r="BO74" s="16">
        <v>167437</v>
      </c>
      <c r="BP74" s="11">
        <f>BO74</f>
        <v>167437</v>
      </c>
      <c r="BQ74" s="16">
        <v>664</v>
      </c>
      <c r="BR74" s="11">
        <f>BQ74</f>
        <v>664</v>
      </c>
      <c r="BS74" s="16">
        <v>3262</v>
      </c>
      <c r="BT74" s="7" t="s">
        <v>129</v>
      </c>
      <c r="BU74" s="7" t="s">
        <v>129</v>
      </c>
      <c r="BV74" s="16">
        <v>23868</v>
      </c>
      <c r="BW74" s="16">
        <v>4225</v>
      </c>
      <c r="BX74" s="11">
        <f>BW74</f>
        <v>4225</v>
      </c>
      <c r="BY74" s="16">
        <v>0</v>
      </c>
      <c r="BZ74" s="16">
        <v>41763</v>
      </c>
      <c r="CA74" s="11">
        <f>$BZ74</f>
        <v>41763</v>
      </c>
      <c r="CB74" s="11">
        <f t="shared" si="40"/>
        <v>41763</v>
      </c>
      <c r="CC74" s="11">
        <f t="shared" si="40"/>
        <v>41763</v>
      </c>
      <c r="CD74" s="11">
        <f t="shared" si="40"/>
        <v>41763</v>
      </c>
      <c r="CE74" s="11">
        <f t="shared" si="40"/>
        <v>41763</v>
      </c>
      <c r="CF74" s="11">
        <f>BO74</f>
        <v>167437</v>
      </c>
      <c r="CG74" s="11">
        <f>BV74</f>
        <v>23868</v>
      </c>
      <c r="CH74" s="16">
        <v>13</v>
      </c>
      <c r="CI74" s="16">
        <v>510</v>
      </c>
      <c r="CJ74" s="16">
        <v>12</v>
      </c>
      <c r="CK74" s="16">
        <v>928</v>
      </c>
      <c r="CL74" s="16">
        <v>0</v>
      </c>
      <c r="CM74" s="16">
        <v>0</v>
      </c>
      <c r="CN74" s="16">
        <v>48</v>
      </c>
      <c r="CO74" s="16">
        <v>112</v>
      </c>
      <c r="CP74" s="16">
        <v>38</v>
      </c>
      <c r="CQ74" s="16">
        <v>23</v>
      </c>
      <c r="CR74" s="16">
        <v>0</v>
      </c>
      <c r="CS74" s="16">
        <v>3</v>
      </c>
      <c r="CT74" s="16">
        <v>58</v>
      </c>
      <c r="CU74" s="16">
        <v>4</v>
      </c>
      <c r="CV74" s="16">
        <v>1</v>
      </c>
      <c r="CW74" s="16">
        <v>17</v>
      </c>
      <c r="CX74" s="16">
        <v>42</v>
      </c>
    </row>
    <row r="75" spans="1:102" ht="12.75">
      <c r="A75" s="20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</row>
    <row r="76" spans="1:255" ht="12.75">
      <c r="A76" s="19" t="s">
        <v>131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102" ht="12.75">
      <c r="A77" s="19" t="s">
        <v>0</v>
      </c>
      <c r="B77" s="21">
        <f aca="true" t="shared" si="41" ref="B77:AX77">B16-B34-B51-B67</f>
        <v>8.153168664133293</v>
      </c>
      <c r="C77" s="21">
        <f t="shared" si="41"/>
        <v>270.63277383855007</v>
      </c>
      <c r="D77" s="21">
        <f t="shared" si="41"/>
        <v>652.5287999999999</v>
      </c>
      <c r="E77" s="21">
        <f t="shared" si="41"/>
        <v>218.9872674285714</v>
      </c>
      <c r="F77" s="21">
        <f t="shared" si="41"/>
        <v>64</v>
      </c>
      <c r="G77" s="21">
        <f t="shared" si="41"/>
        <v>240.2360829660808</v>
      </c>
      <c r="H77" s="21">
        <f t="shared" si="41"/>
        <v>2262.9145</v>
      </c>
      <c r="I77" s="21">
        <f t="shared" si="41"/>
        <v>50.76237971130714</v>
      </c>
      <c r="J77" s="21">
        <f t="shared" si="41"/>
        <v>16</v>
      </c>
      <c r="K77" s="21">
        <f t="shared" si="41"/>
        <v>48.30001824192011</v>
      </c>
      <c r="L77" s="21">
        <f t="shared" si="41"/>
        <v>141.8357</v>
      </c>
      <c r="M77" s="21">
        <f t="shared" si="41"/>
        <v>139.63100000000003</v>
      </c>
      <c r="N77" s="21">
        <f t="shared" si="41"/>
        <v>34.30927042939097</v>
      </c>
      <c r="O77" s="21">
        <f t="shared" si="41"/>
        <v>2119.2783185887915</v>
      </c>
      <c r="P77" s="21">
        <f t="shared" si="41"/>
        <v>421.57847743699944</v>
      </c>
      <c r="Q77" s="21">
        <f t="shared" si="41"/>
        <v>5688.559297175396</v>
      </c>
      <c r="R77" s="21">
        <f t="shared" si="41"/>
        <v>574.1975851294817</v>
      </c>
      <c r="S77" s="21">
        <f t="shared" si="41"/>
        <v>1933.3483974179064</v>
      </c>
      <c r="T77" s="21">
        <f t="shared" si="41"/>
        <v>906.503396157678</v>
      </c>
      <c r="U77" s="21">
        <f t="shared" si="41"/>
        <v>749.0876523505514</v>
      </c>
      <c r="V77" s="21">
        <f t="shared" si="41"/>
        <v>11153.867819913896</v>
      </c>
      <c r="W77" s="21">
        <f t="shared" si="41"/>
        <v>1806.1535220298615</v>
      </c>
      <c r="X77" s="21">
        <f t="shared" si="41"/>
        <v>1741.2766181677514</v>
      </c>
      <c r="Y77" s="21">
        <f t="shared" si="41"/>
        <v>7389.990250908169</v>
      </c>
      <c r="Z77" s="21">
        <f t="shared" si="41"/>
        <v>445.29804849201656</v>
      </c>
      <c r="AA77" s="21">
        <f t="shared" si="41"/>
        <v>1654.7179809562062</v>
      </c>
      <c r="AB77" s="21">
        <f t="shared" si="41"/>
        <v>42.62952386937295</v>
      </c>
      <c r="AC77" s="21">
        <f t="shared" si="41"/>
        <v>3023</v>
      </c>
      <c r="AD77" s="21">
        <f t="shared" si="41"/>
        <v>4960.121729197158</v>
      </c>
      <c r="AE77" s="21">
        <f t="shared" si="41"/>
        <v>376.18882633174536</v>
      </c>
      <c r="AF77" s="21">
        <f t="shared" si="41"/>
        <v>1734</v>
      </c>
      <c r="AG77" s="21">
        <f t="shared" si="41"/>
        <v>2157.7377004865743</v>
      </c>
      <c r="AH77" s="21">
        <f t="shared" si="41"/>
        <v>1189.5351663375359</v>
      </c>
      <c r="AI77" s="21">
        <f t="shared" si="41"/>
        <v>13115.834040070453</v>
      </c>
      <c r="AJ77" s="21">
        <f t="shared" si="41"/>
        <v>16967.688396808233</v>
      </c>
      <c r="AK77" s="21">
        <f t="shared" si="41"/>
        <v>6293.349320278357</v>
      </c>
      <c r="AL77" s="21">
        <f t="shared" si="41"/>
        <v>7669.461941807464</v>
      </c>
      <c r="AM77" s="21">
        <f t="shared" si="41"/>
        <v>33814.19650749198</v>
      </c>
      <c r="AN77" s="21">
        <f t="shared" si="41"/>
        <v>569.4921831836092</v>
      </c>
      <c r="AO77" s="21">
        <f t="shared" si="41"/>
        <v>706.3715555555556</v>
      </c>
      <c r="AP77" s="21">
        <f t="shared" si="41"/>
        <v>16300.303844458758</v>
      </c>
      <c r="AQ77" s="21">
        <f t="shared" si="41"/>
        <v>3563</v>
      </c>
      <c r="AR77" s="21">
        <f t="shared" si="41"/>
        <v>11011.258938956451</v>
      </c>
      <c r="AS77" s="21">
        <f t="shared" si="41"/>
        <v>2538.019493177388</v>
      </c>
      <c r="AT77" s="21">
        <f t="shared" si="41"/>
        <v>3642.0709003807888</v>
      </c>
      <c r="AU77" s="21">
        <f t="shared" si="41"/>
        <v>816.3972169512966</v>
      </c>
      <c r="AV77" s="21"/>
      <c r="AW77" s="21">
        <f t="shared" si="41"/>
        <v>748.2791573496528</v>
      </c>
      <c r="AX77" s="21">
        <f t="shared" si="41"/>
        <v>574.0387455841841</v>
      </c>
      <c r="AY77" s="21"/>
      <c r="AZ77" s="21"/>
      <c r="BA77" s="21">
        <f>BA16-BA34-BA51-BA67</f>
        <v>2424.902776313646</v>
      </c>
      <c r="BB77" s="21">
        <f>BB16-BB34-BB51-BB67</f>
        <v>573.5406480301302</v>
      </c>
      <c r="BC77" s="21">
        <f>BC16-BC34-BC51-BC67</f>
        <v>3291</v>
      </c>
      <c r="BD77" s="21"/>
      <c r="BE77" s="21">
        <f aca="true" t="shared" si="42" ref="BE77:BS77">BE16-BE34-BE51-BE67</f>
        <v>1672.227523830156</v>
      </c>
      <c r="BF77" s="21">
        <f t="shared" si="42"/>
        <v>382.7502324583363</v>
      </c>
      <c r="BG77" s="21">
        <f t="shared" si="42"/>
        <v>10.932098765432098</v>
      </c>
      <c r="BH77" s="21">
        <f t="shared" si="42"/>
        <v>13455.3226</v>
      </c>
      <c r="BI77" s="21">
        <f t="shared" si="42"/>
        <v>2347.8082219522075</v>
      </c>
      <c r="BJ77" s="21">
        <f t="shared" si="42"/>
        <v>1637.6672071341711</v>
      </c>
      <c r="BK77" s="21">
        <f t="shared" si="42"/>
        <v>139.84806147397833</v>
      </c>
      <c r="BL77" s="21">
        <f t="shared" si="42"/>
        <v>1017</v>
      </c>
      <c r="BM77" s="21">
        <f t="shared" si="42"/>
        <v>66267.60804477822</v>
      </c>
      <c r="BN77" s="21">
        <f t="shared" si="42"/>
        <v>0</v>
      </c>
      <c r="BO77" s="21">
        <f t="shared" si="42"/>
        <v>235811.78133741053</v>
      </c>
      <c r="BP77" s="21">
        <f t="shared" si="42"/>
        <v>143377.9449121502</v>
      </c>
      <c r="BQ77" s="21">
        <f t="shared" si="42"/>
        <v>1440.6501275157475</v>
      </c>
      <c r="BR77" s="21">
        <f t="shared" si="42"/>
        <v>489.69887847595635</v>
      </c>
      <c r="BS77" s="21">
        <f t="shared" si="42"/>
        <v>0</v>
      </c>
      <c r="BT77" s="21" t="s">
        <v>129</v>
      </c>
      <c r="BU77" s="21" t="s">
        <v>129</v>
      </c>
      <c r="BV77" s="21">
        <f aca="true" t="shared" si="43" ref="BV77:CX77">BV16-BV34-BV51-BV67</f>
        <v>79716.92</v>
      </c>
      <c r="BW77" s="21">
        <f t="shared" si="43"/>
        <v>9213</v>
      </c>
      <c r="BX77" s="21">
        <f t="shared" si="43"/>
        <v>1314</v>
      </c>
      <c r="BY77" s="21">
        <f t="shared" si="43"/>
        <v>243.53</v>
      </c>
      <c r="BZ77" s="21">
        <f t="shared" si="43"/>
        <v>10023.819056472648</v>
      </c>
      <c r="CA77" s="21">
        <f t="shared" si="43"/>
        <v>5277.904726662275</v>
      </c>
      <c r="CB77" s="21">
        <f t="shared" si="43"/>
        <v>3627.9345108622074</v>
      </c>
      <c r="CC77" s="21">
        <f t="shared" si="43"/>
        <v>0</v>
      </c>
      <c r="CD77" s="21">
        <f t="shared" si="43"/>
        <v>1113.9798911522876</v>
      </c>
      <c r="CE77" s="21">
        <f t="shared" si="43"/>
        <v>3.99992779587895</v>
      </c>
      <c r="CF77" s="21">
        <f t="shared" si="43"/>
        <v>19321.559401990795</v>
      </c>
      <c r="CG77" s="21">
        <f t="shared" si="43"/>
        <v>1100</v>
      </c>
      <c r="CH77" s="21">
        <f t="shared" si="43"/>
        <v>95.66113660430639</v>
      </c>
      <c r="CI77" s="21">
        <f t="shared" si="43"/>
        <v>2679.0282488956755</v>
      </c>
      <c r="CJ77" s="21">
        <f t="shared" si="43"/>
        <v>264</v>
      </c>
      <c r="CK77" s="21">
        <f t="shared" si="43"/>
        <v>4584.0000361467555</v>
      </c>
      <c r="CL77" s="21">
        <f t="shared" si="43"/>
        <v>168</v>
      </c>
      <c r="CM77" s="21">
        <f t="shared" si="43"/>
        <v>148</v>
      </c>
      <c r="CN77" s="21">
        <f t="shared" si="43"/>
        <v>2116.8292741935484</v>
      </c>
      <c r="CO77" s="21">
        <f t="shared" si="43"/>
        <v>851.3324914761965</v>
      </c>
      <c r="CP77" s="21">
        <f t="shared" si="43"/>
        <v>269</v>
      </c>
      <c r="CQ77" s="21">
        <f t="shared" si="43"/>
        <v>106</v>
      </c>
      <c r="CR77" s="21">
        <f t="shared" si="43"/>
        <v>53</v>
      </c>
      <c r="CS77" s="21">
        <f t="shared" si="43"/>
        <v>4</v>
      </c>
      <c r="CT77" s="21">
        <f t="shared" si="43"/>
        <v>817</v>
      </c>
      <c r="CU77" s="21">
        <f t="shared" si="43"/>
        <v>114</v>
      </c>
      <c r="CV77" s="21">
        <f t="shared" si="43"/>
        <v>4</v>
      </c>
      <c r="CW77" s="21">
        <f t="shared" si="43"/>
        <v>650</v>
      </c>
      <c r="CX77" s="21">
        <f t="shared" si="43"/>
        <v>189</v>
      </c>
    </row>
    <row r="78" spans="1:102" ht="12.75">
      <c r="A78" s="20" t="s">
        <v>27</v>
      </c>
      <c r="B78" s="7">
        <f aca="true" t="shared" si="44" ref="B78:AX81">IF(B$77=0,0,B$77*B71/SUM(B$71:B$74))</f>
        <v>6.59389959707183</v>
      </c>
      <c r="C78" s="7">
        <f t="shared" si="44"/>
        <v>261.6910206739296</v>
      </c>
      <c r="D78" s="7">
        <f t="shared" si="44"/>
        <v>638.5431857930189</v>
      </c>
      <c r="E78" s="7">
        <f t="shared" si="44"/>
        <v>209.09595064727347</v>
      </c>
      <c r="F78" s="7">
        <f t="shared" si="44"/>
        <v>63.12178387650086</v>
      </c>
      <c r="G78" s="7">
        <f t="shared" si="44"/>
        <v>126.25811554597507</v>
      </c>
      <c r="H78" s="7">
        <f t="shared" si="44"/>
        <v>2202.9079281084264</v>
      </c>
      <c r="I78" s="7">
        <f t="shared" si="44"/>
        <v>45.87283350443868</v>
      </c>
      <c r="J78" s="7">
        <f t="shared" si="44"/>
        <v>15.12564543889845</v>
      </c>
      <c r="K78" s="7">
        <f t="shared" si="44"/>
        <v>11.794903709686636</v>
      </c>
      <c r="L78" s="7">
        <f t="shared" si="44"/>
        <v>123.17611018857806</v>
      </c>
      <c r="M78" s="7">
        <f t="shared" si="44"/>
        <v>121.26145562606135</v>
      </c>
      <c r="N78" s="7">
        <f t="shared" si="44"/>
        <v>5.741747595285589</v>
      </c>
      <c r="O78" s="7">
        <f t="shared" si="44"/>
        <v>1829.1110543474215</v>
      </c>
      <c r="P78" s="7">
        <f t="shared" si="44"/>
        <v>166.95000024386692</v>
      </c>
      <c r="Q78" s="7">
        <f t="shared" si="44"/>
        <v>4427.843014916457</v>
      </c>
      <c r="R78" s="7">
        <f t="shared" si="44"/>
        <v>446.9421225440874</v>
      </c>
      <c r="S78" s="7">
        <f t="shared" si="44"/>
        <v>1673.2762649118347</v>
      </c>
      <c r="T78" s="7">
        <f t="shared" si="44"/>
        <v>180.13859578455126</v>
      </c>
      <c r="U78" s="7">
        <f t="shared" si="44"/>
        <v>341.3606059594806</v>
      </c>
      <c r="V78" s="7">
        <f t="shared" si="44"/>
        <v>5187.1454542260535</v>
      </c>
      <c r="W78" s="7">
        <f t="shared" si="44"/>
        <v>839.9580470825317</v>
      </c>
      <c r="X78" s="7">
        <f t="shared" si="44"/>
        <v>1301.4939044734936</v>
      </c>
      <c r="Y78" s="7">
        <f t="shared" si="44"/>
        <v>554.9860606572612</v>
      </c>
      <c r="Z78" s="7">
        <f t="shared" si="44"/>
        <v>33.44175044352454</v>
      </c>
      <c r="AA78" s="7">
        <f t="shared" si="44"/>
        <v>1176.7175580723433</v>
      </c>
      <c r="AB78" s="7">
        <f t="shared" si="44"/>
        <v>41.013944529281765</v>
      </c>
      <c r="AC78" s="7">
        <f t="shared" si="44"/>
        <v>615.9146503797666</v>
      </c>
      <c r="AD78" s="7">
        <f t="shared" si="44"/>
        <v>4940.440152786206</v>
      </c>
      <c r="AE78" s="7">
        <f t="shared" si="44"/>
        <v>376.18882633174536</v>
      </c>
      <c r="AF78" s="7">
        <f t="shared" si="44"/>
        <v>0</v>
      </c>
      <c r="AG78" s="7">
        <f t="shared" si="44"/>
        <v>2153.7422508560103</v>
      </c>
      <c r="AH78" s="7">
        <f t="shared" si="44"/>
        <v>136.1555901564636</v>
      </c>
      <c r="AI78" s="7">
        <f t="shared" si="44"/>
        <v>4342.8524957102345</v>
      </c>
      <c r="AJ78" s="7">
        <f t="shared" si="44"/>
        <v>3429.621367685097</v>
      </c>
      <c r="AK78" s="7">
        <f t="shared" si="44"/>
        <v>1460.0979857081802</v>
      </c>
      <c r="AL78" s="7">
        <f t="shared" si="44"/>
        <v>3391.470119703231</v>
      </c>
      <c r="AM78" s="7">
        <f t="shared" si="44"/>
        <v>26502.573130072225</v>
      </c>
      <c r="AN78" s="7">
        <f t="shared" si="44"/>
        <v>498.572752831818</v>
      </c>
      <c r="AO78" s="7">
        <f t="shared" si="44"/>
        <v>192.304</v>
      </c>
      <c r="AP78" s="7">
        <f t="shared" si="44"/>
        <v>4113.756271824253</v>
      </c>
      <c r="AQ78" s="7">
        <f t="shared" si="44"/>
        <v>1604.0718943902748</v>
      </c>
      <c r="AR78" s="7">
        <f t="shared" si="44"/>
        <v>2193.923160542802</v>
      </c>
      <c r="AS78" s="7">
        <f t="shared" si="44"/>
        <v>405.0136452241715</v>
      </c>
      <c r="AT78" s="7">
        <f t="shared" si="44"/>
        <v>1302.835916963518</v>
      </c>
      <c r="AU78" s="7">
        <f t="shared" si="44"/>
        <v>330.20539964712543</v>
      </c>
      <c r="AV78" s="7"/>
      <c r="AW78" s="7">
        <f t="shared" si="44"/>
        <v>586.7678004001411</v>
      </c>
      <c r="AX78" s="7">
        <f t="shared" si="44"/>
        <v>158.1761403338195</v>
      </c>
      <c r="AY78" s="7"/>
      <c r="AZ78" s="7"/>
      <c r="BA78" s="7">
        <f aca="true" t="shared" si="45" ref="BA78:BC81">IF(BA$77=0,0,BA$77*BA71/SUM(BA$71:BA$74))</f>
        <v>409.3094674651159</v>
      </c>
      <c r="BB78" s="7">
        <f t="shared" si="45"/>
        <v>96.8103214313966</v>
      </c>
      <c r="BC78" s="7">
        <f t="shared" si="45"/>
        <v>761.372807767987</v>
      </c>
      <c r="BD78" s="7"/>
      <c r="BE78" s="7">
        <f aca="true" t="shared" si="46" ref="BE78:BS81">IF(BE$77=0,0,BE$77*BE71/SUM(BE$71:BE$74))</f>
        <v>552.1228120273798</v>
      </c>
      <c r="BF78" s="7">
        <f t="shared" si="46"/>
        <v>57.01294988760179</v>
      </c>
      <c r="BG78" s="7">
        <f t="shared" si="46"/>
        <v>6.382716049382716</v>
      </c>
      <c r="BH78" s="7">
        <f t="shared" si="46"/>
        <v>1180.9122734758123</v>
      </c>
      <c r="BI78" s="7">
        <f t="shared" si="46"/>
        <v>643.4210416931426</v>
      </c>
      <c r="BJ78" s="7">
        <f t="shared" si="46"/>
        <v>528.8727149417</v>
      </c>
      <c r="BK78" s="7">
        <f t="shared" si="46"/>
        <v>55.55675092917863</v>
      </c>
      <c r="BL78" s="7">
        <f t="shared" si="46"/>
        <v>326.90387142423936</v>
      </c>
      <c r="BM78" s="7">
        <f t="shared" si="46"/>
        <v>12289.233372304625</v>
      </c>
      <c r="BN78" s="7">
        <f t="shared" si="46"/>
        <v>0</v>
      </c>
      <c r="BO78" s="7">
        <f t="shared" si="46"/>
        <v>37245.755051929074</v>
      </c>
      <c r="BP78" s="7">
        <f t="shared" si="46"/>
        <v>22646.111172901452</v>
      </c>
      <c r="BQ78" s="7">
        <f t="shared" si="46"/>
        <v>310.0553694884007</v>
      </c>
      <c r="BR78" s="7">
        <f t="shared" si="46"/>
        <v>105.39253341527115</v>
      </c>
      <c r="BS78" s="7">
        <f t="shared" si="46"/>
        <v>0</v>
      </c>
      <c r="BT78" s="7" t="s">
        <v>129</v>
      </c>
      <c r="BU78" s="7" t="s">
        <v>129</v>
      </c>
      <c r="BV78" s="7">
        <f aca="true" t="shared" si="47" ref="BV78:CX81">IF(BV$77=0,0,BV$77*BV71/SUM(BV$71:BV$74))</f>
        <v>2030.4101386636225</v>
      </c>
      <c r="BW78" s="7">
        <f t="shared" si="47"/>
        <v>0</v>
      </c>
      <c r="BX78" s="7">
        <f t="shared" si="47"/>
        <v>0</v>
      </c>
      <c r="BY78" s="7">
        <f t="shared" si="47"/>
        <v>6.214368337186076</v>
      </c>
      <c r="BZ78" s="7">
        <f t="shared" si="47"/>
        <v>1627.2251414749496</v>
      </c>
      <c r="CA78" s="7">
        <f t="shared" si="47"/>
        <v>856.7931261676761</v>
      </c>
      <c r="CB78" s="7">
        <f t="shared" si="47"/>
        <v>588.9438161683078</v>
      </c>
      <c r="CC78" s="7">
        <f t="shared" si="47"/>
        <v>0</v>
      </c>
      <c r="CD78" s="7">
        <f t="shared" si="47"/>
        <v>180.83886747836132</v>
      </c>
      <c r="CE78" s="7">
        <f t="shared" si="47"/>
        <v>0.649331660604529</v>
      </c>
      <c r="CF78" s="7">
        <f t="shared" si="47"/>
        <v>3051.7816566515944</v>
      </c>
      <c r="CG78" s="7">
        <f t="shared" si="47"/>
        <v>28.01727854676253</v>
      </c>
      <c r="CH78" s="7">
        <f t="shared" si="47"/>
        <v>24.093187433815743</v>
      </c>
      <c r="CI78" s="7">
        <f t="shared" si="47"/>
        <v>389.044936467252</v>
      </c>
      <c r="CJ78" s="7">
        <f t="shared" si="47"/>
        <v>65.27039831549395</v>
      </c>
      <c r="CK78" s="7">
        <f t="shared" si="47"/>
        <v>1707.0339418037229</v>
      </c>
      <c r="CL78" s="7">
        <f t="shared" si="47"/>
        <v>50.35872235872236</v>
      </c>
      <c r="CM78" s="7">
        <f t="shared" si="47"/>
        <v>41.87644879913968</v>
      </c>
      <c r="CN78" s="7">
        <f t="shared" si="47"/>
        <v>729.1130107526882</v>
      </c>
      <c r="CO78" s="7">
        <f t="shared" si="47"/>
        <v>316.03990402828646</v>
      </c>
      <c r="CP78" s="7">
        <f t="shared" si="47"/>
        <v>73.90162761581112</v>
      </c>
      <c r="CQ78" s="7">
        <f t="shared" si="47"/>
        <v>28.90909090909091</v>
      </c>
      <c r="CR78" s="7">
        <f t="shared" si="47"/>
        <v>7.958466453674121</v>
      </c>
      <c r="CS78" s="7">
        <f t="shared" si="47"/>
        <v>0.5919282511210763</v>
      </c>
      <c r="CT78" s="7">
        <f t="shared" si="47"/>
        <v>277.6233602421796</v>
      </c>
      <c r="CU78" s="7">
        <f t="shared" si="47"/>
        <v>24.465753424657535</v>
      </c>
      <c r="CV78" s="7">
        <f t="shared" si="47"/>
        <v>2.379182156133829</v>
      </c>
      <c r="CW78" s="7">
        <f t="shared" si="47"/>
        <v>250.86187597940452</v>
      </c>
      <c r="CX78" s="7">
        <f t="shared" si="47"/>
        <v>43.962482946794</v>
      </c>
    </row>
    <row r="79" spans="1:102" ht="12.75">
      <c r="A79" s="20" t="s">
        <v>28</v>
      </c>
      <c r="B79" s="7">
        <f t="shared" si="44"/>
        <v>0.11731177934004738</v>
      </c>
      <c r="C79" s="7">
        <f t="shared" si="44"/>
        <v>0</v>
      </c>
      <c r="D79" s="7">
        <f t="shared" si="44"/>
        <v>1.3319632578077159</v>
      </c>
      <c r="E79" s="7">
        <f t="shared" si="44"/>
        <v>5.594269327127519</v>
      </c>
      <c r="F79" s="7">
        <f t="shared" si="44"/>
        <v>0.07318467695826186</v>
      </c>
      <c r="G79" s="7">
        <f t="shared" si="44"/>
        <v>1.6979957902436609</v>
      </c>
      <c r="H79" s="7">
        <f t="shared" si="44"/>
        <v>13.038465003601125</v>
      </c>
      <c r="I79" s="7">
        <f t="shared" si="44"/>
        <v>3.222655454526942</v>
      </c>
      <c r="J79" s="7">
        <f t="shared" si="44"/>
        <v>0.612736660929432</v>
      </c>
      <c r="K79" s="7">
        <f t="shared" si="44"/>
        <v>0.02044531757615988</v>
      </c>
      <c r="L79" s="7">
        <f t="shared" si="44"/>
        <v>0.4943777191884887</v>
      </c>
      <c r="M79" s="7">
        <f t="shared" si="44"/>
        <v>0.48669309142908224</v>
      </c>
      <c r="N79" s="7">
        <f t="shared" si="44"/>
        <v>0.013019835816974126</v>
      </c>
      <c r="O79" s="7">
        <f t="shared" si="44"/>
        <v>28.54681992334126</v>
      </c>
      <c r="P79" s="7">
        <f t="shared" si="44"/>
        <v>2.524172189117568</v>
      </c>
      <c r="Q79" s="7">
        <f t="shared" si="44"/>
        <v>203.00472867073955</v>
      </c>
      <c r="R79" s="7">
        <f t="shared" si="44"/>
        <v>20.491097812847542</v>
      </c>
      <c r="S79" s="7">
        <f t="shared" si="44"/>
        <v>118.30143697941456</v>
      </c>
      <c r="T79" s="7">
        <f t="shared" si="44"/>
        <v>0.3602145455611789</v>
      </c>
      <c r="U79" s="7">
        <f t="shared" si="44"/>
        <v>14.181810309254633</v>
      </c>
      <c r="V79" s="7">
        <f t="shared" si="44"/>
        <v>95.83451393856511</v>
      </c>
      <c r="W79" s="7">
        <f t="shared" si="44"/>
        <v>15.518549051937345</v>
      </c>
      <c r="X79" s="7">
        <f t="shared" si="44"/>
        <v>21.496145569382026</v>
      </c>
      <c r="Y79" s="7">
        <f t="shared" si="44"/>
        <v>0.12758300244994508</v>
      </c>
      <c r="Z79" s="7">
        <f t="shared" si="44"/>
        <v>0.00768775872264932</v>
      </c>
      <c r="AA79" s="7">
        <f t="shared" si="44"/>
        <v>42.754689659192636</v>
      </c>
      <c r="AB79" s="7">
        <f t="shared" si="44"/>
        <v>0.04078892699988533</v>
      </c>
      <c r="AC79" s="7">
        <f t="shared" si="44"/>
        <v>0</v>
      </c>
      <c r="AD79" s="7">
        <f t="shared" si="44"/>
        <v>0</v>
      </c>
      <c r="AE79" s="7">
        <f t="shared" si="44"/>
        <v>0</v>
      </c>
      <c r="AF79" s="7">
        <f t="shared" si="44"/>
        <v>0</v>
      </c>
      <c r="AG79" s="7">
        <f t="shared" si="44"/>
        <v>0</v>
      </c>
      <c r="AH79" s="7">
        <f t="shared" si="44"/>
        <v>0</v>
      </c>
      <c r="AI79" s="7">
        <f t="shared" si="44"/>
        <v>0</v>
      </c>
      <c r="AJ79" s="7">
        <f t="shared" si="44"/>
        <v>0</v>
      </c>
      <c r="AK79" s="7">
        <f t="shared" si="44"/>
        <v>0</v>
      </c>
      <c r="AL79" s="7">
        <f t="shared" si="44"/>
        <v>0</v>
      </c>
      <c r="AM79" s="7">
        <f t="shared" si="44"/>
        <v>0</v>
      </c>
      <c r="AN79" s="7">
        <f t="shared" si="44"/>
        <v>0</v>
      </c>
      <c r="AO79" s="7">
        <f t="shared" si="44"/>
        <v>0</v>
      </c>
      <c r="AP79" s="7">
        <f t="shared" si="44"/>
        <v>0</v>
      </c>
      <c r="AQ79" s="7">
        <f t="shared" si="44"/>
        <v>0</v>
      </c>
      <c r="AR79" s="7">
        <f t="shared" si="44"/>
        <v>0</v>
      </c>
      <c r="AS79" s="7">
        <f t="shared" si="44"/>
        <v>0</v>
      </c>
      <c r="AT79" s="7">
        <f t="shared" si="44"/>
        <v>0</v>
      </c>
      <c r="AU79" s="7">
        <f t="shared" si="44"/>
        <v>0</v>
      </c>
      <c r="AV79" s="7"/>
      <c r="AW79" s="7">
        <f t="shared" si="44"/>
        <v>0</v>
      </c>
      <c r="AX79" s="7">
        <f t="shared" si="44"/>
        <v>0</v>
      </c>
      <c r="AY79" s="7"/>
      <c r="AZ79" s="7"/>
      <c r="BA79" s="7">
        <f t="shared" si="45"/>
        <v>0</v>
      </c>
      <c r="BB79" s="7">
        <f t="shared" si="45"/>
        <v>0</v>
      </c>
      <c r="BC79" s="7">
        <f t="shared" si="45"/>
        <v>0</v>
      </c>
      <c r="BD79" s="7"/>
      <c r="BE79" s="7">
        <f t="shared" si="46"/>
        <v>0</v>
      </c>
      <c r="BF79" s="7">
        <f t="shared" si="46"/>
        <v>0</v>
      </c>
      <c r="BG79" s="7">
        <f t="shared" si="46"/>
        <v>0</v>
      </c>
      <c r="BH79" s="7">
        <f t="shared" si="46"/>
        <v>0</v>
      </c>
      <c r="BI79" s="7">
        <f t="shared" si="46"/>
        <v>0</v>
      </c>
      <c r="BJ79" s="7">
        <f t="shared" si="46"/>
        <v>0</v>
      </c>
      <c r="BK79" s="7">
        <f t="shared" si="46"/>
        <v>0</v>
      </c>
      <c r="BL79" s="7">
        <f t="shared" si="46"/>
        <v>0</v>
      </c>
      <c r="BM79" s="7">
        <f t="shared" si="46"/>
        <v>0</v>
      </c>
      <c r="BN79" s="7">
        <f t="shared" si="46"/>
        <v>0</v>
      </c>
      <c r="BO79" s="7">
        <f t="shared" si="46"/>
        <v>0.1149886852190408</v>
      </c>
      <c r="BP79" s="7">
        <f t="shared" si="46"/>
        <v>0.06991525733511199</v>
      </c>
      <c r="BQ79" s="7">
        <f t="shared" si="46"/>
        <v>0</v>
      </c>
      <c r="BR79" s="7">
        <f t="shared" si="46"/>
        <v>0</v>
      </c>
      <c r="BS79" s="7">
        <f t="shared" si="46"/>
        <v>0</v>
      </c>
      <c r="BT79" s="7" t="s">
        <v>129</v>
      </c>
      <c r="BU79" s="7" t="s">
        <v>129</v>
      </c>
      <c r="BV79" s="7">
        <f t="shared" si="47"/>
        <v>0</v>
      </c>
      <c r="BW79" s="7">
        <f t="shared" si="47"/>
        <v>0</v>
      </c>
      <c r="BX79" s="7">
        <f t="shared" si="47"/>
        <v>0</v>
      </c>
      <c r="BY79" s="7">
        <f t="shared" si="47"/>
        <v>0</v>
      </c>
      <c r="BZ79" s="7">
        <f t="shared" si="47"/>
        <v>0</v>
      </c>
      <c r="CA79" s="7">
        <f t="shared" si="47"/>
        <v>0</v>
      </c>
      <c r="CB79" s="7">
        <f t="shared" si="47"/>
        <v>0</v>
      </c>
      <c r="CC79" s="7">
        <f t="shared" si="47"/>
        <v>0</v>
      </c>
      <c r="CD79" s="7">
        <f t="shared" si="47"/>
        <v>0</v>
      </c>
      <c r="CE79" s="7">
        <f t="shared" si="47"/>
        <v>0</v>
      </c>
      <c r="CF79" s="7">
        <f t="shared" si="47"/>
        <v>0.00942175450020251</v>
      </c>
      <c r="CG79" s="7">
        <f t="shared" si="47"/>
        <v>0</v>
      </c>
      <c r="CH79" s="7">
        <f t="shared" si="47"/>
        <v>0</v>
      </c>
      <c r="CI79" s="7">
        <f t="shared" si="47"/>
        <v>0</v>
      </c>
      <c r="CJ79" s="7">
        <f t="shared" si="47"/>
        <v>0</v>
      </c>
      <c r="CK79" s="7">
        <f t="shared" si="47"/>
        <v>12.227796855232242</v>
      </c>
      <c r="CL79" s="7">
        <f t="shared" si="47"/>
        <v>0</v>
      </c>
      <c r="CM79" s="7">
        <f t="shared" si="47"/>
        <v>0</v>
      </c>
      <c r="CN79" s="7">
        <f t="shared" si="47"/>
        <v>0</v>
      </c>
      <c r="CO79" s="7">
        <f t="shared" si="47"/>
        <v>0.32920823336279836</v>
      </c>
      <c r="CP79" s="7">
        <f t="shared" si="47"/>
        <v>0</v>
      </c>
      <c r="CQ79" s="7">
        <f t="shared" si="47"/>
        <v>0</v>
      </c>
      <c r="CR79" s="7">
        <f t="shared" si="47"/>
        <v>0</v>
      </c>
      <c r="CS79" s="7">
        <f t="shared" si="47"/>
        <v>0</v>
      </c>
      <c r="CT79" s="7">
        <f t="shared" si="47"/>
        <v>0</v>
      </c>
      <c r="CU79" s="7">
        <f t="shared" si="47"/>
        <v>0</v>
      </c>
      <c r="CV79" s="7">
        <f t="shared" si="47"/>
        <v>0</v>
      </c>
      <c r="CW79" s="7">
        <f t="shared" si="47"/>
        <v>0</v>
      </c>
      <c r="CX79" s="7">
        <f t="shared" si="47"/>
        <v>0</v>
      </c>
    </row>
    <row r="80" spans="1:102" ht="12.75">
      <c r="A80" s="20" t="s">
        <v>29</v>
      </c>
      <c r="B80" s="7">
        <f t="shared" si="44"/>
        <v>0.3006114345588714</v>
      </c>
      <c r="C80" s="7">
        <f t="shared" si="44"/>
        <v>8.555778207874296</v>
      </c>
      <c r="D80" s="7">
        <f t="shared" si="44"/>
        <v>11.85447299448867</v>
      </c>
      <c r="E80" s="7">
        <f t="shared" si="44"/>
        <v>3.486283783572222</v>
      </c>
      <c r="F80" s="7">
        <f t="shared" si="44"/>
        <v>0.7684391080617495</v>
      </c>
      <c r="G80" s="7">
        <f t="shared" si="44"/>
        <v>23.893226477000084</v>
      </c>
      <c r="H80" s="7">
        <f t="shared" si="44"/>
        <v>43.41216188699011</v>
      </c>
      <c r="I80" s="7">
        <f t="shared" si="44"/>
        <v>0.5556302507805072</v>
      </c>
      <c r="J80" s="7">
        <f t="shared" si="44"/>
        <v>0.23407917383820998</v>
      </c>
      <c r="K80" s="7">
        <f t="shared" si="44"/>
        <v>3.990925990866409</v>
      </c>
      <c r="L80" s="7">
        <f t="shared" si="44"/>
        <v>10.229815881669497</v>
      </c>
      <c r="M80" s="7">
        <f t="shared" si="44"/>
        <v>10.070803199571008</v>
      </c>
      <c r="N80" s="7">
        <f t="shared" si="44"/>
        <v>2.0641447399064363</v>
      </c>
      <c r="O80" s="7">
        <f t="shared" si="44"/>
        <v>177.27222742519328</v>
      </c>
      <c r="P80" s="7">
        <f t="shared" si="44"/>
        <v>153.244371084774</v>
      </c>
      <c r="Q80" s="7">
        <f t="shared" si="44"/>
        <v>718.1055121670552</v>
      </c>
      <c r="R80" s="7">
        <f t="shared" si="44"/>
        <v>72.48486469311023</v>
      </c>
      <c r="S80" s="7">
        <f t="shared" si="44"/>
        <v>119.52947957781679</v>
      </c>
      <c r="T80" s="7">
        <f t="shared" si="44"/>
        <v>62.84960744943525</v>
      </c>
      <c r="U80" s="7">
        <f t="shared" si="44"/>
        <v>98.71869519957718</v>
      </c>
      <c r="V80" s="7">
        <f t="shared" si="44"/>
        <v>4817.527296834793</v>
      </c>
      <c r="W80" s="7">
        <f t="shared" si="44"/>
        <v>780.1055234954657</v>
      </c>
      <c r="X80" s="7">
        <f t="shared" si="44"/>
        <v>162.642324535283</v>
      </c>
      <c r="Y80" s="7">
        <f t="shared" si="44"/>
        <v>479.9672552166934</v>
      </c>
      <c r="Z80" s="7">
        <f t="shared" si="44"/>
        <v>28.921348314606742</v>
      </c>
      <c r="AA80" s="7">
        <f t="shared" si="44"/>
        <v>343.5607271454858</v>
      </c>
      <c r="AB80" s="7">
        <f t="shared" si="44"/>
        <v>1.5747904130912942</v>
      </c>
      <c r="AC80" s="7">
        <f t="shared" si="44"/>
        <v>0.9468326677629003</v>
      </c>
      <c r="AD80" s="7">
        <f t="shared" si="44"/>
        <v>15.307892764073822</v>
      </c>
      <c r="AE80" s="7">
        <f t="shared" si="44"/>
        <v>0</v>
      </c>
      <c r="AF80" s="7">
        <f t="shared" si="44"/>
        <v>1734</v>
      </c>
      <c r="AG80" s="7">
        <f t="shared" si="44"/>
        <v>3.995449630564066</v>
      </c>
      <c r="AH80" s="7">
        <f t="shared" si="44"/>
        <v>525.8179021722618</v>
      </c>
      <c r="AI80" s="7">
        <f t="shared" si="44"/>
        <v>8510.958183616247</v>
      </c>
      <c r="AJ80" s="7">
        <f t="shared" si="44"/>
        <v>13261.555645016551</v>
      </c>
      <c r="AK80" s="7">
        <f t="shared" si="44"/>
        <v>4718.098011941024</v>
      </c>
      <c r="AL80" s="7">
        <f t="shared" si="44"/>
        <v>4179.216253598625</v>
      </c>
      <c r="AM80" s="7">
        <f t="shared" si="44"/>
        <v>6490.027256078757</v>
      </c>
      <c r="AN80" s="7">
        <f t="shared" si="44"/>
        <v>63.94958676628522</v>
      </c>
      <c r="AO80" s="7">
        <f t="shared" si="44"/>
        <v>505.0598518518519</v>
      </c>
      <c r="AP80" s="7">
        <f t="shared" si="44"/>
        <v>11288.55476828152</v>
      </c>
      <c r="AQ80" s="7">
        <f t="shared" si="44"/>
        <v>1889.1073825503356</v>
      </c>
      <c r="AR80" s="7">
        <f t="shared" si="44"/>
        <v>8724.41653906809</v>
      </c>
      <c r="AS80" s="7">
        <f t="shared" si="44"/>
        <v>2118.5481481481484</v>
      </c>
      <c r="AT80" s="7">
        <f t="shared" si="44"/>
        <v>2199.398796216681</v>
      </c>
      <c r="AU80" s="7">
        <f t="shared" si="44"/>
        <v>468.67192649555574</v>
      </c>
      <c r="AV80" s="7"/>
      <c r="AW80" s="7">
        <f t="shared" si="44"/>
        <v>150.92926915381898</v>
      </c>
      <c r="AX80" s="7">
        <f t="shared" si="44"/>
        <v>389.1306448711716</v>
      </c>
      <c r="AY80" s="7"/>
      <c r="AZ80" s="7"/>
      <c r="BA80" s="7">
        <f t="shared" si="45"/>
        <v>1929.9173953177637</v>
      </c>
      <c r="BB80" s="7">
        <f t="shared" si="45"/>
        <v>456.46616613547997</v>
      </c>
      <c r="BC80" s="7">
        <f t="shared" si="45"/>
        <v>2497.1085422191804</v>
      </c>
      <c r="BD80" s="7"/>
      <c r="BE80" s="7">
        <f t="shared" si="46"/>
        <v>1086.6646924941012</v>
      </c>
      <c r="BF80" s="7">
        <f t="shared" si="46"/>
        <v>315.5210892382741</v>
      </c>
      <c r="BG80" s="7">
        <f t="shared" si="46"/>
        <v>3.666666666666666</v>
      </c>
      <c r="BH80" s="7">
        <f t="shared" si="46"/>
        <v>9917.058433833248</v>
      </c>
      <c r="BI80" s="7">
        <f t="shared" si="46"/>
        <v>1617.5606575487777</v>
      </c>
      <c r="BJ80" s="7">
        <f t="shared" si="46"/>
        <v>1059.074255800339</v>
      </c>
      <c r="BK80" s="7">
        <f t="shared" si="46"/>
        <v>75.46499530450654</v>
      </c>
      <c r="BL80" s="7">
        <f t="shared" si="46"/>
        <v>690.0961285757606</v>
      </c>
      <c r="BM80" s="7">
        <f t="shared" si="46"/>
        <v>47342.96472276824</v>
      </c>
      <c r="BN80" s="7">
        <f t="shared" si="46"/>
        <v>0</v>
      </c>
      <c r="BO80" s="7">
        <f t="shared" si="46"/>
        <v>179312.5508097757</v>
      </c>
      <c r="BP80" s="7">
        <f t="shared" si="46"/>
        <v>109025.36288157228</v>
      </c>
      <c r="BQ80" s="7">
        <f t="shared" si="46"/>
        <v>1057.0673418343831</v>
      </c>
      <c r="BR80" s="7">
        <f t="shared" si="46"/>
        <v>359.3132585650638</v>
      </c>
      <c r="BS80" s="7">
        <f t="shared" si="46"/>
        <v>0</v>
      </c>
      <c r="BT80" s="7" t="s">
        <v>129</v>
      </c>
      <c r="BU80" s="7" t="s">
        <v>129</v>
      </c>
      <c r="BV80" s="7">
        <f t="shared" si="47"/>
        <v>73780.18798566144</v>
      </c>
      <c r="BW80" s="7">
        <f t="shared" si="47"/>
        <v>8984.825778314467</v>
      </c>
      <c r="BX80" s="7">
        <f t="shared" si="47"/>
        <v>1281.4567537941182</v>
      </c>
      <c r="BY80" s="7">
        <f t="shared" si="47"/>
        <v>237.31563166281393</v>
      </c>
      <c r="BZ80" s="7">
        <f t="shared" si="47"/>
        <v>4618.221648600594</v>
      </c>
      <c r="CA80" s="7">
        <f t="shared" si="47"/>
        <v>2431.6613987743353</v>
      </c>
      <c r="CB80" s="7">
        <f t="shared" si="47"/>
        <v>1671.4792638789856</v>
      </c>
      <c r="CC80" s="7">
        <f t="shared" si="47"/>
        <v>0</v>
      </c>
      <c r="CD80" s="7">
        <f t="shared" si="47"/>
        <v>513.2381201657084</v>
      </c>
      <c r="CE80" s="7">
        <f t="shared" si="47"/>
        <v>1.8428657815644827</v>
      </c>
      <c r="CF80" s="7">
        <f t="shared" si="47"/>
        <v>14692.218015334292</v>
      </c>
      <c r="CG80" s="7">
        <f t="shared" si="47"/>
        <v>1018.0800610990436</v>
      </c>
      <c r="CH80" s="7">
        <f t="shared" si="47"/>
        <v>71.12742675608895</v>
      </c>
      <c r="CI80" s="7">
        <f t="shared" si="47"/>
        <v>2252.589245787206</v>
      </c>
      <c r="CJ80" s="7">
        <f t="shared" si="47"/>
        <v>198.17371468678715</v>
      </c>
      <c r="CK80" s="7">
        <f t="shared" si="47"/>
        <v>2787.016410627146</v>
      </c>
      <c r="CL80" s="7">
        <f t="shared" si="47"/>
        <v>117.64127764127764</v>
      </c>
      <c r="CM80" s="7">
        <f t="shared" si="47"/>
        <v>106.12355120086032</v>
      </c>
      <c r="CN80" s="7">
        <f t="shared" si="47"/>
        <v>1384.9846505376345</v>
      </c>
      <c r="CO80" s="7">
        <f t="shared" si="47"/>
        <v>522.6729385023361</v>
      </c>
      <c r="CP80" s="7">
        <f t="shared" si="47"/>
        <v>193.27007690931856</v>
      </c>
      <c r="CQ80" s="7">
        <f t="shared" si="47"/>
        <v>75.8928746928747</v>
      </c>
      <c r="CR80" s="7">
        <f t="shared" si="47"/>
        <v>45.04153354632588</v>
      </c>
      <c r="CS80" s="7">
        <f t="shared" si="47"/>
        <v>3.3542600896860986</v>
      </c>
      <c r="CT80" s="7">
        <f t="shared" si="47"/>
        <v>527.4225529767912</v>
      </c>
      <c r="CU80" s="7">
        <f t="shared" si="47"/>
        <v>89.18721461187215</v>
      </c>
      <c r="CV80" s="7">
        <f t="shared" si="47"/>
        <v>1.6133828996282529</v>
      </c>
      <c r="CW80" s="7">
        <f t="shared" si="47"/>
        <v>396.66442802775913</v>
      </c>
      <c r="CX80" s="7">
        <f t="shared" si="47"/>
        <v>139.62278308321964</v>
      </c>
    </row>
    <row r="81" spans="1:102" ht="12.75">
      <c r="A81" s="20" t="s">
        <v>30</v>
      </c>
      <c r="B81" s="7">
        <f t="shared" si="44"/>
        <v>1.1413458531625442</v>
      </c>
      <c r="C81" s="7">
        <f t="shared" si="44"/>
        <v>0.3859749567462088</v>
      </c>
      <c r="D81" s="7">
        <f t="shared" si="44"/>
        <v>0.7991779546846294</v>
      </c>
      <c r="E81" s="7">
        <f t="shared" si="44"/>
        <v>0.8107636705981912</v>
      </c>
      <c r="F81" s="7">
        <f t="shared" si="44"/>
        <v>0.03659233847913093</v>
      </c>
      <c r="G81" s="7">
        <f t="shared" si="44"/>
        <v>88.38674515286199</v>
      </c>
      <c r="H81" s="7">
        <f t="shared" si="44"/>
        <v>3.555945000982125</v>
      </c>
      <c r="I81" s="7">
        <f t="shared" si="44"/>
        <v>1.1112605015610144</v>
      </c>
      <c r="J81" s="7">
        <f t="shared" si="44"/>
        <v>0.027538726333907058</v>
      </c>
      <c r="K81" s="7">
        <f t="shared" si="44"/>
        <v>32.4937432237909</v>
      </c>
      <c r="L81" s="7">
        <f t="shared" si="44"/>
        <v>7.935396210563947</v>
      </c>
      <c r="M81" s="7">
        <f t="shared" si="44"/>
        <v>7.8120480829386025</v>
      </c>
      <c r="N81" s="7">
        <f t="shared" si="44"/>
        <v>26.49035825838197</v>
      </c>
      <c r="O81" s="7">
        <f t="shared" si="44"/>
        <v>84.3482168928355</v>
      </c>
      <c r="P81" s="7">
        <f t="shared" si="44"/>
        <v>98.85993391924096</v>
      </c>
      <c r="Q81" s="7">
        <f t="shared" si="44"/>
        <v>339.6060414211437</v>
      </c>
      <c r="R81" s="7">
        <f t="shared" si="44"/>
        <v>34.27950007943654</v>
      </c>
      <c r="S81" s="7">
        <f t="shared" si="44"/>
        <v>22.24121594884034</v>
      </c>
      <c r="T81" s="7">
        <f t="shared" si="44"/>
        <v>663.1549783781304</v>
      </c>
      <c r="U81" s="7">
        <f t="shared" si="44"/>
        <v>294.82654088223893</v>
      </c>
      <c r="V81" s="7">
        <f t="shared" si="44"/>
        <v>1053.360554914485</v>
      </c>
      <c r="W81" s="7">
        <f t="shared" si="44"/>
        <v>170.5714023999267</v>
      </c>
      <c r="X81" s="7">
        <f t="shared" si="44"/>
        <v>255.64424358959286</v>
      </c>
      <c r="Y81" s="7">
        <f t="shared" si="44"/>
        <v>6354.909352031765</v>
      </c>
      <c r="Z81" s="7">
        <f t="shared" si="44"/>
        <v>382.92726197516265</v>
      </c>
      <c r="AA81" s="7">
        <f t="shared" si="44"/>
        <v>91.68500607918435</v>
      </c>
      <c r="AB81" s="7">
        <f t="shared" si="44"/>
        <v>0</v>
      </c>
      <c r="AC81" s="7">
        <f t="shared" si="44"/>
        <v>2406.1385169524706</v>
      </c>
      <c r="AD81" s="7">
        <f t="shared" si="44"/>
        <v>4.373683646878234</v>
      </c>
      <c r="AE81" s="7">
        <f t="shared" si="44"/>
        <v>0</v>
      </c>
      <c r="AF81" s="7">
        <f t="shared" si="44"/>
        <v>0</v>
      </c>
      <c r="AG81" s="7">
        <f t="shared" si="44"/>
        <v>0</v>
      </c>
      <c r="AH81" s="7">
        <f t="shared" si="44"/>
        <v>527.5616740088104</v>
      </c>
      <c r="AI81" s="7">
        <f t="shared" si="44"/>
        <v>262.02336074397044</v>
      </c>
      <c r="AJ81" s="7">
        <f t="shared" si="44"/>
        <v>276.5113841065857</v>
      </c>
      <c r="AK81" s="7">
        <f t="shared" si="44"/>
        <v>115.15332262915213</v>
      </c>
      <c r="AL81" s="7">
        <f t="shared" si="44"/>
        <v>98.77556850560838</v>
      </c>
      <c r="AM81" s="7">
        <f t="shared" si="44"/>
        <v>821.5961213409971</v>
      </c>
      <c r="AN81" s="7">
        <f t="shared" si="44"/>
        <v>6.969843585506027</v>
      </c>
      <c r="AO81" s="7">
        <f t="shared" si="44"/>
        <v>9.007703703703704</v>
      </c>
      <c r="AP81" s="7">
        <f t="shared" si="44"/>
        <v>897.9928043529851</v>
      </c>
      <c r="AQ81" s="7">
        <f t="shared" si="44"/>
        <v>69.82072305938964</v>
      </c>
      <c r="AR81" s="7">
        <f t="shared" si="44"/>
        <v>92.9192393455594</v>
      </c>
      <c r="AS81" s="7">
        <f t="shared" si="44"/>
        <v>14.457699805068227</v>
      </c>
      <c r="AT81" s="7">
        <f t="shared" si="44"/>
        <v>139.83618720058962</v>
      </c>
      <c r="AU81" s="7">
        <f t="shared" si="44"/>
        <v>17.519890808615468</v>
      </c>
      <c r="AV81" s="7"/>
      <c r="AW81" s="7">
        <f t="shared" si="44"/>
        <v>10.582087795692598</v>
      </c>
      <c r="AX81" s="7">
        <f t="shared" si="44"/>
        <v>26.731960379193</v>
      </c>
      <c r="AY81" s="7"/>
      <c r="AZ81" s="7"/>
      <c r="BA81" s="7">
        <f t="shared" si="45"/>
        <v>85.6759135307663</v>
      </c>
      <c r="BB81" s="7">
        <f t="shared" si="45"/>
        <v>20.264160463253695</v>
      </c>
      <c r="BC81" s="7">
        <f t="shared" si="45"/>
        <v>32.51865001283258</v>
      </c>
      <c r="BD81" s="7"/>
      <c r="BE81" s="7">
        <f t="shared" si="46"/>
        <v>33.44001930867512</v>
      </c>
      <c r="BF81" s="7">
        <f t="shared" si="46"/>
        <v>10.216193332460438</v>
      </c>
      <c r="BG81" s="7">
        <f t="shared" si="46"/>
        <v>0.882716049382716</v>
      </c>
      <c r="BH81" s="7">
        <f t="shared" si="46"/>
        <v>2357.3518926909387</v>
      </c>
      <c r="BI81" s="7">
        <f t="shared" si="46"/>
        <v>86.82652271028716</v>
      </c>
      <c r="BJ81" s="7">
        <f t="shared" si="46"/>
        <v>49.720236392132186</v>
      </c>
      <c r="BK81" s="7">
        <f t="shared" si="46"/>
        <v>8.826315240293162</v>
      </c>
      <c r="BL81" s="7">
        <f t="shared" si="46"/>
        <v>0</v>
      </c>
      <c r="BM81" s="7">
        <f t="shared" si="46"/>
        <v>6635.40994970535</v>
      </c>
      <c r="BN81" s="7">
        <f t="shared" si="46"/>
        <v>0</v>
      </c>
      <c r="BO81" s="7">
        <f t="shared" si="46"/>
        <v>19253.360487020534</v>
      </c>
      <c r="BP81" s="7">
        <f t="shared" si="46"/>
        <v>11706.400942419144</v>
      </c>
      <c r="BQ81" s="7">
        <f t="shared" si="46"/>
        <v>73.52741619296359</v>
      </c>
      <c r="BR81" s="7">
        <f t="shared" si="46"/>
        <v>24.993086495621444</v>
      </c>
      <c r="BS81" s="7">
        <f t="shared" si="46"/>
        <v>0</v>
      </c>
      <c r="BT81" s="7" t="s">
        <v>129</v>
      </c>
      <c r="BU81" s="7" t="s">
        <v>129</v>
      </c>
      <c r="BV81" s="7">
        <f t="shared" si="47"/>
        <v>3906.321875674943</v>
      </c>
      <c r="BW81" s="7">
        <f t="shared" si="47"/>
        <v>228.17422168553225</v>
      </c>
      <c r="BX81" s="7">
        <f t="shared" si="47"/>
        <v>32.543246205881836</v>
      </c>
      <c r="BY81" s="7">
        <f t="shared" si="47"/>
        <v>0</v>
      </c>
      <c r="BZ81" s="7">
        <f t="shared" si="47"/>
        <v>3778.372266397105</v>
      </c>
      <c r="CA81" s="7">
        <f t="shared" si="47"/>
        <v>1989.4502017202635</v>
      </c>
      <c r="CB81" s="7">
        <f t="shared" si="47"/>
        <v>1367.5114308149139</v>
      </c>
      <c r="CC81" s="7">
        <f t="shared" si="47"/>
        <v>0</v>
      </c>
      <c r="CD81" s="7">
        <f t="shared" si="47"/>
        <v>419.9029035082177</v>
      </c>
      <c r="CE81" s="7">
        <f t="shared" si="47"/>
        <v>1.507730353709938</v>
      </c>
      <c r="CF81" s="7">
        <f t="shared" si="47"/>
        <v>1577.5503082504076</v>
      </c>
      <c r="CG81" s="7">
        <f t="shared" si="47"/>
        <v>53.902660354193785</v>
      </c>
      <c r="CH81" s="7">
        <f t="shared" si="47"/>
        <v>0.4405224144016943</v>
      </c>
      <c r="CI81" s="7">
        <f t="shared" si="47"/>
        <v>37.394066641217215</v>
      </c>
      <c r="CJ81" s="7">
        <f t="shared" si="47"/>
        <v>0.555886997718898</v>
      </c>
      <c r="CK81" s="7">
        <f t="shared" si="47"/>
        <v>77.72188686065425</v>
      </c>
      <c r="CL81" s="7">
        <f t="shared" si="47"/>
        <v>0</v>
      </c>
      <c r="CM81" s="7">
        <f t="shared" si="47"/>
        <v>0</v>
      </c>
      <c r="CN81" s="7">
        <f t="shared" si="47"/>
        <v>2.7316129032258063</v>
      </c>
      <c r="CO81" s="7">
        <f t="shared" si="47"/>
        <v>12.29044071221114</v>
      </c>
      <c r="CP81" s="7">
        <f t="shared" si="47"/>
        <v>1.8282954748703273</v>
      </c>
      <c r="CQ81" s="7">
        <f t="shared" si="47"/>
        <v>1.198034398034398</v>
      </c>
      <c r="CR81" s="7">
        <f t="shared" si="47"/>
        <v>0</v>
      </c>
      <c r="CS81" s="7">
        <f t="shared" si="47"/>
        <v>0.053811659192825115</v>
      </c>
      <c r="CT81" s="7">
        <f t="shared" si="47"/>
        <v>11.954086781029263</v>
      </c>
      <c r="CU81" s="7">
        <f t="shared" si="47"/>
        <v>0.3470319634703196</v>
      </c>
      <c r="CV81" s="7">
        <f t="shared" si="47"/>
        <v>0.007434944237918215</v>
      </c>
      <c r="CW81" s="7">
        <f t="shared" si="47"/>
        <v>2.4736959928363556</v>
      </c>
      <c r="CX81" s="7">
        <f t="shared" si="47"/>
        <v>5.414733969986357</v>
      </c>
    </row>
    <row r="82" spans="1:102" ht="12.75">
      <c r="A82" s="2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</row>
    <row r="83" spans="1:255" ht="12.75">
      <c r="A83" s="83" t="s">
        <v>184</v>
      </c>
      <c r="B83" s="84">
        <f aca="true" t="shared" si="48" ref="B83:Z83">100*B77/B70</f>
        <v>0.2443995402917654</v>
      </c>
      <c r="C83" s="84">
        <f t="shared" si="48"/>
        <v>6.432915945770146</v>
      </c>
      <c r="D83" s="84">
        <f t="shared" si="48"/>
        <v>13.319632578077156</v>
      </c>
      <c r="E83" s="84">
        <f t="shared" si="48"/>
        <v>8.107636705981912</v>
      </c>
      <c r="F83" s="84">
        <f t="shared" si="48"/>
        <v>3.659233847913093</v>
      </c>
      <c r="G83" s="84">
        <f t="shared" si="48"/>
        <v>3.032135339720823</v>
      </c>
      <c r="H83" s="84">
        <f t="shared" si="48"/>
        <v>14.816437504092187</v>
      </c>
      <c r="I83" s="84">
        <f t="shared" si="48"/>
        <v>2.222521003122029</v>
      </c>
      <c r="J83" s="84">
        <f t="shared" si="48"/>
        <v>0.6884681583476764</v>
      </c>
      <c r="K83" s="84">
        <f t="shared" si="48"/>
        <v>0.20445317576159883</v>
      </c>
      <c r="L83" s="84">
        <f t="shared" si="48"/>
        <v>1.2676351774063812</v>
      </c>
      <c r="M83" s="84">
        <f t="shared" si="48"/>
        <v>1.2479310036643134</v>
      </c>
      <c r="N83" s="84">
        <f t="shared" si="48"/>
        <v>0.10015258320749328</v>
      </c>
      <c r="O83" s="84">
        <f t="shared" si="48"/>
        <v>11.747662519893524</v>
      </c>
      <c r="P83" s="84">
        <f t="shared" si="48"/>
        <v>2.086092718278982</v>
      </c>
      <c r="Q83" s="84">
        <f t="shared" si="48"/>
        <v>15.81033712388937</v>
      </c>
      <c r="R83" s="84">
        <f t="shared" si="48"/>
        <v>1.5958798919663193</v>
      </c>
      <c r="S83" s="84">
        <f t="shared" si="48"/>
        <v>6.822458880012373</v>
      </c>
      <c r="T83" s="84">
        <f t="shared" si="48"/>
        <v>1.5661501980920822</v>
      </c>
      <c r="U83" s="84">
        <f t="shared" si="48"/>
        <v>11.079539304105182</v>
      </c>
      <c r="V83" s="84">
        <f t="shared" si="48"/>
        <v>20.477460243283144</v>
      </c>
      <c r="W83" s="84">
        <f t="shared" si="48"/>
        <v>3.3159292846019968</v>
      </c>
      <c r="X83" s="84">
        <f t="shared" si="48"/>
        <v>8.882704780736374</v>
      </c>
      <c r="Y83" s="84">
        <f t="shared" si="48"/>
        <v>12.758300244994508</v>
      </c>
      <c r="Z83" s="84">
        <f t="shared" si="48"/>
        <v>0.7687758722649319</v>
      </c>
      <c r="AA83" s="84" t="s">
        <v>129</v>
      </c>
      <c r="AB83" s="84" t="s">
        <v>129</v>
      </c>
      <c r="AC83" s="84">
        <f aca="true" t="shared" si="49" ref="AC83:AX83">100*AC77/AC70</f>
        <v>5.917704173518127</v>
      </c>
      <c r="AD83" s="84">
        <f t="shared" si="49"/>
        <v>18.223681861992645</v>
      </c>
      <c r="AE83" s="84">
        <f t="shared" si="49"/>
        <v>10.069294066695539</v>
      </c>
      <c r="AF83" s="84">
        <f t="shared" si="49"/>
        <v>1.8419571059815805</v>
      </c>
      <c r="AG83" s="84">
        <f t="shared" si="49"/>
        <v>9.744999098936747</v>
      </c>
      <c r="AH83" s="84">
        <f t="shared" si="49"/>
        <v>4.712896855536989</v>
      </c>
      <c r="AI83" s="84">
        <f t="shared" si="49"/>
        <v>2.7671703531943233</v>
      </c>
      <c r="AJ83" s="84">
        <f t="shared" si="49"/>
        <v>2.353488672283477</v>
      </c>
      <c r="AK83" s="84">
        <f t="shared" si="49"/>
        <v>2.0975104304034997</v>
      </c>
      <c r="AL83" s="84">
        <f t="shared" si="49"/>
        <v>8.780050533831856</v>
      </c>
      <c r="AM83" s="84">
        <f t="shared" si="49"/>
        <v>13.859583693336658</v>
      </c>
      <c r="AN83" s="84">
        <f t="shared" si="49"/>
        <v>5.0874770697124285</v>
      </c>
      <c r="AO83" s="84">
        <f t="shared" si="49"/>
        <v>20.948148148148146</v>
      </c>
      <c r="AP83" s="84">
        <f t="shared" si="49"/>
        <v>14.514187883513578</v>
      </c>
      <c r="AQ83" s="84">
        <f t="shared" si="49"/>
        <v>11.27959984804356</v>
      </c>
      <c r="AR83" s="84">
        <f t="shared" si="49"/>
        <v>5.983209230235635</v>
      </c>
      <c r="AS83" s="84">
        <f t="shared" si="49"/>
        <v>9.90253411306043</v>
      </c>
      <c r="AT83" s="84">
        <f t="shared" si="49"/>
        <v>9.590959341604226</v>
      </c>
      <c r="AU83" s="84">
        <f t="shared" si="49"/>
        <v>2.969473018409401</v>
      </c>
      <c r="AV83" s="84"/>
      <c r="AW83" s="84">
        <f t="shared" si="49"/>
        <v>8.967871013298812</v>
      </c>
      <c r="AX83" s="84">
        <f t="shared" si="49"/>
        <v>4.816569437692432</v>
      </c>
      <c r="AY83" s="84"/>
      <c r="AZ83" s="84"/>
      <c r="BA83" s="84">
        <f>100*BA77/BA70</f>
        <v>2.325621974233613</v>
      </c>
      <c r="BB83" s="84">
        <f>100*BB77/BB70</f>
        <v>0.5500586444965716</v>
      </c>
      <c r="BC83" s="84">
        <f>100*BC77/BC70</f>
        <v>7.038668833946446</v>
      </c>
      <c r="BD83" s="84"/>
      <c r="BE83" s="84">
        <f aca="true" t="shared" si="50" ref="BE83:BS83">100*BE77/BE70</f>
        <v>4.531167928004758</v>
      </c>
      <c r="BF83" s="84">
        <f t="shared" si="50"/>
        <v>2.7462885302313005</v>
      </c>
      <c r="BG83" s="84">
        <f t="shared" si="50"/>
        <v>3.3950617283950613</v>
      </c>
      <c r="BH83" s="84">
        <f t="shared" si="50"/>
        <v>13.154865472605687</v>
      </c>
      <c r="BI83" s="84">
        <f t="shared" si="50"/>
        <v>7.936610851031733</v>
      </c>
      <c r="BJ83" s="84">
        <f t="shared" si="50"/>
        <v>11.073549307824539</v>
      </c>
      <c r="BK83" s="84">
        <f t="shared" si="50"/>
        <v>4.9035084668295355</v>
      </c>
      <c r="BL83" s="84">
        <f t="shared" si="50"/>
        <v>10.279995956737087</v>
      </c>
      <c r="BM83" s="84">
        <f t="shared" si="50"/>
        <v>13.06517405971085</v>
      </c>
      <c r="BN83" s="84">
        <f t="shared" si="50"/>
        <v>0</v>
      </c>
      <c r="BO83" s="84">
        <f t="shared" si="50"/>
        <v>11.498868521904082</v>
      </c>
      <c r="BP83" s="84">
        <f t="shared" si="50"/>
        <v>6.991525733511198</v>
      </c>
      <c r="BQ83" s="84">
        <f t="shared" si="50"/>
        <v>11.073406053157168</v>
      </c>
      <c r="BR83" s="84">
        <f t="shared" si="50"/>
        <v>3.7640190505453988</v>
      </c>
      <c r="BS83" s="84">
        <f t="shared" si="50"/>
        <v>0</v>
      </c>
      <c r="BT83" s="85" t="s">
        <v>129</v>
      </c>
      <c r="BU83" s="85" t="s">
        <v>129</v>
      </c>
      <c r="BV83" s="84">
        <f aca="true" t="shared" si="51" ref="BV83:CX83">100*BV77/BV70</f>
        <v>16.36635610723539</v>
      </c>
      <c r="BW83" s="84">
        <f t="shared" si="51"/>
        <v>5.400573294332124</v>
      </c>
      <c r="BX83" s="84">
        <f t="shared" si="51"/>
        <v>0.7702543480682091</v>
      </c>
      <c r="BY83" s="84">
        <f t="shared" si="51"/>
        <v>0.5465583410014139</v>
      </c>
      <c r="BZ83" s="84">
        <f t="shared" si="51"/>
        <v>9.047176367591181</v>
      </c>
      <c r="CA83" s="84">
        <f t="shared" si="51"/>
        <v>4.7636668862875355</v>
      </c>
      <c r="CB83" s="84">
        <f t="shared" si="51"/>
        <v>3.2744568896269755</v>
      </c>
      <c r="CC83" s="84">
        <f t="shared" si="51"/>
        <v>0</v>
      </c>
      <c r="CD83" s="84">
        <f t="shared" si="51"/>
        <v>1.0054423856241597</v>
      </c>
      <c r="CE83" s="84">
        <f t="shared" si="51"/>
        <v>0.003610206052510447</v>
      </c>
      <c r="CF83" s="84">
        <f t="shared" si="51"/>
        <v>0.9421754500202509</v>
      </c>
      <c r="CG83" s="84">
        <f t="shared" si="51"/>
        <v>0.22583651899695736</v>
      </c>
      <c r="CH83" s="84">
        <f t="shared" si="51"/>
        <v>3.3886339569361104</v>
      </c>
      <c r="CI83" s="84">
        <f t="shared" si="51"/>
        <v>7.332169929650434</v>
      </c>
      <c r="CJ83" s="84">
        <f t="shared" si="51"/>
        <v>4.632391647657483</v>
      </c>
      <c r="CK83" s="84">
        <f t="shared" si="51"/>
        <v>8.375203325501536</v>
      </c>
      <c r="CL83" s="84">
        <f t="shared" si="51"/>
        <v>3.7525128434219344</v>
      </c>
      <c r="CM83" s="84">
        <f t="shared" si="51"/>
        <v>1.7684311148285339</v>
      </c>
      <c r="CN83" s="84">
        <f t="shared" si="51"/>
        <v>5.690860215053764</v>
      </c>
      <c r="CO83" s="84">
        <f t="shared" si="51"/>
        <v>10.973607778759947</v>
      </c>
      <c r="CP83" s="84">
        <f t="shared" si="51"/>
        <v>4.811303881237704</v>
      </c>
      <c r="CQ83" s="84">
        <f t="shared" si="51"/>
        <v>5.208845208845209</v>
      </c>
      <c r="CR83" s="84">
        <f t="shared" si="51"/>
        <v>16.93290734824281</v>
      </c>
      <c r="CS83" s="84">
        <f t="shared" si="51"/>
        <v>1.7937219730941705</v>
      </c>
      <c r="CT83" s="84">
        <f t="shared" si="51"/>
        <v>20.610494450050453</v>
      </c>
      <c r="CU83" s="84">
        <f t="shared" si="51"/>
        <v>8.67579908675799</v>
      </c>
      <c r="CV83" s="84">
        <f t="shared" si="51"/>
        <v>0.7434944237918215</v>
      </c>
      <c r="CW83" s="84">
        <f t="shared" si="51"/>
        <v>14.551152899037385</v>
      </c>
      <c r="CX83" s="84">
        <f t="shared" si="51"/>
        <v>12.892223738062755</v>
      </c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2:102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</row>
    <row r="85" spans="1:102" ht="12.75">
      <c r="A85" s="33" t="s">
        <v>157</v>
      </c>
      <c r="B85" s="72" t="s">
        <v>325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72"/>
      <c r="V85" s="4"/>
      <c r="W85" s="4"/>
      <c r="X85" s="4"/>
      <c r="Y85" s="4"/>
      <c r="Z85" s="4"/>
      <c r="AA85" s="4"/>
      <c r="AB85" s="4"/>
      <c r="AC85" s="72" t="s">
        <v>145</v>
      </c>
      <c r="AD85" s="4"/>
      <c r="AE85" s="4"/>
      <c r="AF85" s="4"/>
      <c r="AG85" s="4"/>
      <c r="AH85" s="72"/>
      <c r="AI85" s="4"/>
      <c r="AJ85" s="72" t="s">
        <v>325</v>
      </c>
      <c r="AK85" s="72" t="s">
        <v>325</v>
      </c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72" t="s">
        <v>325</v>
      </c>
      <c r="BF85" s="4"/>
      <c r="BG85" s="72"/>
      <c r="BH85" s="4"/>
      <c r="BI85" s="4"/>
      <c r="BJ85" s="4"/>
      <c r="BK85" s="4"/>
      <c r="BL85" s="4"/>
      <c r="BM85" s="4"/>
      <c r="BN85" s="72"/>
      <c r="BO85" s="72" t="s">
        <v>195</v>
      </c>
      <c r="BP85" s="4"/>
      <c r="BQ85" s="72" t="s">
        <v>186</v>
      </c>
      <c r="BR85" s="4"/>
      <c r="BS85" s="4"/>
      <c r="BT85" s="4"/>
      <c r="BU85" s="72"/>
      <c r="BV85" s="72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72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</row>
    <row r="86" spans="1:102" ht="12.75">
      <c r="A86" s="33" t="s">
        <v>0</v>
      </c>
      <c r="B86" s="21">
        <f aca="true" t="shared" si="52" ref="B86:BM86">SUM(B87:B90)</f>
        <v>0.9999999999999999</v>
      </c>
      <c r="C86" s="21">
        <f t="shared" si="52"/>
        <v>0</v>
      </c>
      <c r="D86" s="21">
        <f t="shared" si="52"/>
        <v>0</v>
      </c>
      <c r="E86" s="21">
        <f t="shared" si="52"/>
        <v>0</v>
      </c>
      <c r="F86" s="21">
        <f t="shared" si="52"/>
        <v>0</v>
      </c>
      <c r="G86" s="21">
        <f t="shared" si="52"/>
        <v>0</v>
      </c>
      <c r="H86" s="21">
        <f t="shared" si="52"/>
        <v>0</v>
      </c>
      <c r="I86" s="21">
        <f t="shared" si="52"/>
        <v>0</v>
      </c>
      <c r="J86" s="21">
        <f t="shared" si="52"/>
        <v>0</v>
      </c>
      <c r="K86" s="21">
        <f t="shared" si="52"/>
        <v>0</v>
      </c>
      <c r="L86" s="21">
        <f t="shared" si="52"/>
        <v>0</v>
      </c>
      <c r="M86" s="21">
        <f t="shared" si="52"/>
        <v>0</v>
      </c>
      <c r="N86" s="21">
        <f t="shared" si="52"/>
        <v>0</v>
      </c>
      <c r="O86" s="21">
        <f t="shared" si="52"/>
        <v>0</v>
      </c>
      <c r="P86" s="21">
        <f t="shared" si="52"/>
        <v>0</v>
      </c>
      <c r="Q86" s="21">
        <f t="shared" si="52"/>
        <v>0</v>
      </c>
      <c r="R86" s="21">
        <f t="shared" si="52"/>
        <v>0</v>
      </c>
      <c r="S86" s="21">
        <f t="shared" si="52"/>
        <v>0</v>
      </c>
      <c r="T86" s="21">
        <f t="shared" si="52"/>
        <v>0</v>
      </c>
      <c r="U86" s="21">
        <f t="shared" si="52"/>
        <v>0</v>
      </c>
      <c r="V86" s="21">
        <f t="shared" si="52"/>
        <v>0</v>
      </c>
      <c r="W86" s="21">
        <f t="shared" si="52"/>
        <v>0</v>
      </c>
      <c r="X86" s="21">
        <f t="shared" si="52"/>
        <v>0</v>
      </c>
      <c r="Y86" s="21">
        <f t="shared" si="52"/>
        <v>0</v>
      </c>
      <c r="Z86" s="21">
        <f t="shared" si="52"/>
        <v>0</v>
      </c>
      <c r="AA86" s="21">
        <f t="shared" si="52"/>
        <v>0</v>
      </c>
      <c r="AB86" s="21">
        <f t="shared" si="52"/>
        <v>0</v>
      </c>
      <c r="AC86" s="21">
        <f t="shared" si="52"/>
        <v>30</v>
      </c>
      <c r="AD86" s="21">
        <f t="shared" si="52"/>
        <v>0</v>
      </c>
      <c r="AE86" s="21">
        <f t="shared" si="52"/>
        <v>0</v>
      </c>
      <c r="AF86" s="21">
        <f t="shared" si="52"/>
        <v>0</v>
      </c>
      <c r="AG86" s="21">
        <f t="shared" si="52"/>
        <v>0</v>
      </c>
      <c r="AH86" s="21">
        <f t="shared" si="52"/>
        <v>0</v>
      </c>
      <c r="AI86" s="21">
        <f t="shared" si="52"/>
        <v>0</v>
      </c>
      <c r="AJ86" s="21">
        <f t="shared" si="52"/>
        <v>1733</v>
      </c>
      <c r="AK86" s="21">
        <f>SUM(AK87:AK90)</f>
        <v>2084</v>
      </c>
      <c r="AL86" s="21">
        <f t="shared" si="52"/>
        <v>0</v>
      </c>
      <c r="AM86" s="21">
        <f t="shared" si="52"/>
        <v>0</v>
      </c>
      <c r="AN86" s="21">
        <f t="shared" si="52"/>
        <v>0</v>
      </c>
      <c r="AO86" s="21">
        <f t="shared" si="52"/>
        <v>0</v>
      </c>
      <c r="AP86" s="21">
        <f t="shared" si="52"/>
        <v>0</v>
      </c>
      <c r="AQ86" s="21">
        <f t="shared" si="52"/>
        <v>0</v>
      </c>
      <c r="AR86" s="21">
        <f t="shared" si="52"/>
        <v>0</v>
      </c>
      <c r="AS86" s="21">
        <f t="shared" si="52"/>
        <v>0</v>
      </c>
      <c r="AT86" s="21">
        <f t="shared" si="52"/>
        <v>0</v>
      </c>
      <c r="AU86" s="21">
        <f t="shared" si="52"/>
        <v>0</v>
      </c>
      <c r="AV86" s="21"/>
      <c r="AW86" s="21">
        <f t="shared" si="52"/>
        <v>0</v>
      </c>
      <c r="AX86" s="21">
        <f t="shared" si="52"/>
        <v>0</v>
      </c>
      <c r="AY86" s="21"/>
      <c r="AZ86" s="21"/>
      <c r="BA86" s="21">
        <f t="shared" si="52"/>
        <v>0</v>
      </c>
      <c r="BB86" s="21">
        <f>SUM(BB87:BB90)</f>
        <v>0</v>
      </c>
      <c r="BC86" s="21">
        <f t="shared" si="52"/>
        <v>0</v>
      </c>
      <c r="BD86" s="21"/>
      <c r="BE86" s="21">
        <f t="shared" si="52"/>
        <v>1622</v>
      </c>
      <c r="BF86" s="21">
        <f t="shared" si="52"/>
        <v>0</v>
      </c>
      <c r="BG86" s="21">
        <f t="shared" si="52"/>
        <v>0</v>
      </c>
      <c r="BH86" s="21">
        <f t="shared" si="52"/>
        <v>0</v>
      </c>
      <c r="BI86" s="21">
        <f t="shared" si="52"/>
        <v>0</v>
      </c>
      <c r="BJ86" s="21">
        <f t="shared" si="52"/>
        <v>0</v>
      </c>
      <c r="BK86" s="21">
        <f t="shared" si="52"/>
        <v>0</v>
      </c>
      <c r="BL86" s="21">
        <f t="shared" si="52"/>
        <v>0</v>
      </c>
      <c r="BM86" s="21">
        <f t="shared" si="52"/>
        <v>0</v>
      </c>
      <c r="BN86" s="21">
        <f aca="true" t="shared" si="53" ref="BN86:BU86">SUM(BN87:BN90)</f>
        <v>0</v>
      </c>
      <c r="BO86" s="21">
        <f t="shared" si="53"/>
        <v>1750</v>
      </c>
      <c r="BP86" s="21">
        <f t="shared" si="53"/>
        <v>0</v>
      </c>
      <c r="BQ86" s="21">
        <f t="shared" si="53"/>
        <v>435.464</v>
      </c>
      <c r="BR86" s="21">
        <f t="shared" si="53"/>
        <v>0</v>
      </c>
      <c r="BS86" s="21">
        <f t="shared" si="53"/>
        <v>0</v>
      </c>
      <c r="BT86" s="21">
        <f t="shared" si="53"/>
        <v>0</v>
      </c>
      <c r="BU86" s="21">
        <f t="shared" si="53"/>
        <v>0</v>
      </c>
      <c r="BV86" s="21">
        <f aca="true" t="shared" si="54" ref="BV86:CS86">SUM(BV87:BV90)</f>
        <v>0</v>
      </c>
      <c r="BW86" s="21">
        <f t="shared" si="54"/>
        <v>0</v>
      </c>
      <c r="BX86" s="21">
        <f>SUM(BX87:BX90)</f>
        <v>0</v>
      </c>
      <c r="BY86" s="21">
        <f t="shared" si="54"/>
        <v>0</v>
      </c>
      <c r="BZ86" s="21">
        <f t="shared" si="54"/>
        <v>0</v>
      </c>
      <c r="CA86" s="21">
        <f t="shared" si="54"/>
        <v>0</v>
      </c>
      <c r="CB86" s="21">
        <f t="shared" si="54"/>
        <v>0</v>
      </c>
      <c r="CC86" s="21">
        <f t="shared" si="54"/>
        <v>0</v>
      </c>
      <c r="CD86" s="21">
        <f t="shared" si="54"/>
        <v>0</v>
      </c>
      <c r="CE86" s="21">
        <f t="shared" si="54"/>
        <v>0</v>
      </c>
      <c r="CF86" s="21">
        <f t="shared" si="54"/>
        <v>0</v>
      </c>
      <c r="CG86" s="21">
        <f>SUM(CG87:CG90)</f>
        <v>0</v>
      </c>
      <c r="CH86" s="21">
        <f t="shared" si="54"/>
        <v>0</v>
      </c>
      <c r="CI86" s="21">
        <f t="shared" si="54"/>
        <v>0</v>
      </c>
      <c r="CJ86" s="21">
        <f t="shared" si="54"/>
        <v>0</v>
      </c>
      <c r="CK86" s="21">
        <f t="shared" si="54"/>
        <v>0</v>
      </c>
      <c r="CL86" s="21">
        <f t="shared" si="54"/>
        <v>0</v>
      </c>
      <c r="CM86" s="21">
        <f t="shared" si="54"/>
        <v>0</v>
      </c>
      <c r="CN86" s="21">
        <f t="shared" si="54"/>
        <v>0</v>
      </c>
      <c r="CO86" s="21">
        <f t="shared" si="54"/>
        <v>0</v>
      </c>
      <c r="CP86" s="21">
        <f t="shared" si="54"/>
        <v>0</v>
      </c>
      <c r="CQ86" s="21">
        <f t="shared" si="54"/>
        <v>0</v>
      </c>
      <c r="CR86" s="21">
        <f t="shared" si="54"/>
        <v>0</v>
      </c>
      <c r="CS86" s="21">
        <f t="shared" si="54"/>
        <v>0</v>
      </c>
      <c r="CT86" s="21">
        <f>SUM(CT87:CT90)</f>
        <v>0</v>
      </c>
      <c r="CU86" s="21">
        <f>SUM(CU87:CU90)</f>
        <v>0</v>
      </c>
      <c r="CV86" s="21">
        <f>SUM(CV87:CV90)</f>
        <v>0</v>
      </c>
      <c r="CW86" s="21">
        <f>SUM(CW87:CW90)</f>
        <v>0</v>
      </c>
      <c r="CX86" s="21">
        <f>SUM(CX87:CX90)</f>
        <v>0</v>
      </c>
    </row>
    <row r="87" spans="1:102" ht="12.75">
      <c r="A87" s="32" t="s">
        <v>27</v>
      </c>
      <c r="B87" s="7">
        <v>0.8030259468644599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351.2065748323678</v>
      </c>
      <c r="AK87" s="7">
        <v>714.0271374300754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/>
      <c r="AW87" s="7">
        <v>0</v>
      </c>
      <c r="AX87" s="7">
        <v>0</v>
      </c>
      <c r="AY87" s="7"/>
      <c r="AZ87" s="7"/>
      <c r="BA87" s="7">
        <v>0</v>
      </c>
      <c r="BB87" s="7">
        <v>0</v>
      </c>
      <c r="BC87" s="7">
        <v>0</v>
      </c>
      <c r="BD87" s="7"/>
      <c r="BE87" s="7">
        <v>535.9302697140381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f>BO8</f>
        <v>1750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</row>
    <row r="88" spans="1:102" ht="12.75">
      <c r="A88" s="32" t="s">
        <v>28</v>
      </c>
      <c r="B88" s="7">
        <v>0.020302727486150203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0.01970779806402975</v>
      </c>
      <c r="AK88" s="7">
        <v>0.09169840397987952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/>
      <c r="AW88" s="7">
        <v>0</v>
      </c>
      <c r="AX88" s="7">
        <v>0</v>
      </c>
      <c r="AY88" s="7"/>
      <c r="AZ88" s="7"/>
      <c r="BA88" s="7">
        <v>0</v>
      </c>
      <c r="BB88" s="7">
        <v>0</v>
      </c>
      <c r="BC88" s="7">
        <v>0</v>
      </c>
      <c r="BD88" s="7"/>
      <c r="BE88" s="7">
        <v>0.06588496533795495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</row>
    <row r="89" spans="1:102" ht="12.75">
      <c r="A89" s="32" t="s">
        <v>29</v>
      </c>
      <c r="B89" s="7">
        <v>0.038620785199391675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1353.5541800581625</v>
      </c>
      <c r="AK89" s="7">
        <v>1337.248178975938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/>
      <c r="AW89" s="7">
        <v>0</v>
      </c>
      <c r="AX89" s="7">
        <v>0</v>
      </c>
      <c r="AY89" s="7"/>
      <c r="AZ89" s="7"/>
      <c r="BA89" s="7">
        <v>0</v>
      </c>
      <c r="BB89" s="7">
        <v>0</v>
      </c>
      <c r="BC89" s="7">
        <v>0</v>
      </c>
      <c r="BD89" s="7"/>
      <c r="BE89" s="7">
        <v>1053.522557409012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f>BQ9</f>
        <v>435.464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</row>
    <row r="90" spans="1:102" ht="12.75">
      <c r="A90" s="32" t="s">
        <v>30</v>
      </c>
      <c r="B90" s="7">
        <v>0.138050540449998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f>AC10</f>
        <v>30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28.219537311405613</v>
      </c>
      <c r="AK90" s="7">
        <v>32.63298519000701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/>
      <c r="AW90" s="7">
        <v>0</v>
      </c>
      <c r="AX90" s="7">
        <v>0</v>
      </c>
      <c r="AY90" s="7"/>
      <c r="AZ90" s="7"/>
      <c r="BA90" s="7">
        <v>0</v>
      </c>
      <c r="BB90" s="7">
        <v>0</v>
      </c>
      <c r="BC90" s="7">
        <v>0</v>
      </c>
      <c r="BD90" s="7"/>
      <c r="BE90" s="7">
        <v>32.48128791161179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</row>
    <row r="91" spans="2:102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</row>
    <row r="92" spans="1:102" ht="12.75">
      <c r="A92" s="25" t="s">
        <v>132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</row>
    <row r="93" spans="1:102" ht="12.75">
      <c r="A93" s="25" t="s">
        <v>0</v>
      </c>
      <c r="B93" s="30">
        <f>SUM(B94:B97)</f>
        <v>9.999999999999998</v>
      </c>
      <c r="C93" s="30">
        <f>SUM(C94:C97)</f>
        <v>490</v>
      </c>
      <c r="D93" s="30">
        <f aca="true" t="shared" si="55" ref="D93:BO93">SUM(D94:D97)</f>
        <v>693</v>
      </c>
      <c r="E93" s="30">
        <f t="shared" si="55"/>
        <v>238.47399999999996</v>
      </c>
      <c r="F93" s="30">
        <f t="shared" si="55"/>
        <v>64</v>
      </c>
      <c r="G93" s="30">
        <f t="shared" si="55"/>
        <v>281</v>
      </c>
      <c r="H93" s="30">
        <f t="shared" si="55"/>
        <v>2914.9999999999995</v>
      </c>
      <c r="I93" s="30">
        <f t="shared" si="55"/>
        <v>62.50000000000001</v>
      </c>
      <c r="J93" s="30">
        <f t="shared" si="55"/>
        <v>15.999999999999998</v>
      </c>
      <c r="K93" s="30">
        <f t="shared" si="55"/>
        <v>50.7</v>
      </c>
      <c r="L93" s="30">
        <f t="shared" si="55"/>
        <v>193</v>
      </c>
      <c r="M93" s="30">
        <f t="shared" si="55"/>
        <v>190.00000000000006</v>
      </c>
      <c r="N93" s="30">
        <f t="shared" si="55"/>
        <v>34.9</v>
      </c>
      <c r="O93" s="30">
        <f t="shared" si="55"/>
        <v>2573</v>
      </c>
      <c r="P93" s="30">
        <f t="shared" si="55"/>
        <v>434.00000000000006</v>
      </c>
      <c r="Q93" s="30">
        <f t="shared" si="55"/>
        <v>6029.089</v>
      </c>
      <c r="R93" s="76">
        <f t="shared" si="55"/>
        <v>602.7000000000002</v>
      </c>
      <c r="S93" s="30">
        <f t="shared" si="55"/>
        <v>1963</v>
      </c>
      <c r="T93" s="30">
        <f t="shared" si="55"/>
        <v>951.7250000000001</v>
      </c>
      <c r="U93" s="30">
        <f t="shared" si="55"/>
        <v>775</v>
      </c>
      <c r="V93" s="30">
        <f t="shared" si="55"/>
        <v>11273</v>
      </c>
      <c r="W93" s="30">
        <f t="shared" si="55"/>
        <v>1809.9999999999998</v>
      </c>
      <c r="X93" s="30">
        <f t="shared" si="55"/>
        <v>2116</v>
      </c>
      <c r="Y93" s="30">
        <f t="shared" si="55"/>
        <v>7551</v>
      </c>
      <c r="Z93" s="30">
        <f t="shared" si="55"/>
        <v>455</v>
      </c>
      <c r="AA93" s="30">
        <f t="shared" si="55"/>
        <v>2179.799</v>
      </c>
      <c r="AB93" s="30">
        <f t="shared" si="55"/>
        <v>160</v>
      </c>
      <c r="AC93" s="30">
        <f t="shared" si="55"/>
        <v>3053</v>
      </c>
      <c r="AD93" s="30">
        <f t="shared" si="55"/>
        <v>5105</v>
      </c>
      <c r="AE93" s="30">
        <f t="shared" si="55"/>
        <v>465.00000000000006</v>
      </c>
      <c r="AF93" s="30">
        <f t="shared" si="55"/>
        <v>1734</v>
      </c>
      <c r="AG93" s="30">
        <f t="shared" si="55"/>
        <v>2163.0000000000005</v>
      </c>
      <c r="AH93" s="30">
        <f t="shared" si="55"/>
        <v>1240.9999999999998</v>
      </c>
      <c r="AI93" s="30">
        <f t="shared" si="55"/>
        <v>13760.999999999998</v>
      </c>
      <c r="AJ93" s="30">
        <f t="shared" si="55"/>
        <v>18803.000000000004</v>
      </c>
      <c r="AK93" s="30">
        <f>SUM(AK94:AK97)</f>
        <v>8409</v>
      </c>
      <c r="AL93" s="30">
        <f t="shared" si="55"/>
        <v>7695</v>
      </c>
      <c r="AM93" s="30">
        <f t="shared" si="55"/>
        <v>33980</v>
      </c>
      <c r="AN93" s="30">
        <f t="shared" si="55"/>
        <v>655.1</v>
      </c>
      <c r="AO93" s="30">
        <f t="shared" si="55"/>
        <v>707</v>
      </c>
      <c r="AP93" s="30">
        <f t="shared" si="55"/>
        <v>17125</v>
      </c>
      <c r="AQ93" s="30">
        <f t="shared" si="55"/>
        <v>3563</v>
      </c>
      <c r="AR93" s="30">
        <f t="shared" si="55"/>
        <v>11040.457000000002</v>
      </c>
      <c r="AS93" s="30">
        <f t="shared" si="55"/>
        <v>2540.0000000000005</v>
      </c>
      <c r="AT93" s="30">
        <f t="shared" si="55"/>
        <v>3904</v>
      </c>
      <c r="AU93" s="30">
        <f t="shared" si="55"/>
        <v>891.9999999999999</v>
      </c>
      <c r="AV93" s="30"/>
      <c r="AW93" s="30">
        <f t="shared" si="55"/>
        <v>761.9999999999999</v>
      </c>
      <c r="AX93" s="30">
        <f t="shared" si="55"/>
        <v>594.461</v>
      </c>
      <c r="AY93" s="30"/>
      <c r="AZ93" s="30"/>
      <c r="BA93" s="30">
        <f t="shared" si="55"/>
        <v>2436</v>
      </c>
      <c r="BB93" s="30">
        <f>SUM(BB94:BB97)</f>
        <v>575.8000000000001</v>
      </c>
      <c r="BC93" s="30">
        <f t="shared" si="55"/>
        <v>3291</v>
      </c>
      <c r="BD93" s="30"/>
      <c r="BE93" s="30">
        <f t="shared" si="55"/>
        <v>3300.0000000000005</v>
      </c>
      <c r="BF93" s="30">
        <f t="shared" si="55"/>
        <v>388</v>
      </c>
      <c r="BG93" s="30">
        <f t="shared" si="55"/>
        <v>10.999999999999998</v>
      </c>
      <c r="BH93" s="30">
        <f t="shared" si="55"/>
        <v>15931</v>
      </c>
      <c r="BI93" s="30">
        <f t="shared" si="55"/>
        <v>2354</v>
      </c>
      <c r="BJ93" s="30">
        <f t="shared" si="55"/>
        <v>1644</v>
      </c>
      <c r="BK93" s="30">
        <f t="shared" si="55"/>
        <v>145</v>
      </c>
      <c r="BL93" s="30">
        <f t="shared" si="55"/>
        <v>1017</v>
      </c>
      <c r="BM93" s="30">
        <f t="shared" si="55"/>
        <v>66268.00000000001</v>
      </c>
      <c r="BN93" s="30">
        <f t="shared" si="55"/>
        <v>0</v>
      </c>
      <c r="BO93" s="30">
        <f t="shared" si="55"/>
        <v>237677</v>
      </c>
      <c r="BP93" s="30">
        <f aca="true" t="shared" si="56" ref="BP93:CS93">SUM(BP94:BP97)</f>
        <v>143448</v>
      </c>
      <c r="BQ93" s="30">
        <f t="shared" si="56"/>
        <v>1876.9999999999998</v>
      </c>
      <c r="BR93" s="30">
        <f t="shared" si="56"/>
        <v>490.00000000000006</v>
      </c>
      <c r="BS93" s="30">
        <f>SUM(BS94:BS97)</f>
        <v>0</v>
      </c>
      <c r="BT93" s="30">
        <f t="shared" si="56"/>
        <v>1658.9999999999998</v>
      </c>
      <c r="BU93" s="30">
        <f t="shared" si="56"/>
        <v>7660</v>
      </c>
      <c r="BV93" s="30">
        <f t="shared" si="56"/>
        <v>79716.92</v>
      </c>
      <c r="BW93" s="30">
        <f t="shared" si="56"/>
        <v>9213</v>
      </c>
      <c r="BX93" s="30">
        <f>SUM(BX94:BX97)</f>
        <v>1314</v>
      </c>
      <c r="BY93" s="30">
        <f t="shared" si="56"/>
        <v>243.53</v>
      </c>
      <c r="BZ93" s="30">
        <f t="shared" si="56"/>
        <v>10024</v>
      </c>
      <c r="CA93" s="30">
        <f t="shared" si="56"/>
        <v>5278</v>
      </c>
      <c r="CB93" s="30">
        <f t="shared" si="56"/>
        <v>3628</v>
      </c>
      <c r="CC93" s="30">
        <f t="shared" si="56"/>
        <v>0</v>
      </c>
      <c r="CD93" s="30">
        <f t="shared" si="56"/>
        <v>1114</v>
      </c>
      <c r="CE93" s="30">
        <f t="shared" si="56"/>
        <v>4</v>
      </c>
      <c r="CF93" s="30">
        <f t="shared" si="56"/>
        <v>19330.999999999996</v>
      </c>
      <c r="CG93" s="30">
        <f>SUM(CG94:CG97)</f>
        <v>1100</v>
      </c>
      <c r="CH93" s="30">
        <f t="shared" si="56"/>
        <v>96</v>
      </c>
      <c r="CI93" s="30">
        <f t="shared" si="56"/>
        <v>2688.9999999999995</v>
      </c>
      <c r="CJ93" s="30">
        <f t="shared" si="56"/>
        <v>264</v>
      </c>
      <c r="CK93" s="30">
        <f t="shared" si="56"/>
        <v>4634</v>
      </c>
      <c r="CL93" s="30">
        <f t="shared" si="56"/>
        <v>168</v>
      </c>
      <c r="CM93" s="30">
        <f t="shared" si="56"/>
        <v>148</v>
      </c>
      <c r="CN93" s="30">
        <f t="shared" si="56"/>
        <v>2117</v>
      </c>
      <c r="CO93" s="30">
        <f t="shared" si="56"/>
        <v>869.0000000000001</v>
      </c>
      <c r="CP93" s="30">
        <f t="shared" si="56"/>
        <v>269.00000000000006</v>
      </c>
      <c r="CQ93" s="30">
        <f t="shared" si="56"/>
        <v>106</v>
      </c>
      <c r="CR93" s="30">
        <f t="shared" si="56"/>
        <v>53</v>
      </c>
      <c r="CS93" s="30">
        <f t="shared" si="56"/>
        <v>4</v>
      </c>
      <c r="CT93" s="30">
        <f>SUM(CT94:CT97)</f>
        <v>817</v>
      </c>
      <c r="CU93" s="30">
        <f>SUM(CU94:CU97)</f>
        <v>114</v>
      </c>
      <c r="CV93" s="30">
        <f>SUM(CV94:CV97)</f>
        <v>4</v>
      </c>
      <c r="CW93" s="30">
        <f>SUM(CW94:CW97)</f>
        <v>650</v>
      </c>
      <c r="CX93" s="30">
        <f>SUM(CX94:CX97)</f>
        <v>189</v>
      </c>
    </row>
    <row r="94" spans="1:102" ht="12.75">
      <c r="A94" s="28" t="s">
        <v>27</v>
      </c>
      <c r="B94" s="29">
        <f aca="true" t="shared" si="57" ref="B94:Z94">B78+B60+B43+B87+B67</f>
        <v>7.905005177106956</v>
      </c>
      <c r="C94" s="29">
        <f t="shared" si="57"/>
        <v>477.5495155028601</v>
      </c>
      <c r="D94" s="29">
        <f t="shared" si="57"/>
        <v>677.133313879579</v>
      </c>
      <c r="E94" s="29">
        <f t="shared" si="57"/>
        <v>223.6632898450041</v>
      </c>
      <c r="F94" s="29">
        <f t="shared" si="57"/>
        <v>63.12178387650086</v>
      </c>
      <c r="G94" s="29">
        <f t="shared" si="57"/>
        <v>162.39571472280386</v>
      </c>
      <c r="H94" s="29">
        <f t="shared" si="57"/>
        <v>2836.913552997175</v>
      </c>
      <c r="I94" s="29">
        <f t="shared" si="57"/>
        <v>53.629322596707276</v>
      </c>
      <c r="J94" s="29">
        <f t="shared" si="57"/>
        <v>15.12564543889845</v>
      </c>
      <c r="K94" s="29">
        <f t="shared" si="57"/>
        <v>13.887773092600058</v>
      </c>
      <c r="L94" s="29">
        <f t="shared" si="57"/>
        <v>172.56526773608306</v>
      </c>
      <c r="M94" s="29">
        <f t="shared" si="57"/>
        <v>170.63124537145194</v>
      </c>
      <c r="N94" s="29">
        <f t="shared" si="57"/>
        <v>5.91546797252381</v>
      </c>
      <c r="O94" s="29">
        <f t="shared" si="57"/>
        <v>2257.288461236146</v>
      </c>
      <c r="P94" s="29">
        <f t="shared" si="57"/>
        <v>179.2156692935928</v>
      </c>
      <c r="Q94" s="29">
        <f t="shared" si="57"/>
        <v>4740.073293536755</v>
      </c>
      <c r="R94" s="29">
        <f t="shared" si="57"/>
        <v>472.780256131741</v>
      </c>
      <c r="S94" s="29">
        <f t="shared" si="57"/>
        <v>1700.851273561368</v>
      </c>
      <c r="T94" s="29">
        <f t="shared" si="57"/>
        <v>206.56782202420004</v>
      </c>
      <c r="U94" s="29">
        <f t="shared" si="57"/>
        <v>366.7714268635099</v>
      </c>
      <c r="V94" s="29">
        <f t="shared" si="57"/>
        <v>5287.195716190675</v>
      </c>
      <c r="W94" s="29">
        <f t="shared" si="57"/>
        <v>842.4875566301631</v>
      </c>
      <c r="X94" s="29">
        <f t="shared" si="57"/>
        <v>1662.9115275149766</v>
      </c>
      <c r="Y94" s="29">
        <f t="shared" si="57"/>
        <v>605.1750842558112</v>
      </c>
      <c r="Z94" s="29">
        <f t="shared" si="57"/>
        <v>36.465986403972195</v>
      </c>
      <c r="AA94" s="29">
        <f aca="true" t="shared" si="58" ref="AA94:AP97">AA78+AA60+AA43+AA87</f>
        <v>1619.2147802897925</v>
      </c>
      <c r="AB94" s="29">
        <f t="shared" si="58"/>
        <v>156.04427706632782</v>
      </c>
      <c r="AC94" s="29">
        <f aca="true" t="shared" si="59" ref="AC94:AX94">AC78+AC60+AC43+AC87+AC67</f>
        <v>615.9146503797666</v>
      </c>
      <c r="AD94" s="29">
        <f t="shared" si="59"/>
        <v>5083.2804522811475</v>
      </c>
      <c r="AE94" s="29">
        <f t="shared" si="59"/>
        <v>464.4261081744603</v>
      </c>
      <c r="AF94" s="29">
        <f t="shared" si="59"/>
        <v>0</v>
      </c>
      <c r="AG94" s="29">
        <f t="shared" si="59"/>
        <v>2158.9539180803804</v>
      </c>
      <c r="AH94" s="29">
        <f t="shared" si="59"/>
        <v>187.61384924260324</v>
      </c>
      <c r="AI94" s="29">
        <f t="shared" si="59"/>
        <v>4930.0743729174155</v>
      </c>
      <c r="AJ94" s="29">
        <f t="shared" si="59"/>
        <v>3874.755402851371</v>
      </c>
      <c r="AK94" s="29">
        <f t="shared" si="59"/>
        <v>2202.4343223230467</v>
      </c>
      <c r="AL94" s="29">
        <f t="shared" si="59"/>
        <v>3400.580630239534</v>
      </c>
      <c r="AM94" s="29">
        <f t="shared" si="59"/>
        <v>26630.660480817558</v>
      </c>
      <c r="AN94" s="29">
        <f t="shared" si="59"/>
        <v>583.1663805449552</v>
      </c>
      <c r="AO94" s="29">
        <f t="shared" si="59"/>
        <v>192.93002874820937</v>
      </c>
      <c r="AP94" s="29">
        <f t="shared" si="59"/>
        <v>4487.573647212816</v>
      </c>
      <c r="AQ94" s="29">
        <f t="shared" si="59"/>
        <v>1604.0718943902748</v>
      </c>
      <c r="AR94" s="29">
        <f t="shared" si="59"/>
        <v>2219.8524691875364</v>
      </c>
      <c r="AS94" s="29">
        <f t="shared" si="59"/>
        <v>405.08798857336865</v>
      </c>
      <c r="AT94" s="29">
        <f t="shared" si="59"/>
        <v>1563.0411931940528</v>
      </c>
      <c r="AU94" s="29">
        <f t="shared" si="59"/>
        <v>403.9452421998981</v>
      </c>
      <c r="AV94" s="29"/>
      <c r="AW94" s="29">
        <f t="shared" si="59"/>
        <v>600.2101492146763</v>
      </c>
      <c r="AX94" s="29">
        <f t="shared" si="59"/>
        <v>178.59839474963542</v>
      </c>
      <c r="AY94" s="29"/>
      <c r="AZ94" s="29"/>
      <c r="BA94" s="29">
        <f>BA78+BA60+BA43+BA87+BA67</f>
        <v>409.981519209664</v>
      </c>
      <c r="BB94" s="29">
        <f>BB78+BB60+BB43+BB87+BB67</f>
        <v>96.96341176152274</v>
      </c>
      <c r="BC94" s="29">
        <f>BC78+BC60+BC43+BC87+BC67</f>
        <v>761.372807767987</v>
      </c>
      <c r="BD94" s="29"/>
      <c r="BE94" s="29">
        <f aca="true" t="shared" si="60" ref="BE94:BS94">BE78+BE60+BE43+BE87+BE67</f>
        <v>1089.9846783618686</v>
      </c>
      <c r="BF94" s="29">
        <f t="shared" si="60"/>
        <v>57.46538022673551</v>
      </c>
      <c r="BG94" s="29">
        <f t="shared" si="60"/>
        <v>6.385057471264368</v>
      </c>
      <c r="BH94" s="29">
        <f t="shared" si="60"/>
        <v>1368.3175450721785</v>
      </c>
      <c r="BI94" s="29">
        <f t="shared" si="60"/>
        <v>643.9583275055445</v>
      </c>
      <c r="BJ94" s="29">
        <f t="shared" si="60"/>
        <v>528.8727149417</v>
      </c>
      <c r="BK94" s="29">
        <f t="shared" si="60"/>
        <v>55.679613943756834</v>
      </c>
      <c r="BL94" s="29">
        <f t="shared" si="60"/>
        <v>326.90387142423936</v>
      </c>
      <c r="BM94" s="29">
        <f t="shared" si="60"/>
        <v>12289.233372304625</v>
      </c>
      <c r="BN94" s="29">
        <f t="shared" si="60"/>
        <v>0</v>
      </c>
      <c r="BO94" s="29">
        <f t="shared" si="60"/>
        <v>39076.291947860314</v>
      </c>
      <c r="BP94" s="29">
        <f t="shared" si="60"/>
        <v>22695.07910216578</v>
      </c>
      <c r="BQ94" s="29">
        <f t="shared" si="60"/>
        <v>310.0553694884007</v>
      </c>
      <c r="BR94" s="29">
        <f t="shared" si="60"/>
        <v>105.39253341527115</v>
      </c>
      <c r="BS94" s="29">
        <f t="shared" si="60"/>
        <v>0</v>
      </c>
      <c r="BT94" s="29">
        <v>305.67449776532715</v>
      </c>
      <c r="BU94" s="29">
        <v>2934.9229974706914</v>
      </c>
      <c r="BV94" s="29">
        <f aca="true" t="shared" si="61" ref="BV94:CX94">BV78+BV60+BV43+BV87+BV67</f>
        <v>2030.4101386636225</v>
      </c>
      <c r="BW94" s="29">
        <f t="shared" si="61"/>
        <v>0</v>
      </c>
      <c r="BX94" s="29">
        <f t="shared" si="61"/>
        <v>0</v>
      </c>
      <c r="BY94" s="29">
        <f t="shared" si="61"/>
        <v>6.214368337186076</v>
      </c>
      <c r="BZ94" s="29">
        <f t="shared" si="61"/>
        <v>1627.2251414749496</v>
      </c>
      <c r="CA94" s="29">
        <f t="shared" si="61"/>
        <v>856.7931261676761</v>
      </c>
      <c r="CB94" s="29">
        <f t="shared" si="61"/>
        <v>588.9438161683078</v>
      </c>
      <c r="CC94" s="29">
        <f t="shared" si="61"/>
        <v>0</v>
      </c>
      <c r="CD94" s="29">
        <f t="shared" si="61"/>
        <v>180.83886747836132</v>
      </c>
      <c r="CE94" s="29">
        <f t="shared" si="61"/>
        <v>0.649331660604529</v>
      </c>
      <c r="CF94" s="29">
        <f t="shared" si="61"/>
        <v>3058.380556884492</v>
      </c>
      <c r="CG94" s="29">
        <f t="shared" si="61"/>
        <v>28.01727854676253</v>
      </c>
      <c r="CH94" s="29">
        <f t="shared" si="61"/>
        <v>24.203318037416164</v>
      </c>
      <c r="CI94" s="29">
        <f t="shared" si="61"/>
        <v>396.70792341191645</v>
      </c>
      <c r="CJ94" s="29">
        <f t="shared" si="61"/>
        <v>65.27039831549395</v>
      </c>
      <c r="CK94" s="29">
        <f t="shared" si="61"/>
        <v>1747.7890169051066</v>
      </c>
      <c r="CL94" s="29">
        <f t="shared" si="61"/>
        <v>50.35872235872236</v>
      </c>
      <c r="CM94" s="29">
        <f t="shared" si="61"/>
        <v>41.87644879913968</v>
      </c>
      <c r="CN94" s="29">
        <f t="shared" si="61"/>
        <v>729.1556922043011</v>
      </c>
      <c r="CO94" s="29">
        <f t="shared" si="61"/>
        <v>320.4567811592373</v>
      </c>
      <c r="CP94" s="29">
        <f t="shared" si="61"/>
        <v>73.90162761581112</v>
      </c>
      <c r="CQ94" s="29">
        <f t="shared" si="61"/>
        <v>28.90909090909091</v>
      </c>
      <c r="CR94" s="29">
        <f t="shared" si="61"/>
        <v>7.958466453674121</v>
      </c>
      <c r="CS94" s="29">
        <f t="shared" si="61"/>
        <v>0.5919282511210763</v>
      </c>
      <c r="CT94" s="29">
        <f t="shared" si="61"/>
        <v>277.6233602421796</v>
      </c>
      <c r="CU94" s="29">
        <f t="shared" si="61"/>
        <v>24.465753424657535</v>
      </c>
      <c r="CV94" s="29">
        <f t="shared" si="61"/>
        <v>2.379182156133829</v>
      </c>
      <c r="CW94" s="29">
        <f t="shared" si="61"/>
        <v>250.86187597940452</v>
      </c>
      <c r="CX94" s="29">
        <f t="shared" si="61"/>
        <v>43.962482946794</v>
      </c>
    </row>
    <row r="95" spans="1:102" ht="12.75">
      <c r="A95" s="28" t="s">
        <v>28</v>
      </c>
      <c r="B95" s="29">
        <f aca="true" t="shared" si="62" ref="B95:Z97">B79+B61+B44+B88</f>
        <v>0.3823900123388324</v>
      </c>
      <c r="C95" s="29">
        <f t="shared" si="62"/>
        <v>1.4456906413594481</v>
      </c>
      <c r="D95" s="29">
        <f t="shared" si="62"/>
        <v>1.7607966014144094</v>
      </c>
      <c r="E95" s="29">
        <f t="shared" si="62"/>
        <v>10.210745652012411</v>
      </c>
      <c r="F95" s="29">
        <f t="shared" si="62"/>
        <v>0.07318467695826186</v>
      </c>
      <c r="G95" s="29">
        <f t="shared" si="62"/>
        <v>4.037833840665448</v>
      </c>
      <c r="H95" s="29">
        <f t="shared" si="62"/>
        <v>21.64281405131811</v>
      </c>
      <c r="I95" s="29">
        <f t="shared" si="62"/>
        <v>6.606573432969006</v>
      </c>
      <c r="J95" s="29">
        <f t="shared" si="62"/>
        <v>0.612736660929432</v>
      </c>
      <c r="K95" s="29">
        <f t="shared" si="62"/>
        <v>0.10665545727165512</v>
      </c>
      <c r="L95" s="29">
        <f t="shared" si="62"/>
        <v>1.5047149659339003</v>
      </c>
      <c r="M95" s="29">
        <f t="shared" si="62"/>
        <v>0.7696284710757358</v>
      </c>
      <c r="N95" s="29">
        <f t="shared" si="62"/>
        <v>0.13516983581697412</v>
      </c>
      <c r="O95" s="29">
        <f t="shared" si="62"/>
        <v>35.74297711967982</v>
      </c>
      <c r="P95" s="29">
        <f t="shared" si="62"/>
        <v>2.6706531991779947</v>
      </c>
      <c r="Q95" s="29">
        <f t="shared" si="62"/>
        <v>208.07099678986984</v>
      </c>
      <c r="R95" s="29">
        <f t="shared" si="62"/>
        <v>20.90916516651504</v>
      </c>
      <c r="S95" s="29">
        <f t="shared" si="62"/>
        <v>118.35045213068268</v>
      </c>
      <c r="T95" s="29">
        <f t="shared" si="62"/>
        <v>5.117770047426597</v>
      </c>
      <c r="U95" s="29">
        <f t="shared" si="62"/>
        <v>14.307206478030212</v>
      </c>
      <c r="V95" s="29">
        <f t="shared" si="62"/>
        <v>97.41698965583365</v>
      </c>
      <c r="W95" s="29">
        <f t="shared" si="62"/>
        <v>15.558115014299652</v>
      </c>
      <c r="X95" s="29">
        <f t="shared" si="62"/>
        <v>30.637118734878023</v>
      </c>
      <c r="Y95" s="29">
        <f t="shared" si="62"/>
        <v>4.910221923310755</v>
      </c>
      <c r="Z95" s="29">
        <f t="shared" si="62"/>
        <v>0.29587484771638106</v>
      </c>
      <c r="AA95" s="29">
        <f t="shared" si="58"/>
        <v>111.42923791464409</v>
      </c>
      <c r="AB95" s="29">
        <f t="shared" si="58"/>
        <v>1.659379426380926</v>
      </c>
      <c r="AC95" s="29">
        <f t="shared" si="58"/>
        <v>0</v>
      </c>
      <c r="AD95" s="29">
        <f t="shared" si="58"/>
        <v>0.05640757982283382</v>
      </c>
      <c r="AE95" s="29">
        <f t="shared" si="58"/>
        <v>0.5725669255184037</v>
      </c>
      <c r="AF95" s="29">
        <f t="shared" si="58"/>
        <v>0</v>
      </c>
      <c r="AG95" s="29">
        <f t="shared" si="58"/>
        <v>0.01011786514438097</v>
      </c>
      <c r="AH95" s="29">
        <f t="shared" si="58"/>
        <v>0.0020635531528795394</v>
      </c>
      <c r="AI95" s="29">
        <f t="shared" si="58"/>
        <v>5.712319759731728</v>
      </c>
      <c r="AJ95" s="29">
        <f t="shared" si="58"/>
        <v>1.7842667237575403</v>
      </c>
      <c r="AK95" s="29">
        <f t="shared" si="58"/>
        <v>0.4155999143737802</v>
      </c>
      <c r="AL95" s="29">
        <f t="shared" si="58"/>
        <v>0.0018543832321369941</v>
      </c>
      <c r="AM95" s="29">
        <f t="shared" si="58"/>
        <v>3.0444357014207495</v>
      </c>
      <c r="AN95" s="29">
        <f t="shared" si="58"/>
        <v>0.8141342301571551</v>
      </c>
      <c r="AO95" s="29">
        <f t="shared" si="58"/>
        <v>0.0013468040956560222</v>
      </c>
      <c r="AP95" s="29">
        <f t="shared" si="58"/>
        <v>4.015552190055653</v>
      </c>
      <c r="AQ95" s="29">
        <f aca="true" t="shared" si="63" ref="AQ95:AX97">AQ79+AQ61+AQ44+AQ88</f>
        <v>0</v>
      </c>
      <c r="AR95" s="29">
        <f t="shared" si="63"/>
        <v>0.20210388190567352</v>
      </c>
      <c r="AS95" s="29">
        <f t="shared" si="63"/>
        <v>0</v>
      </c>
      <c r="AT95" s="29">
        <f t="shared" si="63"/>
        <v>0.3047861354672872</v>
      </c>
      <c r="AU95" s="29">
        <f t="shared" si="63"/>
        <v>0.35963969905024634</v>
      </c>
      <c r="AV95" s="29"/>
      <c r="AW95" s="29">
        <f t="shared" si="63"/>
        <v>0.20669775129742862</v>
      </c>
      <c r="AX95" s="29">
        <f t="shared" si="63"/>
        <v>0</v>
      </c>
      <c r="AY95" s="29"/>
      <c r="AZ95" s="29"/>
      <c r="BA95" s="29">
        <f aca="true" t="shared" si="64" ref="BA95:BC97">BA79+BA61+BA44+BA88</f>
        <v>0</v>
      </c>
      <c r="BB95" s="29">
        <f t="shared" si="64"/>
        <v>0</v>
      </c>
      <c r="BC95" s="29">
        <f t="shared" si="64"/>
        <v>0</v>
      </c>
      <c r="BD95" s="29"/>
      <c r="BE95" s="29">
        <f aca="true" t="shared" si="65" ref="BE95:BS97">BE79+BE61+BE44+BE88</f>
        <v>1.315884965337955</v>
      </c>
      <c r="BF95" s="29">
        <f t="shared" si="65"/>
        <v>0</v>
      </c>
      <c r="BG95" s="29">
        <f t="shared" si="65"/>
        <v>0</v>
      </c>
      <c r="BH95" s="29">
        <f t="shared" si="65"/>
        <v>35.22728050087136</v>
      </c>
      <c r="BI95" s="29">
        <f t="shared" si="65"/>
        <v>0.3322949117341636</v>
      </c>
      <c r="BJ95" s="29">
        <f t="shared" si="65"/>
        <v>0</v>
      </c>
      <c r="BK95" s="29">
        <f t="shared" si="65"/>
        <v>0.05064617534055187</v>
      </c>
      <c r="BL95" s="29">
        <f t="shared" si="65"/>
        <v>0</v>
      </c>
      <c r="BM95" s="29">
        <f t="shared" si="65"/>
        <v>0</v>
      </c>
      <c r="BN95" s="29">
        <f t="shared" si="65"/>
        <v>0</v>
      </c>
      <c r="BO95" s="29">
        <f t="shared" si="65"/>
        <v>2.0553543804429806</v>
      </c>
      <c r="BP95" s="29">
        <f t="shared" si="65"/>
        <v>1.2496936559435108</v>
      </c>
      <c r="BQ95" s="29">
        <f t="shared" si="65"/>
        <v>0</v>
      </c>
      <c r="BR95" s="29">
        <f t="shared" si="65"/>
        <v>0</v>
      </c>
      <c r="BS95" s="29">
        <f t="shared" si="65"/>
        <v>0</v>
      </c>
      <c r="BT95" s="29">
        <v>0</v>
      </c>
      <c r="BU95" s="29">
        <v>0</v>
      </c>
      <c r="BV95" s="29">
        <f aca="true" t="shared" si="66" ref="BV95:CX97">BV79+BV61+BV44+BV88</f>
        <v>0</v>
      </c>
      <c r="BW95" s="29">
        <f t="shared" si="66"/>
        <v>0</v>
      </c>
      <c r="BX95" s="29">
        <f t="shared" si="66"/>
        <v>0</v>
      </c>
      <c r="BY95" s="29">
        <f t="shared" si="66"/>
        <v>0</v>
      </c>
      <c r="BZ95" s="29">
        <f t="shared" si="66"/>
        <v>0</v>
      </c>
      <c r="CA95" s="29">
        <f t="shared" si="66"/>
        <v>0</v>
      </c>
      <c r="CB95" s="29">
        <f t="shared" si="66"/>
        <v>0</v>
      </c>
      <c r="CC95" s="29">
        <f t="shared" si="66"/>
        <v>0</v>
      </c>
      <c r="CD95" s="29">
        <f t="shared" si="66"/>
        <v>0</v>
      </c>
      <c r="CE95" s="29">
        <f t="shared" si="66"/>
        <v>0</v>
      </c>
      <c r="CF95" s="29">
        <f t="shared" si="66"/>
        <v>0.16840825987845076</v>
      </c>
      <c r="CG95" s="29">
        <f t="shared" si="66"/>
        <v>0</v>
      </c>
      <c r="CH95" s="29">
        <f t="shared" si="66"/>
        <v>0.07624426403106248</v>
      </c>
      <c r="CI95" s="29">
        <f t="shared" si="66"/>
        <v>0.026922877023646378</v>
      </c>
      <c r="CJ95" s="29">
        <f t="shared" si="66"/>
        <v>0</v>
      </c>
      <c r="CK95" s="29">
        <f t="shared" si="66"/>
        <v>12.750205664069096</v>
      </c>
      <c r="CL95" s="29">
        <f t="shared" si="66"/>
        <v>0</v>
      </c>
      <c r="CM95" s="29">
        <f t="shared" si="66"/>
        <v>0</v>
      </c>
      <c r="CN95" s="29">
        <f t="shared" si="66"/>
        <v>0.04268145161290322</v>
      </c>
      <c r="CO95" s="29">
        <f t="shared" si="66"/>
        <v>4.746085364313675</v>
      </c>
      <c r="CP95" s="29">
        <f t="shared" si="66"/>
        <v>0</v>
      </c>
      <c r="CQ95" s="29">
        <f t="shared" si="66"/>
        <v>0</v>
      </c>
      <c r="CR95" s="29">
        <f t="shared" si="66"/>
        <v>0</v>
      </c>
      <c r="CS95" s="29">
        <f t="shared" si="66"/>
        <v>0</v>
      </c>
      <c r="CT95" s="29">
        <f t="shared" si="66"/>
        <v>0</v>
      </c>
      <c r="CU95" s="29">
        <f t="shared" si="66"/>
        <v>0</v>
      </c>
      <c r="CV95" s="29">
        <f t="shared" si="66"/>
        <v>0</v>
      </c>
      <c r="CW95" s="29">
        <f t="shared" si="66"/>
        <v>0</v>
      </c>
      <c r="CX95" s="29">
        <f t="shared" si="66"/>
        <v>0</v>
      </c>
    </row>
    <row r="96" spans="1:102" ht="12.75">
      <c r="A96" s="28" t="s">
        <v>29</v>
      </c>
      <c r="B96" s="29">
        <f t="shared" si="62"/>
        <v>0.3730756269085823</v>
      </c>
      <c r="C96" s="29">
        <f t="shared" si="62"/>
        <v>10.572049474544642</v>
      </c>
      <c r="D96" s="29">
        <f t="shared" si="62"/>
        <v>13.263913464559497</v>
      </c>
      <c r="E96" s="29">
        <f t="shared" si="62"/>
        <v>3.574503415848103</v>
      </c>
      <c r="F96" s="29">
        <f t="shared" si="62"/>
        <v>0.7684391080617495</v>
      </c>
      <c r="G96" s="29">
        <f t="shared" si="62"/>
        <v>25.403306283865135</v>
      </c>
      <c r="H96" s="29">
        <f t="shared" si="62"/>
        <v>52.38246182003408</v>
      </c>
      <c r="I96" s="29">
        <f t="shared" si="62"/>
        <v>0.5605913681769312</v>
      </c>
      <c r="J96" s="29">
        <f t="shared" si="62"/>
        <v>0.23407917383820998</v>
      </c>
      <c r="K96" s="29">
        <f t="shared" si="62"/>
        <v>4.102542525505494</v>
      </c>
      <c r="L96" s="29">
        <f t="shared" si="62"/>
        <v>10.84416365501776</v>
      </c>
      <c r="M96" s="29">
        <f t="shared" si="62"/>
        <v>10.59905890311662</v>
      </c>
      <c r="N96" s="29">
        <f t="shared" si="62"/>
        <v>2.236853933277242</v>
      </c>
      <c r="O96" s="29">
        <f t="shared" si="62"/>
        <v>193.31705444497746</v>
      </c>
      <c r="P96" s="29">
        <f t="shared" si="62"/>
        <v>153.25374358798828</v>
      </c>
      <c r="Q96" s="29">
        <f t="shared" si="62"/>
        <v>738.8888636855672</v>
      </c>
      <c r="R96" s="29">
        <f t="shared" si="62"/>
        <v>74.53031182013063</v>
      </c>
      <c r="S96" s="29">
        <f t="shared" si="62"/>
        <v>119.76778930630375</v>
      </c>
      <c r="T96" s="29">
        <f t="shared" si="62"/>
        <v>64.57792841525858</v>
      </c>
      <c r="U96" s="29">
        <f t="shared" si="62"/>
        <v>98.92436676516235</v>
      </c>
      <c r="V96" s="29">
        <f t="shared" si="62"/>
        <v>4827.865377535143</v>
      </c>
      <c r="W96" s="29">
        <f t="shared" si="62"/>
        <v>781.2038734971454</v>
      </c>
      <c r="X96" s="29">
        <f t="shared" si="62"/>
        <v>166.57034643380018</v>
      </c>
      <c r="Y96" s="29">
        <f t="shared" si="62"/>
        <v>496.45695462301956</v>
      </c>
      <c r="Z96" s="29">
        <f t="shared" si="62"/>
        <v>29.914966806181155</v>
      </c>
      <c r="AA96" s="29">
        <f t="shared" si="58"/>
        <v>352.6597328402357</v>
      </c>
      <c r="AB96" s="29">
        <f t="shared" si="58"/>
        <v>2.29634350729125</v>
      </c>
      <c r="AC96" s="29">
        <f t="shared" si="58"/>
        <v>0.9468326677629003</v>
      </c>
      <c r="AD96" s="29">
        <f t="shared" si="58"/>
        <v>15.992431549356704</v>
      </c>
      <c r="AE96" s="29">
        <f t="shared" si="58"/>
        <v>0.0013249000213320875</v>
      </c>
      <c r="AF96" s="29">
        <f t="shared" si="58"/>
        <v>1734</v>
      </c>
      <c r="AG96" s="29">
        <f t="shared" si="58"/>
        <v>4.035964054475536</v>
      </c>
      <c r="AH96" s="29">
        <f t="shared" si="58"/>
        <v>525.8224131954332</v>
      </c>
      <c r="AI96" s="29">
        <f t="shared" si="58"/>
        <v>8560.968781042615</v>
      </c>
      <c r="AJ96" s="29">
        <f t="shared" si="58"/>
        <v>14621.729409006883</v>
      </c>
      <c r="AK96" s="29">
        <f t="shared" si="58"/>
        <v>6058.361660436555</v>
      </c>
      <c r="AL96" s="29">
        <f t="shared" si="58"/>
        <v>4195.641946871626</v>
      </c>
      <c r="AM96" s="29">
        <f t="shared" si="58"/>
        <v>6524.698962140025</v>
      </c>
      <c r="AN96" s="29">
        <f t="shared" si="58"/>
        <v>64.09356577097276</v>
      </c>
      <c r="AO96" s="29">
        <f t="shared" si="58"/>
        <v>505.0609207439913</v>
      </c>
      <c r="AP96" s="29">
        <f t="shared" si="58"/>
        <v>11733.850737519706</v>
      </c>
      <c r="AQ96" s="29">
        <f t="shared" si="63"/>
        <v>1889.1073825503356</v>
      </c>
      <c r="AR96" s="29">
        <f t="shared" si="63"/>
        <v>8727.483187585</v>
      </c>
      <c r="AS96" s="29">
        <f t="shared" si="63"/>
        <v>2120.454311621563</v>
      </c>
      <c r="AT96" s="29">
        <f t="shared" si="63"/>
        <v>2200.8176383797204</v>
      </c>
      <c r="AU96" s="29">
        <f t="shared" si="63"/>
        <v>469.98621180370577</v>
      </c>
      <c r="AV96" s="29"/>
      <c r="AW96" s="29">
        <f t="shared" si="63"/>
        <v>150.99990544886998</v>
      </c>
      <c r="AX96" s="29">
        <f t="shared" si="63"/>
        <v>389.1306448711716</v>
      </c>
      <c r="AY96" s="29"/>
      <c r="AZ96" s="29"/>
      <c r="BA96" s="29">
        <f t="shared" si="64"/>
        <v>1938.893002807928</v>
      </c>
      <c r="BB96" s="29">
        <f t="shared" si="64"/>
        <v>458.27657125450816</v>
      </c>
      <c r="BC96" s="29">
        <f t="shared" si="64"/>
        <v>2497.1085422191804</v>
      </c>
      <c r="BD96" s="29"/>
      <c r="BE96" s="29">
        <f t="shared" si="65"/>
        <v>2141.5281294525066</v>
      </c>
      <c r="BF96" s="29">
        <f t="shared" si="65"/>
        <v>318.7139019330537</v>
      </c>
      <c r="BG96" s="29">
        <f t="shared" si="65"/>
        <v>3.679438058748403</v>
      </c>
      <c r="BH96" s="29">
        <f t="shared" si="65"/>
        <v>12112.313287277862</v>
      </c>
      <c r="BI96" s="29">
        <f t="shared" si="65"/>
        <v>1619.6849977052434</v>
      </c>
      <c r="BJ96" s="29">
        <f t="shared" si="65"/>
        <v>1065.4070486661678</v>
      </c>
      <c r="BK96" s="29">
        <f t="shared" si="65"/>
        <v>80.3100060898385</v>
      </c>
      <c r="BL96" s="29">
        <f t="shared" si="65"/>
        <v>690.0961285757606</v>
      </c>
      <c r="BM96" s="29">
        <f t="shared" si="65"/>
        <v>47343.356677990036</v>
      </c>
      <c r="BN96" s="29">
        <f t="shared" si="65"/>
        <v>0</v>
      </c>
      <c r="BO96" s="29">
        <f t="shared" si="65"/>
        <v>179334.8716132974</v>
      </c>
      <c r="BP96" s="29">
        <f t="shared" si="65"/>
        <v>109038.93434487906</v>
      </c>
      <c r="BQ96" s="29">
        <f t="shared" si="65"/>
        <v>1493.4172143186356</v>
      </c>
      <c r="BR96" s="29">
        <f t="shared" si="65"/>
        <v>359.61438008910744</v>
      </c>
      <c r="BS96" s="29">
        <f t="shared" si="65"/>
        <v>0</v>
      </c>
      <c r="BT96" s="29">
        <v>836.0669780201392</v>
      </c>
      <c r="BU96" s="29">
        <v>3089.5506704593113</v>
      </c>
      <c r="BV96" s="29">
        <f t="shared" si="66"/>
        <v>73780.18798566144</v>
      </c>
      <c r="BW96" s="29">
        <f t="shared" si="66"/>
        <v>8984.825778314467</v>
      </c>
      <c r="BX96" s="29">
        <f t="shared" si="66"/>
        <v>1281.4567537941182</v>
      </c>
      <c r="BY96" s="29">
        <f t="shared" si="66"/>
        <v>237.31563166281393</v>
      </c>
      <c r="BZ96" s="29">
        <f t="shared" si="66"/>
        <v>4618.402592127945</v>
      </c>
      <c r="CA96" s="29">
        <f t="shared" si="66"/>
        <v>2431.756672112061</v>
      </c>
      <c r="CB96" s="29">
        <f t="shared" si="66"/>
        <v>1671.5447530167783</v>
      </c>
      <c r="CC96" s="29">
        <f t="shared" si="66"/>
        <v>0</v>
      </c>
      <c r="CD96" s="29">
        <f t="shared" si="66"/>
        <v>513.2582290134209</v>
      </c>
      <c r="CE96" s="29">
        <f t="shared" si="66"/>
        <v>1.8429379856855328</v>
      </c>
      <c r="CF96" s="29">
        <f t="shared" si="66"/>
        <v>14694.046900764437</v>
      </c>
      <c r="CG96" s="29">
        <f t="shared" si="66"/>
        <v>1018.0800610990436</v>
      </c>
      <c r="CH96" s="29">
        <f t="shared" si="66"/>
        <v>71.20367102012001</v>
      </c>
      <c r="CI96" s="29">
        <f t="shared" si="66"/>
        <v>2254.870112276019</v>
      </c>
      <c r="CJ96" s="29">
        <f t="shared" si="66"/>
        <v>198.17371468678715</v>
      </c>
      <c r="CK96" s="29">
        <f t="shared" si="66"/>
        <v>2795.649086779594</v>
      </c>
      <c r="CL96" s="29">
        <f t="shared" si="66"/>
        <v>117.64127764127764</v>
      </c>
      <c r="CM96" s="29">
        <f t="shared" si="66"/>
        <v>106.12355120086032</v>
      </c>
      <c r="CN96" s="29">
        <f t="shared" si="66"/>
        <v>1385.0273319892474</v>
      </c>
      <c r="CO96" s="29">
        <f t="shared" si="66"/>
        <v>527.089815633287</v>
      </c>
      <c r="CP96" s="29">
        <f t="shared" si="66"/>
        <v>193.27007690931856</v>
      </c>
      <c r="CQ96" s="29">
        <f t="shared" si="66"/>
        <v>75.8928746928747</v>
      </c>
      <c r="CR96" s="29">
        <f t="shared" si="66"/>
        <v>45.04153354632588</v>
      </c>
      <c r="CS96" s="29">
        <f t="shared" si="66"/>
        <v>3.3542600896860986</v>
      </c>
      <c r="CT96" s="29">
        <f t="shared" si="66"/>
        <v>527.4225529767912</v>
      </c>
      <c r="CU96" s="29">
        <f t="shared" si="66"/>
        <v>89.18721461187215</v>
      </c>
      <c r="CV96" s="29">
        <f t="shared" si="66"/>
        <v>1.6133828996282529</v>
      </c>
      <c r="CW96" s="29">
        <f t="shared" si="66"/>
        <v>396.66442802775913</v>
      </c>
      <c r="CX96" s="29">
        <f t="shared" si="66"/>
        <v>139.62278308321964</v>
      </c>
    </row>
    <row r="97" spans="1:102" ht="12.75">
      <c r="A97" s="28" t="s">
        <v>30</v>
      </c>
      <c r="B97" s="29">
        <f t="shared" si="62"/>
        <v>1.3395291836456271</v>
      </c>
      <c r="C97" s="29">
        <f t="shared" si="62"/>
        <v>0.43274438123581677</v>
      </c>
      <c r="D97" s="29">
        <f t="shared" si="62"/>
        <v>0.8419760544470994</v>
      </c>
      <c r="E97" s="29">
        <f t="shared" si="62"/>
        <v>1.0254610871353487</v>
      </c>
      <c r="F97" s="29">
        <f t="shared" si="62"/>
        <v>0.03659233847913093</v>
      </c>
      <c r="G97" s="29">
        <f t="shared" si="62"/>
        <v>89.16314515266558</v>
      </c>
      <c r="H97" s="29">
        <f t="shared" si="62"/>
        <v>4.061171131472211</v>
      </c>
      <c r="I97" s="29">
        <f t="shared" si="62"/>
        <v>1.7035126021467941</v>
      </c>
      <c r="J97" s="29">
        <f t="shared" si="62"/>
        <v>0.027538726333907058</v>
      </c>
      <c r="K97" s="29">
        <f t="shared" si="62"/>
        <v>32.6030289246228</v>
      </c>
      <c r="L97" s="29">
        <f t="shared" si="62"/>
        <v>8.085853642965263</v>
      </c>
      <c r="M97" s="29">
        <f t="shared" si="62"/>
        <v>8.00006725435574</v>
      </c>
      <c r="N97" s="29">
        <f t="shared" si="62"/>
        <v>26.612508258381972</v>
      </c>
      <c r="O97" s="29">
        <f t="shared" si="62"/>
        <v>86.65150719919659</v>
      </c>
      <c r="P97" s="29">
        <f t="shared" si="62"/>
        <v>98.85993391924096</v>
      </c>
      <c r="Q97" s="29">
        <f t="shared" si="62"/>
        <v>342.0558459878077</v>
      </c>
      <c r="R97" s="29">
        <f t="shared" si="62"/>
        <v>34.48026688161346</v>
      </c>
      <c r="S97" s="29">
        <f t="shared" si="62"/>
        <v>24.030485001645598</v>
      </c>
      <c r="T97" s="29">
        <f t="shared" si="62"/>
        <v>675.4614795131149</v>
      </c>
      <c r="U97" s="29">
        <f t="shared" si="62"/>
        <v>294.9969998932975</v>
      </c>
      <c r="V97" s="29">
        <f t="shared" si="62"/>
        <v>1060.5219166183479</v>
      </c>
      <c r="W97" s="29">
        <f t="shared" si="62"/>
        <v>170.7504548583916</v>
      </c>
      <c r="X97" s="29">
        <f t="shared" si="62"/>
        <v>255.88100731634518</v>
      </c>
      <c r="Y97" s="29">
        <f t="shared" si="62"/>
        <v>6444.457739197858</v>
      </c>
      <c r="Z97" s="29">
        <f t="shared" si="62"/>
        <v>388.3231719421303</v>
      </c>
      <c r="AA97" s="29">
        <f t="shared" si="58"/>
        <v>96.49524895532751</v>
      </c>
      <c r="AB97" s="29">
        <f t="shared" si="58"/>
        <v>0</v>
      </c>
      <c r="AC97" s="29">
        <f t="shared" si="58"/>
        <v>2436.1385169524706</v>
      </c>
      <c r="AD97" s="29">
        <f t="shared" si="58"/>
        <v>5.670708589673058</v>
      </c>
      <c r="AE97" s="29">
        <f t="shared" si="58"/>
        <v>0</v>
      </c>
      <c r="AF97" s="29">
        <f t="shared" si="58"/>
        <v>0</v>
      </c>
      <c r="AG97" s="29">
        <f t="shared" si="58"/>
        <v>0</v>
      </c>
      <c r="AH97" s="29">
        <f t="shared" si="58"/>
        <v>527.5616740088104</v>
      </c>
      <c r="AI97" s="29">
        <f t="shared" si="58"/>
        <v>264.24452628023647</v>
      </c>
      <c r="AJ97" s="29">
        <f t="shared" si="58"/>
        <v>304.7309214179913</v>
      </c>
      <c r="AK97" s="29">
        <f t="shared" si="58"/>
        <v>147.7884173260243</v>
      </c>
      <c r="AL97" s="29">
        <f t="shared" si="58"/>
        <v>98.77556850560838</v>
      </c>
      <c r="AM97" s="29">
        <f t="shared" si="58"/>
        <v>821.5961213409971</v>
      </c>
      <c r="AN97" s="29">
        <f t="shared" si="58"/>
        <v>7.025919453914896</v>
      </c>
      <c r="AO97" s="29">
        <f t="shared" si="58"/>
        <v>9.007703703703704</v>
      </c>
      <c r="AP97" s="29">
        <f t="shared" si="58"/>
        <v>899.5600630774223</v>
      </c>
      <c r="AQ97" s="29">
        <f t="shared" si="63"/>
        <v>69.82072305938964</v>
      </c>
      <c r="AR97" s="29">
        <f t="shared" si="63"/>
        <v>92.9192393455594</v>
      </c>
      <c r="AS97" s="29">
        <f t="shared" si="63"/>
        <v>14.457699805068227</v>
      </c>
      <c r="AT97" s="29">
        <f t="shared" si="63"/>
        <v>139.83638229075964</v>
      </c>
      <c r="AU97" s="29">
        <f t="shared" si="63"/>
        <v>17.708906297345866</v>
      </c>
      <c r="AV97" s="29"/>
      <c r="AW97" s="29">
        <f t="shared" si="63"/>
        <v>10.58324758515619</v>
      </c>
      <c r="AX97" s="29">
        <f t="shared" si="63"/>
        <v>26.731960379193</v>
      </c>
      <c r="AY97" s="29"/>
      <c r="AZ97" s="29"/>
      <c r="BA97" s="29">
        <f t="shared" si="64"/>
        <v>87.12547798240811</v>
      </c>
      <c r="BB97" s="29">
        <f t="shared" si="64"/>
        <v>20.56001698396913</v>
      </c>
      <c r="BC97" s="29">
        <f t="shared" si="64"/>
        <v>32.51865001283258</v>
      </c>
      <c r="BD97" s="29"/>
      <c r="BE97" s="29">
        <f t="shared" si="65"/>
        <v>67.1713072202869</v>
      </c>
      <c r="BF97" s="29">
        <f t="shared" si="65"/>
        <v>11.820717840210754</v>
      </c>
      <c r="BG97" s="29">
        <f t="shared" si="65"/>
        <v>0.9355044699872285</v>
      </c>
      <c r="BH97" s="29">
        <f t="shared" si="65"/>
        <v>2415.1418871490882</v>
      </c>
      <c r="BI97" s="29">
        <f t="shared" si="65"/>
        <v>90.02437987747808</v>
      </c>
      <c r="BJ97" s="29">
        <f t="shared" si="65"/>
        <v>49.720236392132186</v>
      </c>
      <c r="BK97" s="29">
        <f t="shared" si="65"/>
        <v>8.959733791064114</v>
      </c>
      <c r="BL97" s="29">
        <f t="shared" si="65"/>
        <v>0</v>
      </c>
      <c r="BM97" s="29">
        <f t="shared" si="65"/>
        <v>6635.40994970535</v>
      </c>
      <c r="BN97" s="29">
        <f t="shared" si="65"/>
        <v>0</v>
      </c>
      <c r="BO97" s="29">
        <f t="shared" si="65"/>
        <v>19263.78108446185</v>
      </c>
      <c r="BP97" s="29">
        <f t="shared" si="65"/>
        <v>11712.736859299204</v>
      </c>
      <c r="BQ97" s="29">
        <f t="shared" si="65"/>
        <v>73.52741619296359</v>
      </c>
      <c r="BR97" s="29">
        <f t="shared" si="65"/>
        <v>24.993086495621444</v>
      </c>
      <c r="BS97" s="29">
        <f t="shared" si="65"/>
        <v>0</v>
      </c>
      <c r="BT97" s="29">
        <v>517.2585242145335</v>
      </c>
      <c r="BU97" s="29">
        <v>1635.526332069998</v>
      </c>
      <c r="BV97" s="29">
        <f t="shared" si="66"/>
        <v>3906.321875674943</v>
      </c>
      <c r="BW97" s="29">
        <f t="shared" si="66"/>
        <v>228.17422168553225</v>
      </c>
      <c r="BX97" s="29">
        <f t="shared" si="66"/>
        <v>32.543246205881836</v>
      </c>
      <c r="BY97" s="29">
        <f t="shared" si="66"/>
        <v>0</v>
      </c>
      <c r="BZ97" s="29">
        <f t="shared" si="66"/>
        <v>3778.372266397105</v>
      </c>
      <c r="CA97" s="29">
        <f t="shared" si="66"/>
        <v>1989.4502017202635</v>
      </c>
      <c r="CB97" s="29">
        <f t="shared" si="66"/>
        <v>1367.5114308149139</v>
      </c>
      <c r="CC97" s="29">
        <f t="shared" si="66"/>
        <v>0</v>
      </c>
      <c r="CD97" s="29">
        <f t="shared" si="66"/>
        <v>419.9029035082177</v>
      </c>
      <c r="CE97" s="29">
        <f t="shared" si="66"/>
        <v>1.507730353709938</v>
      </c>
      <c r="CF97" s="29">
        <f t="shared" si="66"/>
        <v>1578.4041340911892</v>
      </c>
      <c r="CG97" s="29">
        <f t="shared" si="66"/>
        <v>53.902660354193785</v>
      </c>
      <c r="CH97" s="29">
        <f t="shared" si="66"/>
        <v>0.5167666784327568</v>
      </c>
      <c r="CI97" s="29">
        <f t="shared" si="66"/>
        <v>37.39504143504048</v>
      </c>
      <c r="CJ97" s="29">
        <f t="shared" si="66"/>
        <v>0.555886997718898</v>
      </c>
      <c r="CK97" s="29">
        <f t="shared" si="66"/>
        <v>77.81169065122957</v>
      </c>
      <c r="CL97" s="29">
        <f t="shared" si="66"/>
        <v>0</v>
      </c>
      <c r="CM97" s="29">
        <f t="shared" si="66"/>
        <v>0</v>
      </c>
      <c r="CN97" s="29">
        <f t="shared" si="66"/>
        <v>2.7742943548387093</v>
      </c>
      <c r="CO97" s="29">
        <f t="shared" si="66"/>
        <v>16.707317843162016</v>
      </c>
      <c r="CP97" s="29">
        <f t="shared" si="66"/>
        <v>1.8282954748703273</v>
      </c>
      <c r="CQ97" s="29">
        <f t="shared" si="66"/>
        <v>1.198034398034398</v>
      </c>
      <c r="CR97" s="29">
        <f t="shared" si="66"/>
        <v>0</v>
      </c>
      <c r="CS97" s="29">
        <f t="shared" si="66"/>
        <v>0.053811659192825115</v>
      </c>
      <c r="CT97" s="29">
        <f t="shared" si="66"/>
        <v>11.954086781029263</v>
      </c>
      <c r="CU97" s="29">
        <f t="shared" si="66"/>
        <v>0.3470319634703196</v>
      </c>
      <c r="CV97" s="29">
        <f t="shared" si="66"/>
        <v>0.007434944237918215</v>
      </c>
      <c r="CW97" s="29">
        <f t="shared" si="66"/>
        <v>2.4736959928363556</v>
      </c>
      <c r="CX97" s="29">
        <f t="shared" si="66"/>
        <v>5.414733969986357</v>
      </c>
    </row>
    <row r="98" spans="1:102" ht="12.75">
      <c r="A98" s="28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27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</row>
    <row r="99" spans="1:102" ht="12.75">
      <c r="A99" s="43" t="s">
        <v>135</v>
      </c>
      <c r="B99" s="42" t="str">
        <f aca="true" t="shared" si="67" ref="B99:AX99">IF(B93=B18,"OK","Not OK")</f>
        <v>OK</v>
      </c>
      <c r="C99" s="42" t="str">
        <f t="shared" si="67"/>
        <v>OK</v>
      </c>
      <c r="D99" s="42" t="str">
        <f t="shared" si="67"/>
        <v>OK</v>
      </c>
      <c r="E99" s="42" t="str">
        <f t="shared" si="67"/>
        <v>OK</v>
      </c>
      <c r="F99" s="42" t="str">
        <f t="shared" si="67"/>
        <v>OK</v>
      </c>
      <c r="G99" s="42" t="str">
        <f t="shared" si="67"/>
        <v>OK</v>
      </c>
      <c r="H99" s="42" t="str">
        <f t="shared" si="67"/>
        <v>OK</v>
      </c>
      <c r="I99" s="42" t="str">
        <f t="shared" si="67"/>
        <v>OK</v>
      </c>
      <c r="J99" s="42" t="str">
        <f t="shared" si="67"/>
        <v>OK</v>
      </c>
      <c r="K99" s="42" t="str">
        <f t="shared" si="67"/>
        <v>OK</v>
      </c>
      <c r="L99" s="42" t="str">
        <f t="shared" si="67"/>
        <v>OK</v>
      </c>
      <c r="M99" s="42" t="str">
        <f t="shared" si="67"/>
        <v>OK</v>
      </c>
      <c r="N99" s="42" t="str">
        <f t="shared" si="67"/>
        <v>OK</v>
      </c>
      <c r="O99" s="42" t="str">
        <f t="shared" si="67"/>
        <v>OK</v>
      </c>
      <c r="P99" s="42" t="str">
        <f t="shared" si="67"/>
        <v>OK</v>
      </c>
      <c r="Q99" s="42" t="str">
        <f t="shared" si="67"/>
        <v>OK</v>
      </c>
      <c r="R99" s="42" t="str">
        <f t="shared" si="67"/>
        <v>OK</v>
      </c>
      <c r="S99" s="42" t="str">
        <f t="shared" si="67"/>
        <v>OK</v>
      </c>
      <c r="T99" s="42" t="str">
        <f t="shared" si="67"/>
        <v>OK</v>
      </c>
      <c r="U99" s="42" t="str">
        <f t="shared" si="67"/>
        <v>OK</v>
      </c>
      <c r="V99" s="42" t="str">
        <f t="shared" si="67"/>
        <v>OK</v>
      </c>
      <c r="W99" s="42" t="str">
        <f t="shared" si="67"/>
        <v>OK</v>
      </c>
      <c r="X99" s="42" t="str">
        <f t="shared" si="67"/>
        <v>OK</v>
      </c>
      <c r="Y99" s="42" t="str">
        <f t="shared" si="67"/>
        <v>OK</v>
      </c>
      <c r="Z99" s="42" t="str">
        <f t="shared" si="67"/>
        <v>OK</v>
      </c>
      <c r="AA99" s="42" t="str">
        <f t="shared" si="67"/>
        <v>OK</v>
      </c>
      <c r="AB99" s="42" t="str">
        <f t="shared" si="67"/>
        <v>OK</v>
      </c>
      <c r="AC99" s="42" t="str">
        <f t="shared" si="67"/>
        <v>OK</v>
      </c>
      <c r="AD99" s="42" t="str">
        <f t="shared" si="67"/>
        <v>OK</v>
      </c>
      <c r="AE99" s="42" t="str">
        <f t="shared" si="67"/>
        <v>OK</v>
      </c>
      <c r="AF99" s="42" t="str">
        <f t="shared" si="67"/>
        <v>OK</v>
      </c>
      <c r="AG99" s="42" t="str">
        <f t="shared" si="67"/>
        <v>OK</v>
      </c>
      <c r="AH99" s="42" t="str">
        <f t="shared" si="67"/>
        <v>OK</v>
      </c>
      <c r="AI99" s="42" t="str">
        <f t="shared" si="67"/>
        <v>OK</v>
      </c>
      <c r="AJ99" s="42" t="str">
        <f t="shared" si="67"/>
        <v>OK</v>
      </c>
      <c r="AK99" s="42" t="str">
        <f t="shared" si="67"/>
        <v>OK</v>
      </c>
      <c r="AL99" s="42" t="str">
        <f t="shared" si="67"/>
        <v>OK</v>
      </c>
      <c r="AM99" s="42" t="str">
        <f t="shared" si="67"/>
        <v>OK</v>
      </c>
      <c r="AN99" s="42" t="str">
        <f t="shared" si="67"/>
        <v>OK</v>
      </c>
      <c r="AO99" s="42" t="str">
        <f t="shared" si="67"/>
        <v>OK</v>
      </c>
      <c r="AP99" s="42" t="str">
        <f t="shared" si="67"/>
        <v>OK</v>
      </c>
      <c r="AQ99" s="42" t="str">
        <f t="shared" si="67"/>
        <v>OK</v>
      </c>
      <c r="AR99" s="42" t="str">
        <f t="shared" si="67"/>
        <v>OK</v>
      </c>
      <c r="AS99" s="42" t="str">
        <f t="shared" si="67"/>
        <v>OK</v>
      </c>
      <c r="AT99" s="42" t="str">
        <f t="shared" si="67"/>
        <v>OK</v>
      </c>
      <c r="AU99" s="42" t="str">
        <f t="shared" si="67"/>
        <v>OK</v>
      </c>
      <c r="AV99" s="42"/>
      <c r="AW99" s="42" t="str">
        <f t="shared" si="67"/>
        <v>OK</v>
      </c>
      <c r="AX99" s="42" t="str">
        <f t="shared" si="67"/>
        <v>OK</v>
      </c>
      <c r="AY99" s="42"/>
      <c r="AZ99" s="42"/>
      <c r="BA99" s="42" t="str">
        <f>IF(BA93=BA18,"OK","Not OK")</f>
        <v>OK</v>
      </c>
      <c r="BB99" s="42" t="str">
        <f>IF(BB93=BB18,"OK","Not OK")</f>
        <v>OK</v>
      </c>
      <c r="BC99" s="42" t="str">
        <f>IF(BC93=BC18,"OK","Not OK")</f>
        <v>OK</v>
      </c>
      <c r="BD99" s="42"/>
      <c r="BE99" s="42" t="str">
        <f aca="true" t="shared" si="68" ref="BE99:CX99">IF(BE93=BE18,"OK","Not OK")</f>
        <v>OK</v>
      </c>
      <c r="BF99" s="42" t="str">
        <f t="shared" si="68"/>
        <v>OK</v>
      </c>
      <c r="BG99" s="42" t="str">
        <f t="shared" si="68"/>
        <v>OK</v>
      </c>
      <c r="BH99" s="42" t="str">
        <f t="shared" si="68"/>
        <v>OK</v>
      </c>
      <c r="BI99" s="42" t="str">
        <f t="shared" si="68"/>
        <v>OK</v>
      </c>
      <c r="BJ99" s="42" t="str">
        <f t="shared" si="68"/>
        <v>OK</v>
      </c>
      <c r="BK99" s="42" t="str">
        <f t="shared" si="68"/>
        <v>OK</v>
      </c>
      <c r="BL99" s="42" t="str">
        <f t="shared" si="68"/>
        <v>OK</v>
      </c>
      <c r="BM99" s="42" t="str">
        <f t="shared" si="68"/>
        <v>OK</v>
      </c>
      <c r="BN99" s="42" t="str">
        <f t="shared" si="68"/>
        <v>OK</v>
      </c>
      <c r="BO99" s="42" t="str">
        <f t="shared" si="68"/>
        <v>OK</v>
      </c>
      <c r="BP99" s="42" t="str">
        <f t="shared" si="68"/>
        <v>OK</v>
      </c>
      <c r="BQ99" s="42" t="str">
        <f t="shared" si="68"/>
        <v>OK</v>
      </c>
      <c r="BR99" s="42" t="str">
        <f t="shared" si="68"/>
        <v>OK</v>
      </c>
      <c r="BS99" s="42" t="str">
        <f t="shared" si="68"/>
        <v>OK</v>
      </c>
      <c r="BT99" s="42" t="str">
        <f t="shared" si="68"/>
        <v>OK</v>
      </c>
      <c r="BU99" s="42" t="str">
        <f t="shared" si="68"/>
        <v>OK</v>
      </c>
      <c r="BV99" s="42" t="str">
        <f t="shared" si="68"/>
        <v>OK</v>
      </c>
      <c r="BW99" s="42" t="str">
        <f t="shared" si="68"/>
        <v>OK</v>
      </c>
      <c r="BX99" s="42" t="str">
        <f t="shared" si="68"/>
        <v>OK</v>
      </c>
      <c r="BY99" s="42" t="str">
        <f t="shared" si="68"/>
        <v>OK</v>
      </c>
      <c r="BZ99" s="42" t="str">
        <f t="shared" si="68"/>
        <v>OK</v>
      </c>
      <c r="CA99" s="42" t="str">
        <f t="shared" si="68"/>
        <v>OK</v>
      </c>
      <c r="CB99" s="42" t="str">
        <f t="shared" si="68"/>
        <v>OK</v>
      </c>
      <c r="CC99" s="42" t="str">
        <f t="shared" si="68"/>
        <v>OK</v>
      </c>
      <c r="CD99" s="42" t="str">
        <f t="shared" si="68"/>
        <v>OK</v>
      </c>
      <c r="CE99" s="42" t="str">
        <f t="shared" si="68"/>
        <v>OK</v>
      </c>
      <c r="CF99" s="42" t="str">
        <f t="shared" si="68"/>
        <v>OK</v>
      </c>
      <c r="CG99" s="42" t="str">
        <f t="shared" si="68"/>
        <v>OK</v>
      </c>
      <c r="CH99" s="42" t="str">
        <f t="shared" si="68"/>
        <v>OK</v>
      </c>
      <c r="CI99" s="42" t="str">
        <f t="shared" si="68"/>
        <v>OK</v>
      </c>
      <c r="CJ99" s="42" t="str">
        <f t="shared" si="68"/>
        <v>OK</v>
      </c>
      <c r="CK99" s="42" t="str">
        <f t="shared" si="68"/>
        <v>OK</v>
      </c>
      <c r="CL99" s="42" t="str">
        <f t="shared" si="68"/>
        <v>OK</v>
      </c>
      <c r="CM99" s="42" t="str">
        <f t="shared" si="68"/>
        <v>OK</v>
      </c>
      <c r="CN99" s="42" t="str">
        <f t="shared" si="68"/>
        <v>OK</v>
      </c>
      <c r="CO99" s="42" t="str">
        <f t="shared" si="68"/>
        <v>OK</v>
      </c>
      <c r="CP99" s="42" t="str">
        <f t="shared" si="68"/>
        <v>OK</v>
      </c>
      <c r="CQ99" s="42" t="str">
        <f t="shared" si="68"/>
        <v>OK</v>
      </c>
      <c r="CR99" s="42" t="str">
        <f t="shared" si="68"/>
        <v>OK</v>
      </c>
      <c r="CS99" s="42" t="str">
        <f t="shared" si="68"/>
        <v>OK</v>
      </c>
      <c r="CT99" s="42" t="str">
        <f t="shared" si="68"/>
        <v>OK</v>
      </c>
      <c r="CU99" s="42" t="str">
        <f t="shared" si="68"/>
        <v>OK</v>
      </c>
      <c r="CV99" s="42" t="str">
        <f t="shared" si="68"/>
        <v>OK</v>
      </c>
      <c r="CW99" s="42" t="str">
        <f t="shared" si="68"/>
        <v>OK</v>
      </c>
      <c r="CX99" s="42" t="str">
        <f t="shared" si="68"/>
        <v>OK</v>
      </c>
    </row>
    <row r="100" spans="1:255" ht="12.75">
      <c r="A100" s="43" t="s">
        <v>135</v>
      </c>
      <c r="B100" s="42" t="str">
        <f aca="true" t="shared" si="69" ref="B100:AX100">IF(B26=(B27+B28+B66+B70),"OK","Not OK")</f>
        <v>OK</v>
      </c>
      <c r="C100" s="42" t="str">
        <f t="shared" si="69"/>
        <v>OK</v>
      </c>
      <c r="D100" s="42" t="str">
        <f t="shared" si="69"/>
        <v>OK</v>
      </c>
      <c r="E100" s="42" t="str">
        <f t="shared" si="69"/>
        <v>OK</v>
      </c>
      <c r="F100" s="42" t="str">
        <f t="shared" si="69"/>
        <v>OK</v>
      </c>
      <c r="G100" s="42" t="str">
        <f t="shared" si="69"/>
        <v>OK</v>
      </c>
      <c r="H100" s="42" t="str">
        <f t="shared" si="69"/>
        <v>OK</v>
      </c>
      <c r="I100" s="42" t="str">
        <f t="shared" si="69"/>
        <v>OK</v>
      </c>
      <c r="J100" s="42" t="str">
        <f t="shared" si="69"/>
        <v>OK</v>
      </c>
      <c r="K100" s="42" t="str">
        <f t="shared" si="69"/>
        <v>OK</v>
      </c>
      <c r="L100" s="42" t="str">
        <f t="shared" si="69"/>
        <v>OK</v>
      </c>
      <c r="M100" s="42" t="str">
        <f t="shared" si="69"/>
        <v>OK</v>
      </c>
      <c r="N100" s="42" t="str">
        <f t="shared" si="69"/>
        <v>OK</v>
      </c>
      <c r="O100" s="42" t="str">
        <f t="shared" si="69"/>
        <v>OK</v>
      </c>
      <c r="P100" s="42" t="str">
        <f t="shared" si="69"/>
        <v>OK</v>
      </c>
      <c r="Q100" s="42" t="str">
        <f t="shared" si="69"/>
        <v>OK</v>
      </c>
      <c r="R100" s="42" t="str">
        <f t="shared" si="69"/>
        <v>OK</v>
      </c>
      <c r="S100" s="42" t="str">
        <f t="shared" si="69"/>
        <v>OK</v>
      </c>
      <c r="T100" s="42" t="str">
        <f t="shared" si="69"/>
        <v>OK</v>
      </c>
      <c r="U100" s="42" t="str">
        <f t="shared" si="69"/>
        <v>OK</v>
      </c>
      <c r="V100" s="42" t="str">
        <f t="shared" si="69"/>
        <v>OK</v>
      </c>
      <c r="W100" s="42" t="str">
        <f t="shared" si="69"/>
        <v>OK</v>
      </c>
      <c r="X100" s="42" t="str">
        <f t="shared" si="69"/>
        <v>OK</v>
      </c>
      <c r="Y100" s="42" t="str">
        <f t="shared" si="69"/>
        <v>OK</v>
      </c>
      <c r="Z100" s="42" t="str">
        <f t="shared" si="69"/>
        <v>OK</v>
      </c>
      <c r="AA100" s="42" t="str">
        <f t="shared" si="69"/>
        <v>OK</v>
      </c>
      <c r="AB100" s="42" t="str">
        <f t="shared" si="69"/>
        <v>OK</v>
      </c>
      <c r="AC100" s="42" t="str">
        <f t="shared" si="69"/>
        <v>OK</v>
      </c>
      <c r="AD100" s="42" t="str">
        <f t="shared" si="69"/>
        <v>OK</v>
      </c>
      <c r="AE100" s="42" t="str">
        <f t="shared" si="69"/>
        <v>OK</v>
      </c>
      <c r="AF100" s="42" t="str">
        <f t="shared" si="69"/>
        <v>OK</v>
      </c>
      <c r="AG100" s="42" t="str">
        <f t="shared" si="69"/>
        <v>OK</v>
      </c>
      <c r="AH100" s="42" t="str">
        <f t="shared" si="69"/>
        <v>OK</v>
      </c>
      <c r="AI100" s="42" t="str">
        <f t="shared" si="69"/>
        <v>OK</v>
      </c>
      <c r="AJ100" s="42" t="str">
        <f t="shared" si="69"/>
        <v>OK</v>
      </c>
      <c r="AK100" s="42" t="str">
        <f t="shared" si="69"/>
        <v>OK</v>
      </c>
      <c r="AL100" s="42" t="str">
        <f t="shared" si="69"/>
        <v>OK</v>
      </c>
      <c r="AM100" s="42" t="str">
        <f t="shared" si="69"/>
        <v>OK</v>
      </c>
      <c r="AN100" s="42" t="str">
        <f t="shared" si="69"/>
        <v>OK</v>
      </c>
      <c r="AO100" s="42" t="str">
        <f t="shared" si="69"/>
        <v>OK</v>
      </c>
      <c r="AP100" s="42" t="str">
        <f t="shared" si="69"/>
        <v>OK</v>
      </c>
      <c r="AQ100" s="42" t="str">
        <f t="shared" si="69"/>
        <v>OK</v>
      </c>
      <c r="AR100" s="42" t="str">
        <f t="shared" si="69"/>
        <v>OK</v>
      </c>
      <c r="AS100" s="42" t="str">
        <f t="shared" si="69"/>
        <v>OK</v>
      </c>
      <c r="AT100" s="42" t="str">
        <f t="shared" si="69"/>
        <v>OK</v>
      </c>
      <c r="AU100" s="42" t="str">
        <f t="shared" si="69"/>
        <v>OK</v>
      </c>
      <c r="AV100" s="42"/>
      <c r="AW100" s="42" t="str">
        <f t="shared" si="69"/>
        <v>OK</v>
      </c>
      <c r="AX100" s="42" t="str">
        <f t="shared" si="69"/>
        <v>OK</v>
      </c>
      <c r="AY100" s="42"/>
      <c r="AZ100" s="42"/>
      <c r="BA100" s="42" t="str">
        <f>IF(BA26=(BA27+BA28+BA66+BA70),"OK","Not OK")</f>
        <v>OK</v>
      </c>
      <c r="BB100" s="42" t="str">
        <f>IF(BB26=(BB27+BB28+BB66+BB70),"OK","Not OK")</f>
        <v>OK</v>
      </c>
      <c r="BC100" s="42" t="str">
        <f>IF(BC26=(BC27+BC28+BC66+BC70),"OK","Not OK")</f>
        <v>OK</v>
      </c>
      <c r="BD100" s="42"/>
      <c r="BE100" s="42" t="str">
        <f aca="true" t="shared" si="70" ref="BE100:BS100">IF(BE26=(BE27+BE28+BE66+BE70),"OK","Not OK")</f>
        <v>OK</v>
      </c>
      <c r="BF100" s="42" t="str">
        <f t="shared" si="70"/>
        <v>OK</v>
      </c>
      <c r="BG100" s="42" t="str">
        <f t="shared" si="70"/>
        <v>OK</v>
      </c>
      <c r="BH100" s="42" t="str">
        <f t="shared" si="70"/>
        <v>OK</v>
      </c>
      <c r="BI100" s="42" t="str">
        <f t="shared" si="70"/>
        <v>OK</v>
      </c>
      <c r="BJ100" s="42" t="str">
        <f t="shared" si="70"/>
        <v>OK</v>
      </c>
      <c r="BK100" s="42" t="str">
        <f t="shared" si="70"/>
        <v>OK</v>
      </c>
      <c r="BL100" s="42" t="str">
        <f t="shared" si="70"/>
        <v>OK</v>
      </c>
      <c r="BM100" s="42" t="str">
        <f t="shared" si="70"/>
        <v>OK</v>
      </c>
      <c r="BN100" s="42" t="str">
        <f t="shared" si="70"/>
        <v>OK</v>
      </c>
      <c r="BO100" s="42" t="str">
        <f t="shared" si="70"/>
        <v>OK</v>
      </c>
      <c r="BP100" s="42" t="str">
        <f t="shared" si="70"/>
        <v>OK</v>
      </c>
      <c r="BQ100" s="42" t="str">
        <f t="shared" si="70"/>
        <v>OK</v>
      </c>
      <c r="BR100" s="42" t="str">
        <f t="shared" si="70"/>
        <v>OK</v>
      </c>
      <c r="BS100" s="42" t="str">
        <f t="shared" si="70"/>
        <v>OK</v>
      </c>
      <c r="BT100" s="42" t="s">
        <v>129</v>
      </c>
      <c r="BU100" s="42" t="s">
        <v>129</v>
      </c>
      <c r="BV100" s="42" t="str">
        <f aca="true" t="shared" si="71" ref="BV100:CX100">IF(BV26=(BV27+BV28+BV66+BV70),"OK","Not OK")</f>
        <v>OK</v>
      </c>
      <c r="BW100" s="42" t="str">
        <f t="shared" si="71"/>
        <v>OK</v>
      </c>
      <c r="BX100" s="42" t="str">
        <f t="shared" si="71"/>
        <v>OK</v>
      </c>
      <c r="BY100" s="42" t="str">
        <f t="shared" si="71"/>
        <v>OK</v>
      </c>
      <c r="BZ100" s="42" t="str">
        <f t="shared" si="71"/>
        <v>OK</v>
      </c>
      <c r="CA100" s="42" t="str">
        <f t="shared" si="71"/>
        <v>OK</v>
      </c>
      <c r="CB100" s="42" t="str">
        <f t="shared" si="71"/>
        <v>OK</v>
      </c>
      <c r="CC100" s="42" t="str">
        <f t="shared" si="71"/>
        <v>OK</v>
      </c>
      <c r="CD100" s="42" t="str">
        <f t="shared" si="71"/>
        <v>OK</v>
      </c>
      <c r="CE100" s="42" t="str">
        <f t="shared" si="71"/>
        <v>OK</v>
      </c>
      <c r="CF100" s="42" t="str">
        <f t="shared" si="71"/>
        <v>OK</v>
      </c>
      <c r="CG100" s="42" t="str">
        <f t="shared" si="71"/>
        <v>OK</v>
      </c>
      <c r="CH100" s="42" t="str">
        <f t="shared" si="71"/>
        <v>OK</v>
      </c>
      <c r="CI100" s="42" t="str">
        <f t="shared" si="71"/>
        <v>OK</v>
      </c>
      <c r="CJ100" s="42" t="str">
        <f t="shared" si="71"/>
        <v>OK</v>
      </c>
      <c r="CK100" s="42" t="str">
        <f t="shared" si="71"/>
        <v>OK</v>
      </c>
      <c r="CL100" s="42" t="str">
        <f t="shared" si="71"/>
        <v>OK</v>
      </c>
      <c r="CM100" s="42" t="str">
        <f t="shared" si="71"/>
        <v>OK</v>
      </c>
      <c r="CN100" s="42" t="str">
        <f t="shared" si="71"/>
        <v>OK</v>
      </c>
      <c r="CO100" s="42" t="str">
        <f t="shared" si="71"/>
        <v>OK</v>
      </c>
      <c r="CP100" s="42" t="str">
        <f t="shared" si="71"/>
        <v>OK</v>
      </c>
      <c r="CQ100" s="42" t="str">
        <f t="shared" si="71"/>
        <v>OK</v>
      </c>
      <c r="CR100" s="42" t="str">
        <f t="shared" si="71"/>
        <v>OK</v>
      </c>
      <c r="CS100" s="42" t="str">
        <f t="shared" si="71"/>
        <v>OK</v>
      </c>
      <c r="CT100" s="42" t="str">
        <f t="shared" si="71"/>
        <v>OK</v>
      </c>
      <c r="CU100" s="42" t="str">
        <f t="shared" si="71"/>
        <v>OK</v>
      </c>
      <c r="CV100" s="42" t="str">
        <f t="shared" si="71"/>
        <v>OK</v>
      </c>
      <c r="CW100" s="42" t="str">
        <f t="shared" si="71"/>
        <v>OK</v>
      </c>
      <c r="CX100" s="42" t="str">
        <f t="shared" si="71"/>
        <v>OK</v>
      </c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</row>
    <row r="101" ht="12.75">
      <c r="A101" s="10" t="s">
        <v>334</v>
      </c>
    </row>
    <row r="102" spans="1:255" s="10" customFormat="1" ht="12.75">
      <c r="A102" s="80" t="s">
        <v>0</v>
      </c>
      <c r="B102" s="81">
        <f>SUM(B103:B106)</f>
        <v>10</v>
      </c>
      <c r="C102" s="81">
        <f aca="true" t="shared" si="72" ref="C102:BN102">SUM(C103:C106)</f>
        <v>490</v>
      </c>
      <c r="D102" s="81">
        <f t="shared" si="72"/>
        <v>692.9999999999999</v>
      </c>
      <c r="E102" s="81">
        <f t="shared" si="72"/>
        <v>238.47399999999993</v>
      </c>
      <c r="F102" s="81">
        <f t="shared" si="72"/>
        <v>64</v>
      </c>
      <c r="G102" s="81">
        <f t="shared" si="72"/>
        <v>281</v>
      </c>
      <c r="H102" s="81">
        <f t="shared" si="72"/>
        <v>2914.9999999999995</v>
      </c>
      <c r="I102" s="81">
        <f t="shared" si="72"/>
        <v>62.500000000000014</v>
      </c>
      <c r="J102" s="81">
        <f t="shared" si="72"/>
        <v>15.999999999999996</v>
      </c>
      <c r="K102" s="81">
        <f t="shared" si="72"/>
        <v>50.7</v>
      </c>
      <c r="L102" s="81">
        <f t="shared" si="72"/>
        <v>193</v>
      </c>
      <c r="M102" s="81">
        <f t="shared" si="72"/>
        <v>190.00000000000006</v>
      </c>
      <c r="N102" s="81">
        <f t="shared" si="72"/>
        <v>34.9</v>
      </c>
      <c r="O102" s="81">
        <f t="shared" si="72"/>
        <v>2573</v>
      </c>
      <c r="P102" s="81">
        <f t="shared" si="72"/>
        <v>434</v>
      </c>
      <c r="Q102" s="81">
        <f t="shared" si="72"/>
        <v>6029.089</v>
      </c>
      <c r="R102" s="86">
        <f t="shared" si="72"/>
        <v>602.7000000000002</v>
      </c>
      <c r="S102" s="81">
        <f t="shared" si="72"/>
        <v>1963</v>
      </c>
      <c r="T102" s="81">
        <f t="shared" si="72"/>
        <v>951.7250000000001</v>
      </c>
      <c r="U102" s="81">
        <f t="shared" si="72"/>
        <v>775</v>
      </c>
      <c r="V102" s="81">
        <f t="shared" si="72"/>
        <v>11273</v>
      </c>
      <c r="W102" s="81">
        <f t="shared" si="72"/>
        <v>1809.9999999999998</v>
      </c>
      <c r="X102" s="81">
        <f t="shared" si="72"/>
        <v>2116</v>
      </c>
      <c r="Y102" s="81">
        <f t="shared" si="72"/>
        <v>7551</v>
      </c>
      <c r="Z102" s="81">
        <f t="shared" si="72"/>
        <v>455</v>
      </c>
      <c r="AA102" s="81">
        <f t="shared" si="72"/>
        <v>2179.799</v>
      </c>
      <c r="AB102" s="81">
        <f t="shared" si="72"/>
        <v>160</v>
      </c>
      <c r="AC102" s="81">
        <f t="shared" si="72"/>
        <v>3053</v>
      </c>
      <c r="AD102" s="81">
        <f t="shared" si="72"/>
        <v>5105</v>
      </c>
      <c r="AE102" s="81">
        <f t="shared" si="72"/>
        <v>465.00000000000006</v>
      </c>
      <c r="AF102" s="81">
        <f t="shared" si="72"/>
        <v>1734</v>
      </c>
      <c r="AG102" s="81">
        <f t="shared" si="72"/>
        <v>2163.0000000000005</v>
      </c>
      <c r="AH102" s="81">
        <f t="shared" si="72"/>
        <v>1240.9999999999995</v>
      </c>
      <c r="AI102" s="81">
        <f t="shared" si="72"/>
        <v>13760.999999999996</v>
      </c>
      <c r="AJ102" s="81">
        <f t="shared" si="72"/>
        <v>18803.000000000004</v>
      </c>
      <c r="AK102" s="81">
        <f t="shared" si="72"/>
        <v>8409</v>
      </c>
      <c r="AL102" s="81">
        <f t="shared" si="72"/>
        <v>7695</v>
      </c>
      <c r="AM102" s="81">
        <f t="shared" si="72"/>
        <v>33980</v>
      </c>
      <c r="AN102" s="81">
        <f t="shared" si="72"/>
        <v>655.1</v>
      </c>
      <c r="AO102" s="81">
        <f t="shared" si="72"/>
        <v>707</v>
      </c>
      <c r="AP102" s="81">
        <f t="shared" si="72"/>
        <v>17125</v>
      </c>
      <c r="AQ102" s="81">
        <f t="shared" si="72"/>
        <v>3563</v>
      </c>
      <c r="AR102" s="81">
        <f t="shared" si="72"/>
        <v>11040.457</v>
      </c>
      <c r="AS102" s="81">
        <f t="shared" si="72"/>
        <v>2540.0000000000005</v>
      </c>
      <c r="AT102" s="81">
        <f t="shared" si="72"/>
        <v>3904</v>
      </c>
      <c r="AU102" s="81">
        <f t="shared" si="72"/>
        <v>892</v>
      </c>
      <c r="AV102" s="81"/>
      <c r="AW102" s="81">
        <f t="shared" si="72"/>
        <v>762</v>
      </c>
      <c r="AX102" s="81">
        <f t="shared" si="72"/>
        <v>594.461</v>
      </c>
      <c r="AY102" s="81"/>
      <c r="AZ102" s="81"/>
      <c r="BA102" s="81">
        <f t="shared" si="72"/>
        <v>2436</v>
      </c>
      <c r="BB102" s="81">
        <f t="shared" si="72"/>
        <v>575.8000000000001</v>
      </c>
      <c r="BC102" s="81">
        <f t="shared" si="72"/>
        <v>3291</v>
      </c>
      <c r="BD102" s="81"/>
      <c r="BE102" s="81">
        <f t="shared" si="72"/>
        <v>3300</v>
      </c>
      <c r="BF102" s="81">
        <f t="shared" si="72"/>
        <v>388</v>
      </c>
      <c r="BG102" s="81">
        <f t="shared" si="72"/>
        <v>10.999999999999998</v>
      </c>
      <c r="BH102" s="81">
        <f t="shared" si="72"/>
        <v>15931</v>
      </c>
      <c r="BI102" s="81">
        <f t="shared" si="72"/>
        <v>2354</v>
      </c>
      <c r="BJ102" s="81">
        <f t="shared" si="72"/>
        <v>1644</v>
      </c>
      <c r="BK102" s="81">
        <f t="shared" si="72"/>
        <v>145</v>
      </c>
      <c r="BL102" s="81">
        <f t="shared" si="72"/>
        <v>1017</v>
      </c>
      <c r="BM102" s="81">
        <f t="shared" si="72"/>
        <v>66268.00000000001</v>
      </c>
      <c r="BN102" s="81">
        <f t="shared" si="72"/>
        <v>0</v>
      </c>
      <c r="BO102" s="81">
        <f aca="true" t="shared" si="73" ref="BO102:CX102">SUM(BO103:BO106)</f>
        <v>237677</v>
      </c>
      <c r="BP102" s="81">
        <f t="shared" si="73"/>
        <v>143448.00000000003</v>
      </c>
      <c r="BQ102" s="81">
        <f t="shared" si="73"/>
        <v>1876.9999999999998</v>
      </c>
      <c r="BR102" s="81">
        <f t="shared" si="73"/>
        <v>490.00000000000006</v>
      </c>
      <c r="BS102" s="81">
        <f>SUM(BS103:BS106)</f>
        <v>0</v>
      </c>
      <c r="BT102" s="81">
        <f t="shared" si="73"/>
        <v>1658.9999999999998</v>
      </c>
      <c r="BU102" s="81">
        <f t="shared" si="73"/>
        <v>7660</v>
      </c>
      <c r="BV102" s="81">
        <f t="shared" si="73"/>
        <v>79716.92</v>
      </c>
      <c r="BW102" s="81">
        <f t="shared" si="73"/>
        <v>9213</v>
      </c>
      <c r="BX102" s="81">
        <f>SUM(BX103:BX106)</f>
        <v>1314</v>
      </c>
      <c r="BY102" s="86">
        <f t="shared" si="73"/>
        <v>243.53</v>
      </c>
      <c r="BZ102" s="81">
        <f t="shared" si="73"/>
        <v>10024</v>
      </c>
      <c r="CA102" s="81">
        <f t="shared" si="73"/>
        <v>5278</v>
      </c>
      <c r="CB102" s="81">
        <f t="shared" si="73"/>
        <v>3628</v>
      </c>
      <c r="CC102" s="81">
        <f t="shared" si="73"/>
        <v>0</v>
      </c>
      <c r="CD102" s="81">
        <f t="shared" si="73"/>
        <v>1114</v>
      </c>
      <c r="CE102" s="81">
        <f t="shared" si="73"/>
        <v>4</v>
      </c>
      <c r="CF102" s="81">
        <f t="shared" si="73"/>
        <v>19330.999999999996</v>
      </c>
      <c r="CG102" s="81">
        <f t="shared" si="73"/>
        <v>1100</v>
      </c>
      <c r="CH102" s="81">
        <f t="shared" si="73"/>
        <v>96</v>
      </c>
      <c r="CI102" s="81">
        <f t="shared" si="73"/>
        <v>2688.9999999999995</v>
      </c>
      <c r="CJ102" s="81">
        <f t="shared" si="73"/>
        <v>264</v>
      </c>
      <c r="CK102" s="81">
        <f t="shared" si="73"/>
        <v>4634</v>
      </c>
      <c r="CL102" s="81">
        <f t="shared" si="73"/>
        <v>168</v>
      </c>
      <c r="CM102" s="81">
        <f t="shared" si="73"/>
        <v>148</v>
      </c>
      <c r="CN102" s="81">
        <f t="shared" si="73"/>
        <v>2117</v>
      </c>
      <c r="CO102" s="81">
        <f t="shared" si="73"/>
        <v>869</v>
      </c>
      <c r="CP102" s="81">
        <f t="shared" si="73"/>
        <v>269.00000000000006</v>
      </c>
      <c r="CQ102" s="81">
        <f t="shared" si="73"/>
        <v>106</v>
      </c>
      <c r="CR102" s="81">
        <f t="shared" si="73"/>
        <v>53</v>
      </c>
      <c r="CS102" s="81">
        <f t="shared" si="73"/>
        <v>4</v>
      </c>
      <c r="CT102" s="81">
        <f t="shared" si="73"/>
        <v>817</v>
      </c>
      <c r="CU102" s="81">
        <f t="shared" si="73"/>
        <v>114</v>
      </c>
      <c r="CV102" s="81">
        <f t="shared" si="73"/>
        <v>4</v>
      </c>
      <c r="CW102" s="81">
        <f t="shared" si="73"/>
        <v>650</v>
      </c>
      <c r="CX102" s="81">
        <f t="shared" si="73"/>
        <v>189</v>
      </c>
      <c r="CY102" s="55"/>
      <c r="CZ102" s="55"/>
      <c r="DA102" s="55"/>
      <c r="DB102" s="55"/>
      <c r="DC102" s="55"/>
      <c r="DD102" s="55"/>
      <c r="DE102" s="55"/>
      <c r="DF102" s="55"/>
      <c r="DG102" s="55"/>
      <c r="DH102" s="55"/>
      <c r="DI102" s="55"/>
      <c r="DJ102" s="55"/>
      <c r="DK102" s="55"/>
      <c r="DL102" s="55"/>
      <c r="DM102" s="55"/>
      <c r="DN102" s="55"/>
      <c r="DO102" s="55"/>
      <c r="DP102" s="55"/>
      <c r="DQ102" s="55"/>
      <c r="DR102" s="55"/>
      <c r="DS102" s="55"/>
      <c r="DT102" s="55"/>
      <c r="DU102" s="55"/>
      <c r="DV102" s="55"/>
      <c r="DW102" s="55"/>
      <c r="DX102" s="55"/>
      <c r="DY102" s="55"/>
      <c r="DZ102" s="55"/>
      <c r="EA102" s="55"/>
      <c r="EB102" s="55"/>
      <c r="EC102" s="55"/>
      <c r="ED102" s="55"/>
      <c r="EE102" s="55"/>
      <c r="EF102" s="55"/>
      <c r="EG102" s="55"/>
      <c r="EH102" s="55"/>
      <c r="EI102" s="55"/>
      <c r="EJ102" s="55"/>
      <c r="EK102" s="55"/>
      <c r="EL102" s="55"/>
      <c r="EM102" s="55"/>
      <c r="EN102" s="55"/>
      <c r="EO102" s="55"/>
      <c r="EP102" s="55"/>
      <c r="EQ102" s="55"/>
      <c r="ER102" s="55"/>
      <c r="ES102" s="55"/>
      <c r="ET102" s="55"/>
      <c r="EU102" s="55"/>
      <c r="EV102" s="55"/>
      <c r="EW102" s="55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55"/>
      <c r="FI102" s="55"/>
      <c r="FJ102" s="55"/>
      <c r="FK102" s="55"/>
      <c r="FL102" s="55"/>
      <c r="FM102" s="55"/>
      <c r="FN102" s="55"/>
      <c r="FO102" s="55"/>
      <c r="FP102" s="55"/>
      <c r="FQ102" s="55"/>
      <c r="FR102" s="55"/>
      <c r="FS102" s="55"/>
      <c r="FT102" s="55"/>
      <c r="FU102" s="55"/>
      <c r="FV102" s="55"/>
      <c r="FW102" s="55"/>
      <c r="FX102" s="55"/>
      <c r="FY102" s="55"/>
      <c r="FZ102" s="55"/>
      <c r="GA102" s="55"/>
      <c r="GB102" s="55"/>
      <c r="GC102" s="55"/>
      <c r="GD102" s="55"/>
      <c r="GE102" s="55"/>
      <c r="GF102" s="55"/>
      <c r="GG102" s="55"/>
      <c r="GH102" s="55"/>
      <c r="GI102" s="55"/>
      <c r="GJ102" s="55"/>
      <c r="GK102" s="55"/>
      <c r="GL102" s="55"/>
      <c r="GM102" s="55"/>
      <c r="GN102" s="55"/>
      <c r="GO102" s="55"/>
      <c r="GP102" s="55"/>
      <c r="GQ102" s="55"/>
      <c r="GR102" s="55"/>
      <c r="GS102" s="55"/>
      <c r="GT102" s="55"/>
      <c r="GU102" s="55"/>
      <c r="GV102" s="55"/>
      <c r="GW102" s="55"/>
      <c r="GX102" s="55"/>
      <c r="GY102" s="55"/>
      <c r="GZ102" s="55"/>
      <c r="HA102" s="55"/>
      <c r="HB102" s="55"/>
      <c r="HC102" s="55"/>
      <c r="HD102" s="55"/>
      <c r="HE102" s="55"/>
      <c r="HF102" s="55"/>
      <c r="HG102" s="55"/>
      <c r="HH102" s="55"/>
      <c r="HI102" s="55"/>
      <c r="HJ102" s="55"/>
      <c r="HK102" s="55"/>
      <c r="HL102" s="55"/>
      <c r="HM102" s="55"/>
      <c r="HN102" s="55"/>
      <c r="HO102" s="55"/>
      <c r="HP102" s="55"/>
      <c r="HQ102" s="55"/>
      <c r="HR102" s="55"/>
      <c r="HS102" s="55"/>
      <c r="HT102" s="55"/>
      <c r="HU102" s="55"/>
      <c r="HV102" s="55"/>
      <c r="HW102" s="55"/>
      <c r="HX102" s="55"/>
      <c r="HY102" s="55"/>
      <c r="HZ102" s="55"/>
      <c r="IA102" s="55"/>
      <c r="IB102" s="55"/>
      <c r="IC102" s="55"/>
      <c r="ID102" s="55"/>
      <c r="IE102" s="55"/>
      <c r="IF102" s="55"/>
      <c r="IG102" s="55"/>
      <c r="IH102" s="55"/>
      <c r="II102" s="55"/>
      <c r="IJ102" s="55"/>
      <c r="IK102" s="55"/>
      <c r="IL102" s="55"/>
      <c r="IM102" s="55"/>
      <c r="IN102" s="55"/>
      <c r="IO102" s="55"/>
      <c r="IP102" s="55"/>
      <c r="IQ102" s="55"/>
      <c r="IR102" s="55"/>
      <c r="IS102" s="55"/>
      <c r="IT102" s="55"/>
      <c r="IU102" s="55"/>
    </row>
    <row r="103" spans="1:255" ht="12.75">
      <c r="A103" s="82" t="s">
        <v>27</v>
      </c>
      <c r="B103" s="74">
        <f aca="true" t="shared" si="74" ref="B103:AX103">B93-SUM(B104:B106)</f>
        <v>7.899999999999999</v>
      </c>
      <c r="C103" s="74">
        <f t="shared" si="74"/>
        <v>477.6</v>
      </c>
      <c r="D103" s="74">
        <f t="shared" si="74"/>
        <v>677.1</v>
      </c>
      <c r="E103" s="74">
        <f t="shared" si="74"/>
        <v>223.67399999999995</v>
      </c>
      <c r="F103" s="74">
        <f t="shared" si="74"/>
        <v>63.1</v>
      </c>
      <c r="G103" s="74">
        <f t="shared" si="74"/>
        <v>162.4</v>
      </c>
      <c r="H103" s="74">
        <f t="shared" si="74"/>
        <v>2836.8999999999996</v>
      </c>
      <c r="I103" s="74">
        <f t="shared" si="74"/>
        <v>53.60000000000001</v>
      </c>
      <c r="J103" s="74">
        <f t="shared" si="74"/>
        <v>15.199999999999998</v>
      </c>
      <c r="K103" s="74">
        <f t="shared" si="74"/>
        <v>13.900000000000006</v>
      </c>
      <c r="L103" s="74">
        <f t="shared" si="74"/>
        <v>172.6</v>
      </c>
      <c r="M103" s="74">
        <f t="shared" si="74"/>
        <v>170.60000000000005</v>
      </c>
      <c r="N103" s="74">
        <f t="shared" si="74"/>
        <v>5.9999999999999964</v>
      </c>
      <c r="O103" s="74">
        <f t="shared" si="74"/>
        <v>2257.3</v>
      </c>
      <c r="P103" s="74">
        <f t="shared" si="74"/>
        <v>179.10000000000005</v>
      </c>
      <c r="Q103" s="74">
        <f t="shared" si="74"/>
        <v>4739.989</v>
      </c>
      <c r="R103" s="87">
        <f t="shared" si="74"/>
        <v>472.8000000000002</v>
      </c>
      <c r="S103" s="74">
        <f t="shared" si="74"/>
        <v>1700.8</v>
      </c>
      <c r="T103" s="74">
        <f t="shared" si="74"/>
        <v>206.5250000000001</v>
      </c>
      <c r="U103" s="74">
        <f t="shared" si="74"/>
        <v>366.8</v>
      </c>
      <c r="V103" s="74">
        <f t="shared" si="74"/>
        <v>5287.200000000001</v>
      </c>
      <c r="W103" s="74">
        <f t="shared" si="74"/>
        <v>842.3999999999996</v>
      </c>
      <c r="X103" s="74">
        <f t="shared" si="74"/>
        <v>1662.9</v>
      </c>
      <c r="Y103" s="74">
        <f t="shared" si="74"/>
        <v>605.1000000000004</v>
      </c>
      <c r="Z103" s="74">
        <f t="shared" si="74"/>
        <v>36.5</v>
      </c>
      <c r="AA103" s="74">
        <f t="shared" si="74"/>
        <v>1619.199</v>
      </c>
      <c r="AB103" s="74">
        <f t="shared" si="74"/>
        <v>156</v>
      </c>
      <c r="AC103" s="74">
        <f t="shared" si="74"/>
        <v>616</v>
      </c>
      <c r="AD103" s="74">
        <f t="shared" si="74"/>
        <v>5083.2</v>
      </c>
      <c r="AE103" s="74">
        <f t="shared" si="74"/>
        <v>464.40000000000003</v>
      </c>
      <c r="AF103" s="74">
        <f t="shared" si="74"/>
        <v>0</v>
      </c>
      <c r="AG103" s="74">
        <f t="shared" si="74"/>
        <v>2159.0000000000005</v>
      </c>
      <c r="AH103" s="74">
        <f t="shared" si="74"/>
        <v>187.59999999999968</v>
      </c>
      <c r="AI103" s="74">
        <f t="shared" si="74"/>
        <v>4930.099999999997</v>
      </c>
      <c r="AJ103" s="74">
        <f t="shared" si="74"/>
        <v>3874.800000000003</v>
      </c>
      <c r="AK103" s="74">
        <f t="shared" si="74"/>
        <v>2202.4000000000005</v>
      </c>
      <c r="AL103" s="74">
        <f t="shared" si="74"/>
        <v>3400.5999999999995</v>
      </c>
      <c r="AM103" s="74">
        <f t="shared" si="74"/>
        <v>26630.7</v>
      </c>
      <c r="AN103" s="74">
        <f t="shared" si="74"/>
        <v>583.2</v>
      </c>
      <c r="AO103" s="74">
        <f t="shared" si="74"/>
        <v>192.89999999999998</v>
      </c>
      <c r="AP103" s="74">
        <f t="shared" si="74"/>
        <v>4487.5</v>
      </c>
      <c r="AQ103" s="74">
        <f t="shared" si="74"/>
        <v>1604.1000000000001</v>
      </c>
      <c r="AR103" s="74">
        <f t="shared" si="74"/>
        <v>2219.857000000002</v>
      </c>
      <c r="AS103" s="74">
        <f t="shared" si="74"/>
        <v>405.00000000000045</v>
      </c>
      <c r="AT103" s="74">
        <f t="shared" si="74"/>
        <v>1563.0999999999995</v>
      </c>
      <c r="AU103" s="74">
        <f t="shared" si="74"/>
        <v>403.8999999999999</v>
      </c>
      <c r="AV103" s="74"/>
      <c r="AW103" s="74">
        <f t="shared" si="74"/>
        <v>600.1999999999999</v>
      </c>
      <c r="AX103" s="74">
        <f t="shared" si="74"/>
        <v>178.661</v>
      </c>
      <c r="AY103" s="74"/>
      <c r="AZ103" s="74"/>
      <c r="BA103" s="74">
        <f>BA93-SUM(BA104:BA106)</f>
        <v>410</v>
      </c>
      <c r="BB103" s="74">
        <f>BB93-SUM(BB104:BB106)</f>
        <v>96.90000000000003</v>
      </c>
      <c r="BC103" s="74">
        <f>BC93-SUM(BC104:BC106)</f>
        <v>761.4000000000001</v>
      </c>
      <c r="BD103" s="74"/>
      <c r="BE103" s="74">
        <f aca="true" t="shared" si="75" ref="BE103:BY103">BE93-SUM(BE104:BE106)</f>
        <v>1090.0000000000005</v>
      </c>
      <c r="BF103" s="74">
        <f t="shared" si="75"/>
        <v>57.5</v>
      </c>
      <c r="BG103" s="74">
        <f t="shared" si="75"/>
        <v>6.399999999999998</v>
      </c>
      <c r="BH103" s="74">
        <f t="shared" si="75"/>
        <v>1368.3999999999996</v>
      </c>
      <c r="BI103" s="74">
        <f t="shared" si="75"/>
        <v>644</v>
      </c>
      <c r="BJ103" s="74">
        <f t="shared" si="75"/>
        <v>528.8999999999999</v>
      </c>
      <c r="BK103" s="74">
        <f t="shared" si="75"/>
        <v>55.60000000000001</v>
      </c>
      <c r="BL103" s="74">
        <f t="shared" si="75"/>
        <v>326.9</v>
      </c>
      <c r="BM103" s="74">
        <f t="shared" si="75"/>
        <v>12289.200000000012</v>
      </c>
      <c r="BN103" s="74">
        <f t="shared" si="75"/>
        <v>0</v>
      </c>
      <c r="BO103" s="74">
        <f t="shared" si="75"/>
        <v>39076.20000000001</v>
      </c>
      <c r="BP103" s="74">
        <f t="shared" si="75"/>
        <v>22695.20000000001</v>
      </c>
      <c r="BQ103" s="74">
        <f t="shared" si="75"/>
        <v>310.0999999999997</v>
      </c>
      <c r="BR103" s="74">
        <f t="shared" si="75"/>
        <v>105.40000000000003</v>
      </c>
      <c r="BS103" s="74">
        <f>BS93-SUM(BS104:BS106)</f>
        <v>0</v>
      </c>
      <c r="BT103" s="74">
        <f t="shared" si="75"/>
        <v>305.5999999999997</v>
      </c>
      <c r="BU103" s="74">
        <f>BU93-SUM(BU104:BU106)</f>
        <v>2934.8999999999996</v>
      </c>
      <c r="BV103" s="74">
        <f t="shared" si="75"/>
        <v>2030.4199999999983</v>
      </c>
      <c r="BW103" s="74">
        <f t="shared" si="75"/>
        <v>0</v>
      </c>
      <c r="BX103" s="74">
        <f>BX93-SUM(BX104:BX106)</f>
        <v>0</v>
      </c>
      <c r="BY103" s="87">
        <f t="shared" si="75"/>
        <v>6.22999999999999</v>
      </c>
      <c r="BZ103" s="115">
        <f>SUM(CA103:CE103)</f>
        <v>1627.2</v>
      </c>
      <c r="CA103" s="74">
        <f>CA93-SUM(CA104:CA106)</f>
        <v>856.6999999999998</v>
      </c>
      <c r="CB103" s="74">
        <f>CB93-SUM(CB104:CB106)</f>
        <v>589</v>
      </c>
      <c r="CC103" s="74">
        <f>CC93-SUM(CC104:CC106)</f>
        <v>0</v>
      </c>
      <c r="CD103" s="74">
        <f>CD93-SUM(CD104:CD106)</f>
        <v>180.80000000000007</v>
      </c>
      <c r="CE103" s="74">
        <f>CE93-SUM(CE104:CE106)</f>
        <v>0.7000000000000002</v>
      </c>
      <c r="CF103" s="74">
        <f aca="true" t="shared" si="76" ref="CF103:CX103">CF93-SUM(CF104:CF106)</f>
        <v>3058.399999999996</v>
      </c>
      <c r="CG103" s="74">
        <f t="shared" si="76"/>
        <v>28</v>
      </c>
      <c r="CH103" s="74">
        <f t="shared" si="76"/>
        <v>24.200000000000003</v>
      </c>
      <c r="CI103" s="74">
        <f t="shared" si="76"/>
        <v>396.69999999999936</v>
      </c>
      <c r="CJ103" s="74">
        <f t="shared" si="76"/>
        <v>65.20000000000002</v>
      </c>
      <c r="CK103" s="74">
        <f t="shared" si="76"/>
        <v>1747.7999999999997</v>
      </c>
      <c r="CL103" s="74">
        <f t="shared" si="76"/>
        <v>50.400000000000006</v>
      </c>
      <c r="CM103" s="74">
        <f t="shared" si="76"/>
        <v>41.900000000000006</v>
      </c>
      <c r="CN103" s="74">
        <f t="shared" si="76"/>
        <v>729.2</v>
      </c>
      <c r="CO103" s="74">
        <f t="shared" si="76"/>
        <v>320.5</v>
      </c>
      <c r="CP103" s="74">
        <f t="shared" si="76"/>
        <v>73.90000000000003</v>
      </c>
      <c r="CQ103" s="74">
        <f t="shared" si="76"/>
        <v>28.89999999999999</v>
      </c>
      <c r="CR103" s="74">
        <f t="shared" si="76"/>
        <v>8</v>
      </c>
      <c r="CS103" s="74">
        <f t="shared" si="76"/>
        <v>0.5</v>
      </c>
      <c r="CT103" s="74">
        <f t="shared" si="76"/>
        <v>277.6</v>
      </c>
      <c r="CU103" s="74">
        <f t="shared" si="76"/>
        <v>24.5</v>
      </c>
      <c r="CV103" s="74">
        <f t="shared" si="76"/>
        <v>2.4</v>
      </c>
      <c r="CW103" s="74">
        <f t="shared" si="76"/>
        <v>250.8</v>
      </c>
      <c r="CX103" s="74">
        <f t="shared" si="76"/>
        <v>44</v>
      </c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</row>
    <row r="104" spans="1:255" ht="12.75">
      <c r="A104" s="82" t="s">
        <v>28</v>
      </c>
      <c r="B104" s="74">
        <f>ROUND(B95,1)</f>
        <v>0.4</v>
      </c>
      <c r="C104" s="74">
        <f aca="true" t="shared" si="77" ref="C104:AX106">ROUND(C95,1)</f>
        <v>1.4</v>
      </c>
      <c r="D104" s="74">
        <f t="shared" si="77"/>
        <v>1.8</v>
      </c>
      <c r="E104" s="74">
        <f t="shared" si="77"/>
        <v>10.2</v>
      </c>
      <c r="F104" s="74">
        <f t="shared" si="77"/>
        <v>0.1</v>
      </c>
      <c r="G104" s="74">
        <f t="shared" si="77"/>
        <v>4</v>
      </c>
      <c r="H104" s="74">
        <f t="shared" si="77"/>
        <v>21.6</v>
      </c>
      <c r="I104" s="74">
        <f t="shared" si="77"/>
        <v>6.6</v>
      </c>
      <c r="J104" s="74">
        <f t="shared" si="77"/>
        <v>0.6</v>
      </c>
      <c r="K104" s="74">
        <f t="shared" si="77"/>
        <v>0.1</v>
      </c>
      <c r="L104" s="74">
        <f t="shared" si="77"/>
        <v>1.5</v>
      </c>
      <c r="M104" s="74">
        <f t="shared" si="77"/>
        <v>0.8</v>
      </c>
      <c r="N104" s="74">
        <f t="shared" si="77"/>
        <v>0.1</v>
      </c>
      <c r="O104" s="74">
        <f t="shared" si="77"/>
        <v>35.7</v>
      </c>
      <c r="P104" s="74">
        <f t="shared" si="77"/>
        <v>2.7</v>
      </c>
      <c r="Q104" s="74">
        <f t="shared" si="77"/>
        <v>208.1</v>
      </c>
      <c r="R104" s="87">
        <f t="shared" si="77"/>
        <v>20.9</v>
      </c>
      <c r="S104" s="74">
        <f t="shared" si="77"/>
        <v>118.4</v>
      </c>
      <c r="T104" s="74">
        <f t="shared" si="77"/>
        <v>5.1</v>
      </c>
      <c r="U104" s="74">
        <f t="shared" si="77"/>
        <v>14.3</v>
      </c>
      <c r="V104" s="74">
        <f t="shared" si="77"/>
        <v>97.4</v>
      </c>
      <c r="W104" s="74">
        <f t="shared" si="77"/>
        <v>15.6</v>
      </c>
      <c r="X104" s="74">
        <f t="shared" si="77"/>
        <v>30.6</v>
      </c>
      <c r="Y104" s="74">
        <f t="shared" si="77"/>
        <v>4.9</v>
      </c>
      <c r="Z104" s="74">
        <f t="shared" si="77"/>
        <v>0.3</v>
      </c>
      <c r="AA104" s="74">
        <f t="shared" si="77"/>
        <v>111.4</v>
      </c>
      <c r="AB104" s="74">
        <f t="shared" si="77"/>
        <v>1.7</v>
      </c>
      <c r="AC104" s="74">
        <f t="shared" si="77"/>
        <v>0</v>
      </c>
      <c r="AD104" s="74">
        <f t="shared" si="77"/>
        <v>0.1</v>
      </c>
      <c r="AE104" s="74">
        <f t="shared" si="77"/>
        <v>0.6</v>
      </c>
      <c r="AF104" s="74">
        <f t="shared" si="77"/>
        <v>0</v>
      </c>
      <c r="AG104" s="74">
        <f t="shared" si="77"/>
        <v>0</v>
      </c>
      <c r="AH104" s="74">
        <f t="shared" si="77"/>
        <v>0</v>
      </c>
      <c r="AI104" s="74">
        <f t="shared" si="77"/>
        <v>5.7</v>
      </c>
      <c r="AJ104" s="74">
        <f t="shared" si="77"/>
        <v>1.8</v>
      </c>
      <c r="AK104" s="74">
        <f t="shared" si="77"/>
        <v>0.4</v>
      </c>
      <c r="AL104" s="74">
        <f t="shared" si="77"/>
        <v>0</v>
      </c>
      <c r="AM104" s="74">
        <f t="shared" si="77"/>
        <v>3</v>
      </c>
      <c r="AN104" s="74">
        <f t="shared" si="77"/>
        <v>0.8</v>
      </c>
      <c r="AO104" s="74">
        <f t="shared" si="77"/>
        <v>0</v>
      </c>
      <c r="AP104" s="74">
        <f t="shared" si="77"/>
        <v>4</v>
      </c>
      <c r="AQ104" s="74">
        <f t="shared" si="77"/>
        <v>0</v>
      </c>
      <c r="AR104" s="74">
        <f t="shared" si="77"/>
        <v>0.2</v>
      </c>
      <c r="AS104" s="74">
        <f t="shared" si="77"/>
        <v>0</v>
      </c>
      <c r="AT104" s="74">
        <f t="shared" si="77"/>
        <v>0.3</v>
      </c>
      <c r="AU104" s="74">
        <f t="shared" si="77"/>
        <v>0.4</v>
      </c>
      <c r="AV104" s="74"/>
      <c r="AW104" s="74">
        <f t="shared" si="77"/>
        <v>0.2</v>
      </c>
      <c r="AX104" s="74">
        <f t="shared" si="77"/>
        <v>0</v>
      </c>
      <c r="AY104" s="74"/>
      <c r="AZ104" s="74"/>
      <c r="BA104" s="74">
        <f aca="true" t="shared" si="78" ref="BA104:CX106">ROUND(BA95,1)</f>
        <v>0</v>
      </c>
      <c r="BB104" s="74">
        <f t="shared" si="78"/>
        <v>0</v>
      </c>
      <c r="BC104" s="74">
        <f t="shared" si="78"/>
        <v>0</v>
      </c>
      <c r="BD104" s="74"/>
      <c r="BE104" s="74">
        <f t="shared" si="78"/>
        <v>1.3</v>
      </c>
      <c r="BF104" s="74">
        <f t="shared" si="78"/>
        <v>0</v>
      </c>
      <c r="BG104" s="74">
        <f t="shared" si="78"/>
        <v>0</v>
      </c>
      <c r="BH104" s="74">
        <f t="shared" si="78"/>
        <v>35.2</v>
      </c>
      <c r="BI104" s="74">
        <f t="shared" si="78"/>
        <v>0.3</v>
      </c>
      <c r="BJ104" s="74">
        <f t="shared" si="78"/>
        <v>0</v>
      </c>
      <c r="BK104" s="74">
        <f t="shared" si="78"/>
        <v>0.1</v>
      </c>
      <c r="BL104" s="74">
        <f t="shared" si="78"/>
        <v>0</v>
      </c>
      <c r="BM104" s="74">
        <f t="shared" si="78"/>
        <v>0</v>
      </c>
      <c r="BN104" s="74">
        <f t="shared" si="78"/>
        <v>0</v>
      </c>
      <c r="BO104" s="74">
        <f t="shared" si="78"/>
        <v>2.1</v>
      </c>
      <c r="BP104" s="74">
        <f t="shared" si="78"/>
        <v>1.2</v>
      </c>
      <c r="BQ104" s="74">
        <f t="shared" si="78"/>
        <v>0</v>
      </c>
      <c r="BR104" s="74">
        <f t="shared" si="78"/>
        <v>0</v>
      </c>
      <c r="BS104" s="74">
        <f>ROUND(BS95,1)</f>
        <v>0</v>
      </c>
      <c r="BT104" s="74">
        <f t="shared" si="78"/>
        <v>0</v>
      </c>
      <c r="BU104" s="74">
        <f>ROUND(BU95,1)</f>
        <v>0</v>
      </c>
      <c r="BV104" s="74">
        <f t="shared" si="78"/>
        <v>0</v>
      </c>
      <c r="BW104" s="74">
        <f t="shared" si="78"/>
        <v>0</v>
      </c>
      <c r="BX104" s="74">
        <f>ROUND(BX95,1)</f>
        <v>0</v>
      </c>
      <c r="BY104" s="87">
        <f t="shared" si="78"/>
        <v>0</v>
      </c>
      <c r="BZ104" s="115">
        <f>SUM(CA104:CE104)</f>
        <v>0</v>
      </c>
      <c r="CA104" s="74">
        <f aca="true" t="shared" si="79" ref="CA104:CE106">ROUND(CA95,1)</f>
        <v>0</v>
      </c>
      <c r="CB104" s="74">
        <f t="shared" si="79"/>
        <v>0</v>
      </c>
      <c r="CC104" s="74">
        <f t="shared" si="79"/>
        <v>0</v>
      </c>
      <c r="CD104" s="74">
        <f t="shared" si="79"/>
        <v>0</v>
      </c>
      <c r="CE104" s="74">
        <f t="shared" si="79"/>
        <v>0</v>
      </c>
      <c r="CF104" s="74">
        <f t="shared" si="78"/>
        <v>0.2</v>
      </c>
      <c r="CG104" s="74">
        <f>ROUND(CG95,1)</f>
        <v>0</v>
      </c>
      <c r="CH104" s="74">
        <f t="shared" si="78"/>
        <v>0.1</v>
      </c>
      <c r="CI104" s="74">
        <f t="shared" si="78"/>
        <v>0</v>
      </c>
      <c r="CJ104" s="74">
        <f t="shared" si="78"/>
        <v>0</v>
      </c>
      <c r="CK104" s="74">
        <f t="shared" si="78"/>
        <v>12.8</v>
      </c>
      <c r="CL104" s="74">
        <f t="shared" si="78"/>
        <v>0</v>
      </c>
      <c r="CM104" s="74">
        <f t="shared" si="78"/>
        <v>0</v>
      </c>
      <c r="CN104" s="74">
        <f t="shared" si="78"/>
        <v>0</v>
      </c>
      <c r="CO104" s="74">
        <f t="shared" si="78"/>
        <v>4.7</v>
      </c>
      <c r="CP104" s="74">
        <f t="shared" si="78"/>
        <v>0</v>
      </c>
      <c r="CQ104" s="74">
        <f t="shared" si="78"/>
        <v>0</v>
      </c>
      <c r="CR104" s="74">
        <f t="shared" si="78"/>
        <v>0</v>
      </c>
      <c r="CS104" s="74">
        <f t="shared" si="78"/>
        <v>0</v>
      </c>
      <c r="CT104" s="74">
        <f t="shared" si="78"/>
        <v>0</v>
      </c>
      <c r="CU104" s="74">
        <f t="shared" si="78"/>
        <v>0</v>
      </c>
      <c r="CV104" s="74">
        <f t="shared" si="78"/>
        <v>0</v>
      </c>
      <c r="CW104" s="74">
        <f t="shared" si="78"/>
        <v>0</v>
      </c>
      <c r="CX104" s="74">
        <f t="shared" si="78"/>
        <v>0</v>
      </c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</row>
    <row r="105" spans="1:255" ht="12.75">
      <c r="A105" s="82" t="s">
        <v>29</v>
      </c>
      <c r="B105" s="74">
        <f aca="true" t="shared" si="80" ref="B105:Q106">ROUND(B96,1)</f>
        <v>0.4</v>
      </c>
      <c r="C105" s="74">
        <f t="shared" si="80"/>
        <v>10.6</v>
      </c>
      <c r="D105" s="74">
        <f t="shared" si="80"/>
        <v>13.3</v>
      </c>
      <c r="E105" s="74">
        <f t="shared" si="80"/>
        <v>3.6</v>
      </c>
      <c r="F105" s="74">
        <f t="shared" si="80"/>
        <v>0.8</v>
      </c>
      <c r="G105" s="74">
        <f t="shared" si="80"/>
        <v>25.4</v>
      </c>
      <c r="H105" s="74">
        <f t="shared" si="80"/>
        <v>52.4</v>
      </c>
      <c r="I105" s="74">
        <f t="shared" si="80"/>
        <v>0.6</v>
      </c>
      <c r="J105" s="74">
        <f t="shared" si="80"/>
        <v>0.2</v>
      </c>
      <c r="K105" s="74">
        <f t="shared" si="80"/>
        <v>4.1</v>
      </c>
      <c r="L105" s="74">
        <f t="shared" si="80"/>
        <v>10.8</v>
      </c>
      <c r="M105" s="74">
        <f t="shared" si="80"/>
        <v>10.6</v>
      </c>
      <c r="N105" s="74">
        <f t="shared" si="80"/>
        <v>2.2</v>
      </c>
      <c r="O105" s="74">
        <f t="shared" si="80"/>
        <v>193.3</v>
      </c>
      <c r="P105" s="74">
        <f t="shared" si="80"/>
        <v>153.3</v>
      </c>
      <c r="Q105" s="74">
        <f t="shared" si="80"/>
        <v>738.9</v>
      </c>
      <c r="R105" s="87">
        <f t="shared" si="77"/>
        <v>74.5</v>
      </c>
      <c r="S105" s="74">
        <f t="shared" si="77"/>
        <v>119.8</v>
      </c>
      <c r="T105" s="74">
        <f t="shared" si="77"/>
        <v>64.6</v>
      </c>
      <c r="U105" s="74">
        <f t="shared" si="77"/>
        <v>98.9</v>
      </c>
      <c r="V105" s="74">
        <f t="shared" si="77"/>
        <v>4827.9</v>
      </c>
      <c r="W105" s="74">
        <f t="shared" si="77"/>
        <v>781.2</v>
      </c>
      <c r="X105" s="74">
        <f t="shared" si="77"/>
        <v>166.6</v>
      </c>
      <c r="Y105" s="74">
        <f t="shared" si="77"/>
        <v>496.5</v>
      </c>
      <c r="Z105" s="74">
        <f t="shared" si="77"/>
        <v>29.9</v>
      </c>
      <c r="AA105" s="74">
        <f t="shared" si="77"/>
        <v>352.7</v>
      </c>
      <c r="AB105" s="74">
        <f t="shared" si="77"/>
        <v>2.3</v>
      </c>
      <c r="AC105" s="74">
        <f t="shared" si="77"/>
        <v>0.9</v>
      </c>
      <c r="AD105" s="74">
        <f t="shared" si="77"/>
        <v>16</v>
      </c>
      <c r="AE105" s="74">
        <f t="shared" si="77"/>
        <v>0</v>
      </c>
      <c r="AF105" s="74">
        <f t="shared" si="77"/>
        <v>1734</v>
      </c>
      <c r="AG105" s="74">
        <f t="shared" si="77"/>
        <v>4</v>
      </c>
      <c r="AH105" s="74">
        <f t="shared" si="77"/>
        <v>525.8</v>
      </c>
      <c r="AI105" s="74">
        <f t="shared" si="77"/>
        <v>8561</v>
      </c>
      <c r="AJ105" s="74">
        <f t="shared" si="77"/>
        <v>14621.7</v>
      </c>
      <c r="AK105" s="74">
        <f t="shared" si="77"/>
        <v>6058.4</v>
      </c>
      <c r="AL105" s="74">
        <f t="shared" si="77"/>
        <v>4195.6</v>
      </c>
      <c r="AM105" s="74">
        <f t="shared" si="77"/>
        <v>6524.7</v>
      </c>
      <c r="AN105" s="74">
        <f t="shared" si="77"/>
        <v>64.1</v>
      </c>
      <c r="AO105" s="74">
        <f t="shared" si="77"/>
        <v>505.1</v>
      </c>
      <c r="AP105" s="74">
        <f t="shared" si="77"/>
        <v>11733.9</v>
      </c>
      <c r="AQ105" s="74">
        <f t="shared" si="77"/>
        <v>1889.1</v>
      </c>
      <c r="AR105" s="74">
        <f t="shared" si="77"/>
        <v>8727.5</v>
      </c>
      <c r="AS105" s="74">
        <f t="shared" si="77"/>
        <v>2120.5</v>
      </c>
      <c r="AT105" s="74">
        <f t="shared" si="77"/>
        <v>2200.8</v>
      </c>
      <c r="AU105" s="74">
        <f t="shared" si="77"/>
        <v>470</v>
      </c>
      <c r="AV105" s="74"/>
      <c r="AW105" s="74">
        <f t="shared" si="77"/>
        <v>151</v>
      </c>
      <c r="AX105" s="74">
        <f t="shared" si="77"/>
        <v>389.1</v>
      </c>
      <c r="AY105" s="74"/>
      <c r="AZ105" s="74"/>
      <c r="BA105" s="74">
        <f t="shared" si="78"/>
        <v>1938.9</v>
      </c>
      <c r="BB105" s="74">
        <f t="shared" si="78"/>
        <v>458.3</v>
      </c>
      <c r="BC105" s="74">
        <f t="shared" si="78"/>
        <v>2497.1</v>
      </c>
      <c r="BD105" s="74"/>
      <c r="BE105" s="74">
        <f t="shared" si="78"/>
        <v>2141.5</v>
      </c>
      <c r="BF105" s="74">
        <f t="shared" si="78"/>
        <v>318.7</v>
      </c>
      <c r="BG105" s="74">
        <f t="shared" si="78"/>
        <v>3.7</v>
      </c>
      <c r="BH105" s="74">
        <f t="shared" si="78"/>
        <v>12112.3</v>
      </c>
      <c r="BI105" s="74">
        <f t="shared" si="78"/>
        <v>1619.7</v>
      </c>
      <c r="BJ105" s="74">
        <f t="shared" si="78"/>
        <v>1065.4</v>
      </c>
      <c r="BK105" s="74">
        <f t="shared" si="78"/>
        <v>80.3</v>
      </c>
      <c r="BL105" s="74">
        <f t="shared" si="78"/>
        <v>690.1</v>
      </c>
      <c r="BM105" s="74">
        <f t="shared" si="78"/>
        <v>47343.4</v>
      </c>
      <c r="BN105" s="74">
        <f t="shared" si="78"/>
        <v>0</v>
      </c>
      <c r="BO105" s="74">
        <f t="shared" si="78"/>
        <v>179334.9</v>
      </c>
      <c r="BP105" s="74">
        <f t="shared" si="78"/>
        <v>109038.9</v>
      </c>
      <c r="BQ105" s="74">
        <f t="shared" si="78"/>
        <v>1493.4</v>
      </c>
      <c r="BR105" s="74">
        <f t="shared" si="78"/>
        <v>359.6</v>
      </c>
      <c r="BS105" s="74">
        <f>ROUND(BS96,1)</f>
        <v>0</v>
      </c>
      <c r="BT105" s="74">
        <f t="shared" si="78"/>
        <v>836.1</v>
      </c>
      <c r="BU105" s="74">
        <f>ROUND(BU96,1)</f>
        <v>3089.6</v>
      </c>
      <c r="BV105" s="74">
        <f t="shared" si="78"/>
        <v>73780.2</v>
      </c>
      <c r="BW105" s="74">
        <f t="shared" si="78"/>
        <v>8984.8</v>
      </c>
      <c r="BX105" s="74">
        <f>ROUND(BX96,1)</f>
        <v>1281.5</v>
      </c>
      <c r="BY105" s="87">
        <f t="shared" si="78"/>
        <v>237.3</v>
      </c>
      <c r="BZ105" s="115">
        <f>SUM(CA105:CE105)</f>
        <v>4618.400000000001</v>
      </c>
      <c r="CA105" s="74">
        <f t="shared" si="79"/>
        <v>2431.8</v>
      </c>
      <c r="CB105" s="74">
        <f t="shared" si="79"/>
        <v>1671.5</v>
      </c>
      <c r="CC105" s="74">
        <f t="shared" si="79"/>
        <v>0</v>
      </c>
      <c r="CD105" s="74">
        <f t="shared" si="79"/>
        <v>513.3</v>
      </c>
      <c r="CE105" s="74">
        <f t="shared" si="79"/>
        <v>1.8</v>
      </c>
      <c r="CF105" s="74">
        <f t="shared" si="78"/>
        <v>14694</v>
      </c>
      <c r="CG105" s="74">
        <f>ROUND(CG96,1)</f>
        <v>1018.1</v>
      </c>
      <c r="CH105" s="74">
        <f t="shared" si="78"/>
        <v>71.2</v>
      </c>
      <c r="CI105" s="74">
        <f t="shared" si="78"/>
        <v>2254.9</v>
      </c>
      <c r="CJ105" s="74">
        <f t="shared" si="78"/>
        <v>198.2</v>
      </c>
      <c r="CK105" s="74">
        <f t="shared" si="78"/>
        <v>2795.6</v>
      </c>
      <c r="CL105" s="74">
        <f t="shared" si="78"/>
        <v>117.6</v>
      </c>
      <c r="CM105" s="74">
        <f t="shared" si="78"/>
        <v>106.1</v>
      </c>
      <c r="CN105" s="74">
        <f t="shared" si="78"/>
        <v>1385</v>
      </c>
      <c r="CO105" s="74">
        <f t="shared" si="78"/>
        <v>527.1</v>
      </c>
      <c r="CP105" s="74">
        <f t="shared" si="78"/>
        <v>193.3</v>
      </c>
      <c r="CQ105" s="74">
        <f t="shared" si="78"/>
        <v>75.9</v>
      </c>
      <c r="CR105" s="74">
        <f t="shared" si="78"/>
        <v>45</v>
      </c>
      <c r="CS105" s="74">
        <f t="shared" si="78"/>
        <v>3.4</v>
      </c>
      <c r="CT105" s="74">
        <f t="shared" si="78"/>
        <v>527.4</v>
      </c>
      <c r="CU105" s="74">
        <f t="shared" si="78"/>
        <v>89.2</v>
      </c>
      <c r="CV105" s="74">
        <f t="shared" si="78"/>
        <v>1.6</v>
      </c>
      <c r="CW105" s="74">
        <f t="shared" si="78"/>
        <v>396.7</v>
      </c>
      <c r="CX105" s="74">
        <f t="shared" si="78"/>
        <v>139.6</v>
      </c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</row>
    <row r="106" spans="1:255" ht="12.75">
      <c r="A106" s="82" t="s">
        <v>30</v>
      </c>
      <c r="B106" s="74">
        <f t="shared" si="80"/>
        <v>1.3</v>
      </c>
      <c r="C106" s="74">
        <f t="shared" si="80"/>
        <v>0.4</v>
      </c>
      <c r="D106" s="74">
        <f t="shared" si="80"/>
        <v>0.8</v>
      </c>
      <c r="E106" s="74">
        <f t="shared" si="80"/>
        <v>1</v>
      </c>
      <c r="F106" s="74">
        <f t="shared" si="80"/>
        <v>0</v>
      </c>
      <c r="G106" s="74">
        <f t="shared" si="80"/>
        <v>89.2</v>
      </c>
      <c r="H106" s="74">
        <f t="shared" si="80"/>
        <v>4.1</v>
      </c>
      <c r="I106" s="74">
        <f t="shared" si="80"/>
        <v>1.7</v>
      </c>
      <c r="J106" s="74">
        <f t="shared" si="80"/>
        <v>0</v>
      </c>
      <c r="K106" s="74">
        <f t="shared" si="80"/>
        <v>32.6</v>
      </c>
      <c r="L106" s="74">
        <f t="shared" si="80"/>
        <v>8.1</v>
      </c>
      <c r="M106" s="74">
        <f t="shared" si="80"/>
        <v>8</v>
      </c>
      <c r="N106" s="74">
        <f t="shared" si="80"/>
        <v>26.6</v>
      </c>
      <c r="O106" s="74">
        <f t="shared" si="80"/>
        <v>86.7</v>
      </c>
      <c r="P106" s="74">
        <f t="shared" si="80"/>
        <v>98.9</v>
      </c>
      <c r="Q106" s="74">
        <f t="shared" si="80"/>
        <v>342.1</v>
      </c>
      <c r="R106" s="87">
        <f t="shared" si="77"/>
        <v>34.5</v>
      </c>
      <c r="S106" s="74">
        <f t="shared" si="77"/>
        <v>24</v>
      </c>
      <c r="T106" s="74">
        <f t="shared" si="77"/>
        <v>675.5</v>
      </c>
      <c r="U106" s="74">
        <f t="shared" si="77"/>
        <v>295</v>
      </c>
      <c r="V106" s="74">
        <f t="shared" si="77"/>
        <v>1060.5</v>
      </c>
      <c r="W106" s="74">
        <f t="shared" si="77"/>
        <v>170.8</v>
      </c>
      <c r="X106" s="74">
        <f t="shared" si="77"/>
        <v>255.9</v>
      </c>
      <c r="Y106" s="74">
        <f t="shared" si="77"/>
        <v>6444.5</v>
      </c>
      <c r="Z106" s="74">
        <f t="shared" si="77"/>
        <v>388.3</v>
      </c>
      <c r="AA106" s="74">
        <f t="shared" si="77"/>
        <v>96.5</v>
      </c>
      <c r="AB106" s="74">
        <f t="shared" si="77"/>
        <v>0</v>
      </c>
      <c r="AC106" s="74">
        <f t="shared" si="77"/>
        <v>2436.1</v>
      </c>
      <c r="AD106" s="74">
        <f t="shared" si="77"/>
        <v>5.7</v>
      </c>
      <c r="AE106" s="74">
        <f t="shared" si="77"/>
        <v>0</v>
      </c>
      <c r="AF106" s="74">
        <f t="shared" si="77"/>
        <v>0</v>
      </c>
      <c r="AG106" s="74">
        <f t="shared" si="77"/>
        <v>0</v>
      </c>
      <c r="AH106" s="74">
        <f t="shared" si="77"/>
        <v>527.6</v>
      </c>
      <c r="AI106" s="74">
        <f t="shared" si="77"/>
        <v>264.2</v>
      </c>
      <c r="AJ106" s="74">
        <f t="shared" si="77"/>
        <v>304.7</v>
      </c>
      <c r="AK106" s="74">
        <f t="shared" si="77"/>
        <v>147.8</v>
      </c>
      <c r="AL106" s="74">
        <f t="shared" si="77"/>
        <v>98.8</v>
      </c>
      <c r="AM106" s="74">
        <f t="shared" si="77"/>
        <v>821.6</v>
      </c>
      <c r="AN106" s="74">
        <f t="shared" si="77"/>
        <v>7</v>
      </c>
      <c r="AO106" s="74">
        <f t="shared" si="77"/>
        <v>9</v>
      </c>
      <c r="AP106" s="74">
        <f t="shared" si="77"/>
        <v>899.6</v>
      </c>
      <c r="AQ106" s="74">
        <f t="shared" si="77"/>
        <v>69.8</v>
      </c>
      <c r="AR106" s="74">
        <f t="shared" si="77"/>
        <v>92.9</v>
      </c>
      <c r="AS106" s="74">
        <f t="shared" si="77"/>
        <v>14.5</v>
      </c>
      <c r="AT106" s="74">
        <f t="shared" si="77"/>
        <v>139.8</v>
      </c>
      <c r="AU106" s="74">
        <f t="shared" si="77"/>
        <v>17.7</v>
      </c>
      <c r="AV106" s="74"/>
      <c r="AW106" s="74">
        <f t="shared" si="77"/>
        <v>10.6</v>
      </c>
      <c r="AX106" s="74">
        <f t="shared" si="77"/>
        <v>26.7</v>
      </c>
      <c r="AY106" s="74"/>
      <c r="AZ106" s="74"/>
      <c r="BA106" s="74">
        <f t="shared" si="78"/>
        <v>87.1</v>
      </c>
      <c r="BB106" s="74">
        <f t="shared" si="78"/>
        <v>20.6</v>
      </c>
      <c r="BC106" s="74">
        <f t="shared" si="78"/>
        <v>32.5</v>
      </c>
      <c r="BD106" s="74"/>
      <c r="BE106" s="74">
        <f t="shared" si="78"/>
        <v>67.2</v>
      </c>
      <c r="BF106" s="74">
        <f t="shared" si="78"/>
        <v>11.8</v>
      </c>
      <c r="BG106" s="74">
        <f t="shared" si="78"/>
        <v>0.9</v>
      </c>
      <c r="BH106" s="74">
        <f t="shared" si="78"/>
        <v>2415.1</v>
      </c>
      <c r="BI106" s="74">
        <f t="shared" si="78"/>
        <v>90</v>
      </c>
      <c r="BJ106" s="74">
        <f t="shared" si="78"/>
        <v>49.7</v>
      </c>
      <c r="BK106" s="74">
        <f t="shared" si="78"/>
        <v>9</v>
      </c>
      <c r="BL106" s="74">
        <f t="shared" si="78"/>
        <v>0</v>
      </c>
      <c r="BM106" s="74">
        <f t="shared" si="78"/>
        <v>6635.4</v>
      </c>
      <c r="BN106" s="74">
        <f t="shared" si="78"/>
        <v>0</v>
      </c>
      <c r="BO106" s="74">
        <f t="shared" si="78"/>
        <v>19263.8</v>
      </c>
      <c r="BP106" s="74">
        <f t="shared" si="78"/>
        <v>11712.7</v>
      </c>
      <c r="BQ106" s="74">
        <f t="shared" si="78"/>
        <v>73.5</v>
      </c>
      <c r="BR106" s="74">
        <f t="shared" si="78"/>
        <v>25</v>
      </c>
      <c r="BS106" s="74">
        <f>ROUND(BS97,1)</f>
        <v>0</v>
      </c>
      <c r="BT106" s="74">
        <f t="shared" si="78"/>
        <v>517.3</v>
      </c>
      <c r="BU106" s="74">
        <f>ROUND(BU97,1)</f>
        <v>1635.5</v>
      </c>
      <c r="BV106" s="74">
        <f t="shared" si="78"/>
        <v>3906.3</v>
      </c>
      <c r="BW106" s="74">
        <f t="shared" si="78"/>
        <v>228.2</v>
      </c>
      <c r="BX106" s="74">
        <f>ROUND(BX97,1)</f>
        <v>32.5</v>
      </c>
      <c r="BY106" s="87">
        <f t="shared" si="78"/>
        <v>0</v>
      </c>
      <c r="BZ106" s="115">
        <f>SUM(CA106:CE106)</f>
        <v>3778.4</v>
      </c>
      <c r="CA106" s="74">
        <f t="shared" si="79"/>
        <v>1989.5</v>
      </c>
      <c r="CB106" s="74">
        <f t="shared" si="79"/>
        <v>1367.5</v>
      </c>
      <c r="CC106" s="74">
        <f t="shared" si="79"/>
        <v>0</v>
      </c>
      <c r="CD106" s="74">
        <f t="shared" si="79"/>
        <v>419.9</v>
      </c>
      <c r="CE106" s="74">
        <f t="shared" si="79"/>
        <v>1.5</v>
      </c>
      <c r="CF106" s="74">
        <f t="shared" si="78"/>
        <v>1578.4</v>
      </c>
      <c r="CG106" s="74">
        <f>ROUND(CG97,1)</f>
        <v>53.9</v>
      </c>
      <c r="CH106" s="74">
        <f t="shared" si="78"/>
        <v>0.5</v>
      </c>
      <c r="CI106" s="74">
        <f t="shared" si="78"/>
        <v>37.4</v>
      </c>
      <c r="CJ106" s="74">
        <f t="shared" si="78"/>
        <v>0.6</v>
      </c>
      <c r="CK106" s="74">
        <f t="shared" si="78"/>
        <v>77.8</v>
      </c>
      <c r="CL106" s="74">
        <f t="shared" si="78"/>
        <v>0</v>
      </c>
      <c r="CM106" s="74">
        <f t="shared" si="78"/>
        <v>0</v>
      </c>
      <c r="CN106" s="74">
        <f t="shared" si="78"/>
        <v>2.8</v>
      </c>
      <c r="CO106" s="74">
        <f t="shared" si="78"/>
        <v>16.7</v>
      </c>
      <c r="CP106" s="74">
        <f t="shared" si="78"/>
        <v>1.8</v>
      </c>
      <c r="CQ106" s="74">
        <f t="shared" si="78"/>
        <v>1.2</v>
      </c>
      <c r="CR106" s="74">
        <f t="shared" si="78"/>
        <v>0</v>
      </c>
      <c r="CS106" s="74">
        <f t="shared" si="78"/>
        <v>0.1</v>
      </c>
      <c r="CT106" s="74">
        <f t="shared" si="78"/>
        <v>12</v>
      </c>
      <c r="CU106" s="74">
        <f t="shared" si="78"/>
        <v>0.3</v>
      </c>
      <c r="CV106" s="74">
        <f t="shared" si="78"/>
        <v>0</v>
      </c>
      <c r="CW106" s="74">
        <f t="shared" si="78"/>
        <v>2.5</v>
      </c>
      <c r="CX106" s="74">
        <f t="shared" si="78"/>
        <v>5.4</v>
      </c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</row>
  </sheetData>
  <sheetProtection/>
  <conditionalFormatting sqref="BV21:BW23 CF21:CX23 BY21:BY23 B21:BR23">
    <cfRule type="cellIs" priority="21" dxfId="42" operator="notEqual" stopIfTrue="1">
      <formula>0</formula>
    </cfRule>
  </conditionalFormatting>
  <conditionalFormatting sqref="CF12:CX14 CF6:CX10 BY12:BY14 BY6:BY10 BT12:BW14 BT6:BW10 B6:BR10 B87:CX90 B12:BR14 B15:AZ15">
    <cfRule type="cellIs" priority="20" dxfId="43" operator="equal" stopIfTrue="1">
      <formula>0</formula>
    </cfRule>
  </conditionalFormatting>
  <conditionalFormatting sqref="BT21:BU23">
    <cfRule type="cellIs" priority="19" dxfId="42" operator="notEqual" stopIfTrue="1">
      <formula>0</formula>
    </cfRule>
  </conditionalFormatting>
  <conditionalFormatting sqref="BT87:BU90">
    <cfRule type="cellIs" priority="18" dxfId="43" operator="equal" stopIfTrue="1">
      <formula>0</formula>
    </cfRule>
  </conditionalFormatting>
  <conditionalFormatting sqref="BZ21:CE23">
    <cfRule type="cellIs" priority="17" dxfId="42" operator="notEqual" stopIfTrue="1">
      <formula>0</formula>
    </cfRule>
  </conditionalFormatting>
  <conditionalFormatting sqref="BZ6:CE10 BZ12:CE14">
    <cfRule type="cellIs" priority="16" dxfId="43" operator="equal" stopIfTrue="1">
      <formula>0</formula>
    </cfRule>
  </conditionalFormatting>
  <conditionalFormatting sqref="BX21:BX23">
    <cfRule type="cellIs" priority="15" dxfId="42" operator="notEqual" stopIfTrue="1">
      <formula>0</formula>
    </cfRule>
  </conditionalFormatting>
  <conditionalFormatting sqref="BX6:BX10 BX12:BX14 BX87:BX90">
    <cfRule type="cellIs" priority="14" dxfId="43" operator="equal" stopIfTrue="1">
      <formula>0</formula>
    </cfRule>
  </conditionalFormatting>
  <conditionalFormatting sqref="BS21:BS23">
    <cfRule type="cellIs" priority="13" dxfId="42" operator="notEqual" stopIfTrue="1">
      <formula>0</formula>
    </cfRule>
  </conditionalFormatting>
  <conditionalFormatting sqref="BS6:BS10 BS12:BS14">
    <cfRule type="cellIs" priority="12" dxfId="43" operator="equal" stopIfTrue="1">
      <formula>0</formula>
    </cfRule>
  </conditionalFormatting>
  <conditionalFormatting sqref="BS87:BS90">
    <cfRule type="cellIs" priority="11" dxfId="43" operator="equal" stopIfTrue="1">
      <formula>0</formula>
    </cfRule>
  </conditionalFormatting>
  <conditionalFormatting sqref="BA15:CX15">
    <cfRule type="cellIs" priority="10" dxfId="43" operator="equal" stopIfTrue="1">
      <formula>0</formula>
    </cfRule>
  </conditionalFormatting>
  <conditionalFormatting sqref="B6:CX10 B12:CX15">
    <cfRule type="cellIs" priority="9" dxfId="44" operator="notEqual" stopIfTrue="1">
      <formula>0</formula>
    </cfRule>
  </conditionalFormatting>
  <conditionalFormatting sqref="BQ15">
    <cfRule type="cellIs" priority="8" dxfId="43" operator="equal" stopIfTrue="1">
      <formula>0</formula>
    </cfRule>
  </conditionalFormatting>
  <conditionalFormatting sqref="BY15">
    <cfRule type="cellIs" priority="7" dxfId="43" operator="equal" stopIfTrue="1">
      <formula>0</formula>
    </cfRule>
  </conditionalFormatting>
  <conditionalFormatting sqref="CI15">
    <cfRule type="cellIs" priority="6" dxfId="43" operator="equal" stopIfTrue="1">
      <formula>0</formula>
    </cfRule>
  </conditionalFormatting>
  <conditionalFormatting sqref="BV24:BW24 CF24:CX24 BY24 B24:BR24">
    <cfRule type="cellIs" priority="5" dxfId="42" operator="notEqual" stopIfTrue="1">
      <formula>0</formula>
    </cfRule>
  </conditionalFormatting>
  <conditionalFormatting sqref="BT24:BU24">
    <cfRule type="cellIs" priority="4" dxfId="42" operator="notEqual" stopIfTrue="1">
      <formula>0</formula>
    </cfRule>
  </conditionalFormatting>
  <conditionalFormatting sqref="BZ24:CE24">
    <cfRule type="cellIs" priority="3" dxfId="42" operator="notEqual" stopIfTrue="1">
      <formula>0</formula>
    </cfRule>
  </conditionalFormatting>
  <conditionalFormatting sqref="BX24">
    <cfRule type="cellIs" priority="2" dxfId="42" operator="notEqual" stopIfTrue="1">
      <formula>0</formula>
    </cfRule>
  </conditionalFormatting>
  <conditionalFormatting sqref="BS24">
    <cfRule type="cellIs" priority="1" dxfId="42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Width="12" fitToHeight="1" horizontalDpi="300" verticalDpi="300" orientation="portrait" paperSize="8" scale="78" r:id="rId3"/>
  <colBreaks count="5" manualBreakCount="5">
    <brk id="28" max="78" man="1"/>
    <brk id="34" max="78" man="1"/>
    <brk id="50" max="78" man="1"/>
    <brk id="64" max="78" man="1"/>
    <brk id="83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4453125" style="44" customWidth="1"/>
    <col min="2" max="5" width="11.77734375" style="44" customWidth="1"/>
    <col min="6" max="16384" width="8.88671875" style="44" customWidth="1"/>
  </cols>
  <sheetData>
    <row r="1" spans="2:5" ht="12.75">
      <c r="B1" s="113" t="s">
        <v>31</v>
      </c>
      <c r="C1" s="113" t="s">
        <v>64</v>
      </c>
      <c r="D1" s="113" t="s">
        <v>64</v>
      </c>
      <c r="E1" s="113" t="s">
        <v>64</v>
      </c>
    </row>
    <row r="2" spans="2:5" ht="12.75">
      <c r="B2" s="113" t="s">
        <v>4</v>
      </c>
      <c r="C2" s="113" t="s">
        <v>41</v>
      </c>
      <c r="D2" s="113" t="s">
        <v>42</v>
      </c>
      <c r="E2" s="113" t="s">
        <v>57</v>
      </c>
    </row>
    <row r="3" ht="12.75"/>
    <row r="4" spans="1:5" ht="12.75">
      <c r="A4" s="106" t="s">
        <v>0</v>
      </c>
      <c r="B4" s="122">
        <v>1</v>
      </c>
      <c r="C4" s="122">
        <v>1733</v>
      </c>
      <c r="D4" s="122">
        <v>2084</v>
      </c>
      <c r="E4" s="122">
        <v>1622</v>
      </c>
    </row>
    <row r="5" spans="1:5" ht="12.75">
      <c r="A5" s="112" t="s">
        <v>339</v>
      </c>
      <c r="B5" s="123"/>
      <c r="C5" s="123"/>
      <c r="D5" s="123">
        <f>300-D6</f>
        <v>197.5069172294165</v>
      </c>
      <c r="E5" s="123"/>
    </row>
    <row r="6" spans="1:5" ht="12.75">
      <c r="A6" s="112" t="s">
        <v>340</v>
      </c>
      <c r="B6" s="123"/>
      <c r="C6" s="123"/>
      <c r="D6" s="123">
        <v>102.49308277058351</v>
      </c>
      <c r="E6" s="123"/>
    </row>
    <row r="7" spans="1:5" ht="12.75">
      <c r="A7" s="44" t="s">
        <v>324</v>
      </c>
      <c r="B7" s="123">
        <f>B4-B5-B6</f>
        <v>1</v>
      </c>
      <c r="C7" s="123">
        <f>C4-C5-C6</f>
        <v>1733</v>
      </c>
      <c r="D7" s="123">
        <f>D4-D5-D6</f>
        <v>1784</v>
      </c>
      <c r="E7" s="123">
        <f>E4-E5-E6</f>
        <v>1622</v>
      </c>
    </row>
    <row r="8" spans="2:5" ht="12.75">
      <c r="B8" s="45"/>
      <c r="C8" s="45"/>
      <c r="D8" s="45"/>
      <c r="E8" s="45"/>
    </row>
    <row r="9" spans="1:5" ht="12.75">
      <c r="A9" s="106" t="s">
        <v>323</v>
      </c>
      <c r="B9" s="45"/>
      <c r="C9" s="45"/>
      <c r="D9" s="45"/>
      <c r="E9" s="45"/>
    </row>
    <row r="10" spans="1:5" ht="12.75">
      <c r="A10" s="89" t="s">
        <v>27</v>
      </c>
      <c r="B10" s="111">
        <f>'UK FQAs'!B48+'UK FQAs'!B53</f>
        <v>2704</v>
      </c>
      <c r="C10" s="111">
        <f>'UK FQAs'!AD48+'UK FQAs'!AD53</f>
        <v>145737</v>
      </c>
      <c r="D10" s="111">
        <f>'UK FQAs'!AE48+'UK FQAs'!AE53</f>
        <v>69655</v>
      </c>
      <c r="E10" s="111">
        <f>'UK FQAs'!AX48+'UK FQAs'!AX53</f>
        <v>12200</v>
      </c>
    </row>
    <row r="11" spans="1:5" ht="12.75">
      <c r="A11" s="89" t="s">
        <v>28</v>
      </c>
      <c r="B11" s="110">
        <f>'UK FQAs'!B49+'UK FQAs'!B54</f>
        <v>48</v>
      </c>
      <c r="C11" s="110">
        <f>'UK FQAs'!AD49+'UK FQAs'!AD54</f>
        <v>0</v>
      </c>
      <c r="D11" s="110">
        <f>'UK FQAs'!AE49+'UK FQAs'!AE54</f>
        <v>0</v>
      </c>
      <c r="E11" s="110">
        <f>'UK FQAs'!AX49+'UK FQAs'!AX54</f>
        <v>0</v>
      </c>
    </row>
    <row r="12" spans="1:5" ht="12.75">
      <c r="A12" s="89" t="s">
        <v>29</v>
      </c>
      <c r="B12" s="110">
        <f>'UK FQAs'!B50+'UK FQAs'!B55</f>
        <v>131</v>
      </c>
      <c r="C12" s="110">
        <f>'UK FQAs'!AD50+'UK FQAs'!AD55</f>
        <v>563515</v>
      </c>
      <c r="D12" s="110">
        <f>'UK FQAs'!AE50+'UK FQAs'!AE55</f>
        <v>224963</v>
      </c>
      <c r="E12" s="110">
        <f>'UK FQAs'!AX50+'UK FQAs'!AX55</f>
        <v>23984</v>
      </c>
    </row>
    <row r="13" spans="1:5" ht="12.75">
      <c r="A13" s="89" t="s">
        <v>30</v>
      </c>
      <c r="B13" s="110">
        <f>'UK FQAs'!B51+'UK FQAs'!B56</f>
        <v>467</v>
      </c>
      <c r="C13" s="110">
        <f>'UK FQAs'!AD51+'UK FQAs'!AD56</f>
        <v>11749</v>
      </c>
      <c r="D13" s="110">
        <f>'UK FQAs'!AE51+'UK FQAs'!AE56</f>
        <v>5490</v>
      </c>
      <c r="E13" s="110">
        <f>'UK FQAs'!AX51+'UK FQAs'!AX56</f>
        <v>738</v>
      </c>
    </row>
    <row r="14" spans="2:5" ht="12.75">
      <c r="B14" s="45"/>
      <c r="C14" s="45"/>
      <c r="D14" s="45"/>
      <c r="E14" s="45"/>
    </row>
    <row r="15" spans="1:5" ht="12.75">
      <c r="A15" s="106" t="s">
        <v>322</v>
      </c>
      <c r="B15" s="45"/>
      <c r="C15" s="45"/>
      <c r="D15" s="45"/>
      <c r="E15" s="45"/>
    </row>
    <row r="16" spans="1:5" ht="12.75">
      <c r="A16" s="44" t="s">
        <v>0</v>
      </c>
      <c r="B16" s="110">
        <f>'UK FQAs'!B46+'UK FQAs'!B47</f>
        <v>71</v>
      </c>
      <c r="C16" s="110">
        <f>'UK FQAs'!AD46+'UK FQAs'!AD47</f>
        <v>521</v>
      </c>
      <c r="D16" s="110">
        <f>'UK FQAs'!AE46+'UK FQAs'!AE47</f>
        <v>1146</v>
      </c>
      <c r="E16" s="110">
        <f>'UK FQAs'!AX46+'UK FQAs'!AX47</f>
        <v>6</v>
      </c>
    </row>
    <row r="17" spans="1:10" ht="12.75">
      <c r="A17" s="44" t="s">
        <v>335</v>
      </c>
      <c r="B17" s="110">
        <f>'UK FQAs'!B47</f>
        <v>0</v>
      </c>
      <c r="C17" s="110">
        <f>'UK FQAs'!AD47</f>
        <v>56</v>
      </c>
      <c r="D17" s="110">
        <f>'UK FQAs'!AE47</f>
        <v>12</v>
      </c>
      <c r="E17" s="110">
        <f>'UK FQAs'!AX47</f>
        <v>0</v>
      </c>
      <c r="G17" s="110"/>
      <c r="H17" s="110"/>
      <c r="I17" s="110"/>
      <c r="J17" s="110"/>
    </row>
    <row r="18" spans="1:5" ht="12.75">
      <c r="A18" s="89" t="s">
        <v>27</v>
      </c>
      <c r="B18" s="45">
        <f>(B$16-B$17)*'Apportion (inc uplift)'!B37/100</f>
        <v>43.15176422331801</v>
      </c>
      <c r="C18" s="45">
        <f>(C$16-C$17)*'Apportion (inc uplift)'!AJ37/100</f>
        <v>429.3140716674415</v>
      </c>
      <c r="D18" s="45">
        <f>(D$16-D$17)*'Apportion (inc uplift)'!AK37/100</f>
        <v>1105.8283197392966</v>
      </c>
      <c r="E18" s="45">
        <f>(E$16-E$17)*'Apportion (inc uplift)'!BE37/100</f>
        <v>1.5</v>
      </c>
    </row>
    <row r="19" spans="1:5" ht="12.75">
      <c r="A19" s="89" t="s">
        <v>28</v>
      </c>
      <c r="B19" s="45">
        <f>(B$16-B$17)*'Apportion (inc uplift)'!B38/100</f>
        <v>21.455630730119843</v>
      </c>
      <c r="C19" s="45">
        <f>(C$16-C$17)*'Apportion (inc uplift)'!AJ38/100</f>
        <v>8.205199004474824</v>
      </c>
      <c r="D19" s="45">
        <f>(D$16-D$17)*'Apportion (inc uplift)'!AK38/100</f>
        <v>15.427134484142949</v>
      </c>
      <c r="E19" s="45">
        <f>(E$16-E$17)*'Apportion (inc uplift)'!BE38/100</f>
        <v>1.5</v>
      </c>
    </row>
    <row r="20" spans="1:5" ht="12.75">
      <c r="A20" s="89" t="s">
        <v>29</v>
      </c>
      <c r="B20" s="45">
        <f>(B$16-B$17)*'Apportion (inc uplift)'!B39/100</f>
        <v>1.1217061671189166</v>
      </c>
      <c r="C20" s="45">
        <f>(C$16-C$17)*'Apportion (inc uplift)'!AJ39/100</f>
        <v>27.480729328083527</v>
      </c>
      <c r="D20" s="45">
        <f>(D$16-D$17)*'Apportion (inc uplift)'!AK39/100</f>
        <v>12.644071882305738</v>
      </c>
      <c r="E20" s="45">
        <f>(E$16-E$17)*'Apportion (inc uplift)'!BE39/100</f>
        <v>1.5</v>
      </c>
    </row>
    <row r="21" spans="1:5" ht="12.75">
      <c r="A21" s="89" t="s">
        <v>30</v>
      </c>
      <c r="B21" s="45">
        <f>(B$16-B$17)*'Apportion (inc uplift)'!B40/100</f>
        <v>5.270898879443232</v>
      </c>
      <c r="C21" s="45">
        <f>(C$16-C$17)*'Apportion (inc uplift)'!AJ40/100</f>
        <v>0</v>
      </c>
      <c r="D21" s="45">
        <f>(D$16-D$17)*'Apportion (inc uplift)'!AK40/100</f>
        <v>0.10047389425461078</v>
      </c>
      <c r="E21" s="45">
        <f>(E$16-E$17)*'Apportion (inc uplift)'!BE40/100</f>
        <v>1.5</v>
      </c>
    </row>
    <row r="23" ht="12.75">
      <c r="A23" s="106" t="s">
        <v>321</v>
      </c>
    </row>
    <row r="24" spans="1:5" ht="12.75">
      <c r="A24" s="89" t="s">
        <v>27</v>
      </c>
      <c r="B24" s="110">
        <f>B10+B17+B18</f>
        <v>2747.151764223318</v>
      </c>
      <c r="C24" s="110">
        <f>C10+C17+C18</f>
        <v>146222.31407166744</v>
      </c>
      <c r="D24" s="134">
        <f>D10</f>
        <v>69655</v>
      </c>
      <c r="E24" s="110">
        <f>E10+E17+E18</f>
        <v>12201.5</v>
      </c>
    </row>
    <row r="25" spans="1:5" ht="12.75">
      <c r="A25" s="89" t="s">
        <v>28</v>
      </c>
      <c r="B25" s="110">
        <f aca="true" t="shared" si="0" ref="B25:E27">B11+B19</f>
        <v>69.45563073011985</v>
      </c>
      <c r="C25" s="110">
        <f t="shared" si="0"/>
        <v>8.205199004474824</v>
      </c>
      <c r="D25" s="110">
        <f t="shared" si="0"/>
        <v>15.427134484142949</v>
      </c>
      <c r="E25" s="110">
        <f t="shared" si="0"/>
        <v>1.5</v>
      </c>
    </row>
    <row r="26" spans="1:5" ht="12.75">
      <c r="A26" s="89" t="s">
        <v>29</v>
      </c>
      <c r="B26" s="110">
        <f t="shared" si="0"/>
        <v>132.12170616711893</v>
      </c>
      <c r="C26" s="110">
        <f t="shared" si="0"/>
        <v>563542.4807293281</v>
      </c>
      <c r="D26" s="110">
        <f t="shared" si="0"/>
        <v>224975.6440718823</v>
      </c>
      <c r="E26" s="110">
        <f t="shared" si="0"/>
        <v>23985.5</v>
      </c>
    </row>
    <row r="27" spans="1:5" ht="12.75">
      <c r="A27" s="89" t="s">
        <v>30</v>
      </c>
      <c r="B27" s="110">
        <f t="shared" si="0"/>
        <v>472.2708988794432</v>
      </c>
      <c r="C27" s="110">
        <f t="shared" si="0"/>
        <v>11749</v>
      </c>
      <c r="D27" s="110">
        <f t="shared" si="0"/>
        <v>5490.100473894255</v>
      </c>
      <c r="E27" s="110">
        <f t="shared" si="0"/>
        <v>739.5</v>
      </c>
    </row>
    <row r="29" ht="12.75">
      <c r="A29" s="106" t="s">
        <v>320</v>
      </c>
    </row>
    <row r="30" spans="1:5" ht="12.75">
      <c r="A30" s="89" t="s">
        <v>27</v>
      </c>
      <c r="B30" s="45">
        <f>B$7*B24/SUM(B$24:B$27)</f>
        <v>0.8030259468644599</v>
      </c>
      <c r="C30" s="45">
        <f aca="true" t="shared" si="1" ref="B30:E33">C$7*C24/SUM(C$24:C$27)</f>
        <v>351.2065748323678</v>
      </c>
      <c r="D30" s="45">
        <f>D$7*D24/SUM(D$24:D$27)+D6</f>
        <v>516.520220200659</v>
      </c>
      <c r="E30" s="45">
        <f t="shared" si="1"/>
        <v>535.9302697140381</v>
      </c>
    </row>
    <row r="31" spans="1:5" ht="12.75">
      <c r="A31" s="89" t="s">
        <v>28</v>
      </c>
      <c r="B31" s="45">
        <f t="shared" si="1"/>
        <v>0.020302727486150203</v>
      </c>
      <c r="C31" s="45">
        <f t="shared" si="1"/>
        <v>0.01970779806402975</v>
      </c>
      <c r="D31" s="45">
        <f t="shared" si="1"/>
        <v>0.09169840397987952</v>
      </c>
      <c r="E31" s="45">
        <f t="shared" si="1"/>
        <v>0.06588496533795495</v>
      </c>
    </row>
    <row r="32" spans="1:5" ht="12.75">
      <c r="A32" s="89" t="s">
        <v>29</v>
      </c>
      <c r="B32" s="45">
        <f t="shared" si="1"/>
        <v>0.038620785199391675</v>
      </c>
      <c r="C32" s="45">
        <f t="shared" si="1"/>
        <v>1353.5541800581625</v>
      </c>
      <c r="D32" s="45">
        <f t="shared" si="1"/>
        <v>1337.248178975938</v>
      </c>
      <c r="E32" s="45">
        <f t="shared" si="1"/>
        <v>1053.522557409012</v>
      </c>
    </row>
    <row r="33" spans="1:5" ht="12.75">
      <c r="A33" s="89" t="s">
        <v>30</v>
      </c>
      <c r="B33" s="45">
        <f t="shared" si="1"/>
        <v>0.138050540449998</v>
      </c>
      <c r="C33" s="45">
        <f t="shared" si="1"/>
        <v>28.219537311405613</v>
      </c>
      <c r="D33" s="45">
        <f t="shared" si="1"/>
        <v>32.63298519000701</v>
      </c>
      <c r="E33" s="45">
        <f t="shared" si="1"/>
        <v>32.48128791161179</v>
      </c>
    </row>
    <row r="34" spans="1:5" ht="12.75">
      <c r="A34" s="89" t="s">
        <v>133</v>
      </c>
      <c r="B34" s="45">
        <f>SUM(B30:B33)</f>
        <v>0.9999999999999999</v>
      </c>
      <c r="C34" s="45">
        <f>SUM(C30:C33)</f>
        <v>1733</v>
      </c>
      <c r="D34" s="45">
        <f>SUM(D30:D33)</f>
        <v>1886.4930827705837</v>
      </c>
      <c r="E34" s="45">
        <f>SUM(E30:E33)</f>
        <v>1622</v>
      </c>
    </row>
    <row r="36" ht="12.75">
      <c r="A36" s="106" t="s">
        <v>319</v>
      </c>
    </row>
    <row r="37" spans="1:5" ht="12.75">
      <c r="A37" s="89" t="s">
        <v>27</v>
      </c>
      <c r="B37" s="45">
        <f aca="true" t="shared" si="2" ref="B37:C40">B30</f>
        <v>0.8030259468644599</v>
      </c>
      <c r="C37" s="45">
        <f t="shared" si="2"/>
        <v>351.2065748323678</v>
      </c>
      <c r="D37" s="133">
        <f>D30+D5</f>
        <v>714.0271374300755</v>
      </c>
      <c r="E37" s="45">
        <f>E30</f>
        <v>535.9302697140381</v>
      </c>
    </row>
    <row r="38" spans="1:5" ht="12.75">
      <c r="A38" s="89" t="s">
        <v>28</v>
      </c>
      <c r="B38" s="45">
        <f t="shared" si="2"/>
        <v>0.020302727486150203</v>
      </c>
      <c r="C38" s="45">
        <f t="shared" si="2"/>
        <v>0.01970779806402975</v>
      </c>
      <c r="D38" s="45">
        <f>D31</f>
        <v>0.09169840397987952</v>
      </c>
      <c r="E38" s="45">
        <f>E31</f>
        <v>0.06588496533795495</v>
      </c>
    </row>
    <row r="39" spans="1:5" ht="12.75">
      <c r="A39" s="89" t="s">
        <v>29</v>
      </c>
      <c r="B39" s="45">
        <f t="shared" si="2"/>
        <v>0.038620785199391675</v>
      </c>
      <c r="C39" s="45">
        <f t="shared" si="2"/>
        <v>1353.5541800581625</v>
      </c>
      <c r="D39" s="45">
        <f>D32</f>
        <v>1337.248178975938</v>
      </c>
      <c r="E39" s="45">
        <f>E32</f>
        <v>1053.522557409012</v>
      </c>
    </row>
    <row r="40" spans="1:5" ht="12.75">
      <c r="A40" s="89" t="s">
        <v>30</v>
      </c>
      <c r="B40" s="45">
        <f t="shared" si="2"/>
        <v>0.138050540449998</v>
      </c>
      <c r="C40" s="45">
        <f t="shared" si="2"/>
        <v>28.219537311405613</v>
      </c>
      <c r="D40" s="45">
        <f>D33</f>
        <v>32.63298519000701</v>
      </c>
      <c r="E40" s="45">
        <f>E33</f>
        <v>32.48128791161179</v>
      </c>
    </row>
    <row r="41" spans="1:5" ht="12.75">
      <c r="A41" s="10" t="s">
        <v>133</v>
      </c>
      <c r="B41" s="109">
        <f>SUM(B37:B40)</f>
        <v>0.9999999999999999</v>
      </c>
      <c r="C41" s="109">
        <f>SUM(C37:C40)</f>
        <v>1733</v>
      </c>
      <c r="D41" s="109">
        <f>SUM(D37:D40)</f>
        <v>2084</v>
      </c>
      <c r="E41" s="109">
        <f>SUM(E37:E40)</f>
        <v>1622</v>
      </c>
    </row>
    <row r="43" spans="2:5" ht="12.75">
      <c r="B43" s="45"/>
      <c r="C43" s="45"/>
      <c r="D43" s="45"/>
      <c r="E43" s="45"/>
    </row>
    <row r="44" spans="2:5" ht="12.75">
      <c r="B44" s="45"/>
      <c r="C44" s="45"/>
      <c r="D44" s="45"/>
      <c r="E44" s="45"/>
    </row>
    <row r="45" spans="2:5" ht="12.75">
      <c r="B45" s="45"/>
      <c r="C45" s="45"/>
      <c r="D45" s="45"/>
      <c r="E45" s="45"/>
    </row>
    <row r="46" spans="2:5" ht="12.75">
      <c r="B46" s="45"/>
      <c r="C46" s="45"/>
      <c r="D46" s="45"/>
      <c r="E46" s="45"/>
    </row>
    <row r="47" spans="2:5" ht="12.75">
      <c r="B47" s="45"/>
      <c r="C47" s="45"/>
      <c r="D47" s="45"/>
      <c r="E47" s="4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2.5546875" style="0" bestFit="1" customWidth="1"/>
    <col min="2" max="2" width="10.10546875" style="0" bestFit="1" customWidth="1"/>
    <col min="3" max="3" width="7.88671875" style="49" bestFit="1" customWidth="1"/>
    <col min="4" max="4" width="1.77734375" style="0" customWidth="1"/>
    <col min="5" max="5" width="10.5546875" style="0" bestFit="1" customWidth="1"/>
    <col min="6" max="6" width="7.88671875" style="49" bestFit="1" customWidth="1"/>
    <col min="7" max="7" width="1.77734375" style="0" customWidth="1"/>
    <col min="12" max="12" width="1.77734375" style="0" customWidth="1"/>
  </cols>
  <sheetData>
    <row r="1" ht="15">
      <c r="A1" s="48" t="s">
        <v>173</v>
      </c>
    </row>
    <row r="3" spans="2:3" ht="15">
      <c r="B3" s="46" t="s">
        <v>174</v>
      </c>
      <c r="C3" s="50" t="s">
        <v>121</v>
      </c>
    </row>
    <row r="4" spans="1:3" ht="15">
      <c r="A4" t="s">
        <v>32</v>
      </c>
      <c r="B4">
        <v>3243</v>
      </c>
      <c r="C4" s="49" t="s">
        <v>1</v>
      </c>
    </row>
    <row r="5" spans="1:3" ht="15">
      <c r="A5" t="s">
        <v>175</v>
      </c>
      <c r="B5">
        <v>27</v>
      </c>
      <c r="C5" s="49" t="s">
        <v>1</v>
      </c>
    </row>
    <row r="7" spans="1:3" ht="15">
      <c r="A7" t="s">
        <v>176</v>
      </c>
      <c r="B7">
        <v>16490</v>
      </c>
      <c r="C7" s="49" t="s">
        <v>2</v>
      </c>
    </row>
    <row r="8" spans="1:3" ht="15">
      <c r="A8" t="s">
        <v>177</v>
      </c>
      <c r="B8">
        <v>1752</v>
      </c>
      <c r="C8" s="49" t="s">
        <v>2</v>
      </c>
    </row>
    <row r="10" ht="15">
      <c r="A10" s="48" t="s">
        <v>178</v>
      </c>
    </row>
    <row r="11" spans="8:17" ht="15">
      <c r="H11" s="51" t="s">
        <v>331</v>
      </c>
      <c r="I11" s="51"/>
      <c r="J11" s="51"/>
      <c r="K11" s="51"/>
      <c r="M11" s="51" t="s">
        <v>179</v>
      </c>
      <c r="N11" s="51"/>
      <c r="O11" s="51"/>
      <c r="P11" s="51"/>
      <c r="Q11" s="51"/>
    </row>
    <row r="12" spans="1:17" ht="15">
      <c r="A12" s="46" t="s">
        <v>32</v>
      </c>
      <c r="B12" s="46" t="s">
        <v>174</v>
      </c>
      <c r="C12" s="50" t="s">
        <v>121</v>
      </c>
      <c r="E12" s="46" t="s">
        <v>326</v>
      </c>
      <c r="F12" s="50" t="s">
        <v>121</v>
      </c>
      <c r="H12" s="50" t="s">
        <v>27</v>
      </c>
      <c r="I12" s="50" t="s">
        <v>28</v>
      </c>
      <c r="J12" s="50" t="s">
        <v>29</v>
      </c>
      <c r="K12" s="50" t="s">
        <v>30</v>
      </c>
      <c r="L12" s="46"/>
      <c r="M12" s="50" t="s">
        <v>27</v>
      </c>
      <c r="N12" s="50" t="s">
        <v>28</v>
      </c>
      <c r="O12" s="50" t="s">
        <v>29</v>
      </c>
      <c r="P12" s="50" t="s">
        <v>30</v>
      </c>
      <c r="Q12" s="50" t="s">
        <v>0</v>
      </c>
    </row>
    <row r="13" spans="1:17" ht="15">
      <c r="A13" t="s">
        <v>32</v>
      </c>
      <c r="B13">
        <f>B4</f>
        <v>3243</v>
      </c>
      <c r="C13" s="49" t="s">
        <v>1</v>
      </c>
      <c r="E13" s="71">
        <f>B13*E$16/B$16</f>
        <v>1082.9583333333333</v>
      </c>
      <c r="F13" s="49" t="s">
        <v>1</v>
      </c>
      <c r="H13" s="53">
        <v>4029</v>
      </c>
      <c r="I13">
        <v>0</v>
      </c>
      <c r="J13">
        <v>29791</v>
      </c>
      <c r="K13">
        <v>19480</v>
      </c>
      <c r="M13" s="71">
        <f>$E13*H13/SUM($H13:$K13)</f>
        <v>81.86189727954972</v>
      </c>
      <c r="N13" s="71">
        <f aca="true" t="shared" si="0" ref="M13:P15">$E13*I13/SUM($H13:$K13)</f>
        <v>0</v>
      </c>
      <c r="O13" s="71">
        <f t="shared" si="0"/>
        <v>605.2985311131957</v>
      </c>
      <c r="P13" s="71">
        <f t="shared" si="0"/>
        <v>395.79790494058784</v>
      </c>
      <c r="Q13" s="71">
        <f>SUM(M13:P13)</f>
        <v>1082.9583333333333</v>
      </c>
    </row>
    <row r="14" spans="1:17" ht="15">
      <c r="A14" t="str">
        <f>A5</f>
        <v>o/w 2a(EU), 4a</v>
      </c>
      <c r="B14">
        <v>-27</v>
      </c>
      <c r="C14" s="49" t="s">
        <v>1</v>
      </c>
      <c r="E14" s="71">
        <f>B14*E$16/B$16</f>
        <v>-9.016304347826088</v>
      </c>
      <c r="F14" s="49" t="s">
        <v>1</v>
      </c>
      <c r="H14" s="53">
        <v>4029</v>
      </c>
      <c r="I14">
        <v>0</v>
      </c>
      <c r="J14">
        <v>29791</v>
      </c>
      <c r="K14">
        <v>19480</v>
      </c>
      <c r="M14" s="71">
        <f t="shared" si="0"/>
        <v>-0.6815514112080922</v>
      </c>
      <c r="N14" s="71">
        <f t="shared" si="0"/>
        <v>0</v>
      </c>
      <c r="O14" s="71">
        <f t="shared" si="0"/>
        <v>-5.03948823313484</v>
      </c>
      <c r="P14" s="71">
        <f t="shared" si="0"/>
        <v>-3.2952647034831557</v>
      </c>
      <c r="Q14" s="71">
        <f>SUM(M14:P14)</f>
        <v>-9.016304347826088</v>
      </c>
    </row>
    <row r="15" spans="1:17" ht="15">
      <c r="A15" t="str">
        <f>A8</f>
        <v>o/w 7d</v>
      </c>
      <c r="B15">
        <f>B8</f>
        <v>1752</v>
      </c>
      <c r="C15" s="49" t="s">
        <v>2</v>
      </c>
      <c r="E15" s="71">
        <f>B15*E$16/B$16</f>
        <v>585.0579710144928</v>
      </c>
      <c r="F15" s="49" t="s">
        <v>2</v>
      </c>
      <c r="H15" s="53">
        <v>152728</v>
      </c>
      <c r="I15">
        <v>0</v>
      </c>
      <c r="J15">
        <v>160425</v>
      </c>
      <c r="K15">
        <v>84874</v>
      </c>
      <c r="M15" s="71">
        <f t="shared" si="0"/>
        <v>224.4941518969855</v>
      </c>
      <c r="N15" s="71">
        <f t="shared" si="0"/>
        <v>0</v>
      </c>
      <c r="O15" s="71">
        <f t="shared" si="0"/>
        <v>235.80793514007843</v>
      </c>
      <c r="P15" s="71">
        <f t="shared" si="0"/>
        <v>124.75588397742881</v>
      </c>
      <c r="Q15" s="71">
        <f>SUM(M15:P15)</f>
        <v>585.0579710144928</v>
      </c>
    </row>
    <row r="16" spans="1:17" ht="15">
      <c r="A16" s="46" t="s">
        <v>133</v>
      </c>
      <c r="B16" s="46">
        <f>SUM(B13:B15)</f>
        <v>4968</v>
      </c>
      <c r="E16" s="75">
        <v>1659</v>
      </c>
      <c r="F16" s="50"/>
      <c r="G16" s="46"/>
      <c r="H16" s="46"/>
      <c r="I16" s="46"/>
      <c r="J16" s="46"/>
      <c r="K16" s="46"/>
      <c r="L16" s="46"/>
      <c r="M16" s="73">
        <f>SUM(M13:M15)</f>
        <v>305.67449776532715</v>
      </c>
      <c r="N16" s="73">
        <f>SUM(N13:N15)</f>
        <v>0</v>
      </c>
      <c r="O16" s="73">
        <f>SUM(O13:O15)</f>
        <v>836.0669780201392</v>
      </c>
      <c r="P16" s="73">
        <f>SUM(P13:P15)</f>
        <v>517.2585242145335</v>
      </c>
      <c r="Q16" s="73">
        <f>SUM(Q13:Q15)</f>
        <v>1659</v>
      </c>
    </row>
    <row r="17" ht="15">
      <c r="E17" s="52"/>
    </row>
    <row r="18" spans="1:17" ht="15">
      <c r="A18" s="46" t="s">
        <v>176</v>
      </c>
      <c r="B18" s="46" t="s">
        <v>174</v>
      </c>
      <c r="C18" s="50" t="s">
        <v>121</v>
      </c>
      <c r="E18" s="46" t="s">
        <v>326</v>
      </c>
      <c r="F18" s="50" t="s">
        <v>121</v>
      </c>
      <c r="H18" s="50" t="s">
        <v>27</v>
      </c>
      <c r="I18" s="50" t="s">
        <v>28</v>
      </c>
      <c r="J18" s="50" t="s">
        <v>29</v>
      </c>
      <c r="K18" s="50" t="s">
        <v>30</v>
      </c>
      <c r="L18" s="46"/>
      <c r="M18" s="50" t="s">
        <v>27</v>
      </c>
      <c r="N18" s="50" t="s">
        <v>28</v>
      </c>
      <c r="O18" s="50" t="s">
        <v>29</v>
      </c>
      <c r="P18" s="50" t="s">
        <v>30</v>
      </c>
      <c r="Q18" s="50" t="s">
        <v>0</v>
      </c>
    </row>
    <row r="19" spans="1:17" ht="15">
      <c r="A19" t="s">
        <v>176</v>
      </c>
      <c r="B19">
        <v>16490</v>
      </c>
      <c r="C19" s="49" t="s">
        <v>2</v>
      </c>
      <c r="E19" s="71">
        <f>B19*E$22/B$22</f>
        <v>8554.920419911954</v>
      </c>
      <c r="F19" s="49" t="s">
        <v>2</v>
      </c>
      <c r="H19" s="53">
        <v>152728</v>
      </c>
      <c r="I19">
        <v>0</v>
      </c>
      <c r="J19">
        <v>160425</v>
      </c>
      <c r="K19">
        <v>84874</v>
      </c>
      <c r="M19" s="71">
        <f aca="true" t="shared" si="1" ref="M19:P21">$E19*H19/SUM($H19:$K19)</f>
        <v>3282.6312935863975</v>
      </c>
      <c r="N19" s="71">
        <f t="shared" si="1"/>
        <v>0</v>
      </c>
      <c r="O19" s="71">
        <f t="shared" si="1"/>
        <v>3448.065353265922</v>
      </c>
      <c r="P19" s="71">
        <f t="shared" si="1"/>
        <v>1824.2237730596348</v>
      </c>
      <c r="Q19" s="71">
        <f>SUM(M19:P19)</f>
        <v>8554.920419911954</v>
      </c>
    </row>
    <row r="20" spans="1:17" ht="15">
      <c r="A20" t="s">
        <v>175</v>
      </c>
      <c r="B20">
        <v>27</v>
      </c>
      <c r="C20" s="49" t="s">
        <v>1</v>
      </c>
      <c r="E20" s="71">
        <f>B20*E$22/B$22</f>
        <v>14.007450050795802</v>
      </c>
      <c r="F20" s="49" t="s">
        <v>1</v>
      </c>
      <c r="H20" s="53">
        <v>4029</v>
      </c>
      <c r="I20">
        <v>0</v>
      </c>
      <c r="J20">
        <v>29791</v>
      </c>
      <c r="K20">
        <v>19480</v>
      </c>
      <c r="M20" s="71">
        <f t="shared" si="1"/>
        <v>1.0588370779485232</v>
      </c>
      <c r="N20" s="71">
        <f t="shared" si="1"/>
        <v>0</v>
      </c>
      <c r="O20" s="71">
        <f t="shared" si="1"/>
        <v>7.829192203813466</v>
      </c>
      <c r="P20" s="71">
        <f t="shared" si="1"/>
        <v>5.1194207690338125</v>
      </c>
      <c r="Q20" s="71">
        <f>SUM(M20:P20)</f>
        <v>14.007450050795802</v>
      </c>
    </row>
    <row r="21" spans="1:17" ht="15">
      <c r="A21" t="s">
        <v>177</v>
      </c>
      <c r="B21">
        <v>-1752</v>
      </c>
      <c r="C21" s="49" t="s">
        <v>2</v>
      </c>
      <c r="E21" s="71">
        <f>B21*E$22/B$22</f>
        <v>-908.9278699627497</v>
      </c>
      <c r="F21" s="49" t="s">
        <v>2</v>
      </c>
      <c r="H21" s="53">
        <v>152728</v>
      </c>
      <c r="I21">
        <v>0</v>
      </c>
      <c r="J21">
        <v>160425</v>
      </c>
      <c r="K21">
        <v>84874</v>
      </c>
      <c r="M21" s="71">
        <f t="shared" si="1"/>
        <v>-348.7671331936548</v>
      </c>
      <c r="N21" s="71">
        <f t="shared" si="1"/>
        <v>0</v>
      </c>
      <c r="O21" s="71">
        <f t="shared" si="1"/>
        <v>-366.34387501042426</v>
      </c>
      <c r="P21" s="71">
        <f t="shared" si="1"/>
        <v>-193.81686175867068</v>
      </c>
      <c r="Q21" s="71">
        <f>SUM(M21:P21)</f>
        <v>-908.9278699627498</v>
      </c>
    </row>
    <row r="22" spans="1:17" ht="15">
      <c r="A22" s="46" t="s">
        <v>133</v>
      </c>
      <c r="B22" s="46">
        <f>SUM(B19:B21)</f>
        <v>14765</v>
      </c>
      <c r="E22" s="75">
        <v>7660</v>
      </c>
      <c r="F22" s="50"/>
      <c r="G22" s="46"/>
      <c r="H22" s="46"/>
      <c r="I22" s="46"/>
      <c r="J22" s="46"/>
      <c r="K22" s="46"/>
      <c r="L22" s="46"/>
      <c r="M22" s="73">
        <f>SUM(M19:M21)</f>
        <v>2934.9229974706914</v>
      </c>
      <c r="N22" s="73">
        <f>SUM(N19:N21)</f>
        <v>0</v>
      </c>
      <c r="O22" s="73">
        <f>SUM(O19:O21)</f>
        <v>3089.5506704593113</v>
      </c>
      <c r="P22" s="73">
        <f>SUM(P19:P21)</f>
        <v>1635.526332069998</v>
      </c>
      <c r="Q22" s="73">
        <f>SUM(Q19:Q21)</f>
        <v>7660</v>
      </c>
    </row>
    <row r="24" spans="8:16" ht="15">
      <c r="H24" s="108"/>
      <c r="I24" s="108"/>
      <c r="J24" s="107"/>
      <c r="K24" s="107"/>
      <c r="M24" s="71"/>
      <c r="P24" s="71"/>
    </row>
    <row r="25" spans="8:11" ht="15">
      <c r="H25" s="108"/>
      <c r="I25" s="108"/>
      <c r="J25" s="107"/>
      <c r="K25" s="10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4.88671875" style="44" customWidth="1"/>
    <col min="2" max="10" width="6.77734375" style="44" customWidth="1"/>
    <col min="11" max="11" width="3.5546875" style="44" customWidth="1"/>
    <col min="12" max="13" width="8.88671875" style="44" customWidth="1"/>
    <col min="14" max="14" width="5.6640625" style="44" customWidth="1"/>
    <col min="15" max="23" width="5.77734375" style="44" customWidth="1"/>
    <col min="24" max="24" width="8.88671875" style="44" customWidth="1"/>
    <col min="25" max="16384" width="8.88671875" style="44" customWidth="1"/>
  </cols>
  <sheetData>
    <row r="1" spans="1:10" ht="12.75">
      <c r="A1" s="56" t="s">
        <v>194</v>
      </c>
      <c r="B1" s="56"/>
      <c r="C1" s="56"/>
      <c r="D1" s="56"/>
      <c r="E1" s="56"/>
      <c r="F1" s="56"/>
      <c r="G1" s="56"/>
      <c r="H1" s="56"/>
      <c r="I1" s="56"/>
      <c r="J1" s="56"/>
    </row>
    <row r="2" spans="1:23" ht="12.75">
      <c r="A2" s="64"/>
      <c r="B2" s="65" t="s">
        <v>165</v>
      </c>
      <c r="C2" s="65"/>
      <c r="D2" s="65"/>
      <c r="E2" s="65"/>
      <c r="F2" s="65"/>
      <c r="G2" s="57"/>
      <c r="H2" s="65"/>
      <c r="I2" s="65"/>
      <c r="J2" s="65"/>
      <c r="L2" s="64" t="s">
        <v>181</v>
      </c>
      <c r="M2" s="64"/>
      <c r="O2" s="64" t="s">
        <v>182</v>
      </c>
      <c r="P2" s="64"/>
      <c r="Q2" s="64"/>
      <c r="R2" s="64"/>
      <c r="S2" s="64"/>
      <c r="T2" s="64"/>
      <c r="U2" s="64"/>
      <c r="V2" s="64"/>
      <c r="W2" s="64"/>
    </row>
    <row r="3" spans="1:23" ht="12.75">
      <c r="A3" s="58"/>
      <c r="B3" s="65" t="s">
        <v>166</v>
      </c>
      <c r="C3" s="65"/>
      <c r="D3" s="65"/>
      <c r="E3" s="65"/>
      <c r="F3" s="65"/>
      <c r="G3" s="65" t="s">
        <v>167</v>
      </c>
      <c r="H3" s="65"/>
      <c r="I3" s="65"/>
      <c r="J3" s="65"/>
      <c r="L3" s="65" t="s">
        <v>166</v>
      </c>
      <c r="M3" s="65" t="s">
        <v>167</v>
      </c>
      <c r="O3" s="65" t="s">
        <v>166</v>
      </c>
      <c r="P3" s="65"/>
      <c r="Q3" s="65"/>
      <c r="R3" s="65"/>
      <c r="S3" s="65"/>
      <c r="T3" s="65" t="s">
        <v>167</v>
      </c>
      <c r="U3" s="65"/>
      <c r="V3" s="65"/>
      <c r="W3" s="65"/>
    </row>
    <row r="4" spans="1:23" ht="12.75">
      <c r="A4" s="58"/>
      <c r="B4" s="66" t="s">
        <v>168</v>
      </c>
      <c r="C4" s="67" t="s">
        <v>169</v>
      </c>
      <c r="D4" s="67" t="s">
        <v>170</v>
      </c>
      <c r="E4" s="67" t="s">
        <v>171</v>
      </c>
      <c r="F4" s="67"/>
      <c r="G4" s="67" t="s">
        <v>168</v>
      </c>
      <c r="H4" s="67" t="s">
        <v>169</v>
      </c>
      <c r="I4" s="67" t="s">
        <v>170</v>
      </c>
      <c r="J4" s="67" t="s">
        <v>171</v>
      </c>
      <c r="L4" s="65"/>
      <c r="M4" s="65"/>
      <c r="O4" s="66" t="s">
        <v>168</v>
      </c>
      <c r="P4" s="67" t="s">
        <v>169</v>
      </c>
      <c r="Q4" s="67" t="s">
        <v>170</v>
      </c>
      <c r="R4" s="67" t="s">
        <v>171</v>
      </c>
      <c r="S4" s="67"/>
      <c r="T4" s="67" t="s">
        <v>168</v>
      </c>
      <c r="U4" s="67" t="s">
        <v>169</v>
      </c>
      <c r="V4" s="67" t="s">
        <v>170</v>
      </c>
      <c r="W4" s="67" t="s">
        <v>171</v>
      </c>
    </row>
    <row r="5" spans="1:23" ht="12.75">
      <c r="A5" s="68" t="s">
        <v>99</v>
      </c>
      <c r="B5" s="60">
        <v>8.37469063862663</v>
      </c>
      <c r="C5" s="59">
        <v>0</v>
      </c>
      <c r="D5" s="59">
        <v>85.86955098406379</v>
      </c>
      <c r="E5" s="59">
        <v>5.755758377309568</v>
      </c>
      <c r="F5" s="59"/>
      <c r="G5" s="59">
        <v>0</v>
      </c>
      <c r="H5" s="59">
        <v>0</v>
      </c>
      <c r="I5" s="59">
        <v>0</v>
      </c>
      <c r="J5" s="59">
        <v>0</v>
      </c>
      <c r="L5" s="69">
        <v>15.273399999999981</v>
      </c>
      <c r="M5" s="69">
        <v>0</v>
      </c>
      <c r="O5" s="70">
        <f>$L5*B5/100</f>
        <v>1.2790999999999981</v>
      </c>
      <c r="P5" s="70">
        <f aca="true" t="shared" si="0" ref="P5:P28">$L5*C5/100</f>
        <v>0</v>
      </c>
      <c r="Q5" s="70">
        <f aca="true" t="shared" si="1" ref="Q5:Q28">$L5*D5/100</f>
        <v>13.115199999999984</v>
      </c>
      <c r="R5" s="70">
        <f aca="true" t="shared" si="2" ref="R5:R28">$L5*E5/100</f>
        <v>0.8790999999999984</v>
      </c>
      <c r="S5" s="70"/>
      <c r="T5" s="70">
        <f aca="true" t="shared" si="3" ref="T5:T28">$M5*G5/100</f>
        <v>0</v>
      </c>
      <c r="U5" s="70">
        <f aca="true" t="shared" si="4" ref="U5:U28">$M5*H5/100</f>
        <v>0</v>
      </c>
      <c r="V5" s="70">
        <f aca="true" t="shared" si="5" ref="V5:V28">$M5*I5/100</f>
        <v>0</v>
      </c>
      <c r="W5" s="70">
        <f aca="true" t="shared" si="6" ref="W5:W28">$M5*J5/100</f>
        <v>0</v>
      </c>
    </row>
    <row r="6" spans="1:23" ht="12.75">
      <c r="A6" s="68" t="s">
        <v>100</v>
      </c>
      <c r="B6" s="60">
        <v>97.36167004711831</v>
      </c>
      <c r="C6" s="59">
        <v>1.9171192311292735</v>
      </c>
      <c r="D6" s="59">
        <v>0.6116516366586541</v>
      </c>
      <c r="E6" s="59">
        <v>0.1095590850937688</v>
      </c>
      <c r="F6" s="59"/>
      <c r="G6" s="59">
        <v>84.50246866691982</v>
      </c>
      <c r="H6" s="59">
        <v>2.7971895176604744</v>
      </c>
      <c r="I6" s="59">
        <v>12.700341815419705</v>
      </c>
      <c r="J6" s="59">
        <v>0</v>
      </c>
      <c r="L6" s="69">
        <v>2003.013199999999</v>
      </c>
      <c r="M6" s="69">
        <v>4.930899999999994</v>
      </c>
      <c r="O6" s="70">
        <f>$L6*B6/100</f>
        <v>1950.1671027842249</v>
      </c>
      <c r="P6" s="70">
        <f t="shared" si="0"/>
        <v>38.40015125925784</v>
      </c>
      <c r="Q6" s="70">
        <f t="shared" si="1"/>
        <v>12.251463020288874</v>
      </c>
      <c r="R6" s="70">
        <f t="shared" si="2"/>
        <v>2.1944829362274203</v>
      </c>
      <c r="S6" s="70"/>
      <c r="T6" s="70">
        <f t="shared" si="3"/>
        <v>4.166732227497144</v>
      </c>
      <c r="U6" s="70">
        <f t="shared" si="4"/>
        <v>0.13792661792632016</v>
      </c>
      <c r="V6" s="70">
        <f t="shared" si="5"/>
        <v>0.6262411545765295</v>
      </c>
      <c r="W6" s="70">
        <f t="shared" si="6"/>
        <v>0</v>
      </c>
    </row>
    <row r="7" spans="1:23" ht="12.75">
      <c r="A7" s="68" t="s">
        <v>101</v>
      </c>
      <c r="B7" s="60">
        <v>0</v>
      </c>
      <c r="C7" s="59">
        <v>0</v>
      </c>
      <c r="D7" s="59">
        <v>100</v>
      </c>
      <c r="E7" s="59">
        <v>0</v>
      </c>
      <c r="F7" s="59"/>
      <c r="G7" s="59">
        <v>100</v>
      </c>
      <c r="H7" s="59">
        <v>0</v>
      </c>
      <c r="I7" s="59">
        <v>0</v>
      </c>
      <c r="J7" s="59">
        <v>0</v>
      </c>
      <c r="L7" s="69">
        <v>1.9168999999999974</v>
      </c>
      <c r="M7" s="69">
        <v>1.8065999999999938</v>
      </c>
      <c r="O7" s="70">
        <f aca="true" t="shared" si="7" ref="O7:O28">$L7*B7/100</f>
        <v>0</v>
      </c>
      <c r="P7" s="70">
        <f t="shared" si="0"/>
        <v>0</v>
      </c>
      <c r="Q7" s="70">
        <f t="shared" si="1"/>
        <v>1.9168999999999974</v>
      </c>
      <c r="R7" s="70">
        <f t="shared" si="2"/>
        <v>0</v>
      </c>
      <c r="S7" s="70"/>
      <c r="T7" s="70">
        <f t="shared" si="3"/>
        <v>1.8065999999999938</v>
      </c>
      <c r="U7" s="70">
        <f t="shared" si="4"/>
        <v>0</v>
      </c>
      <c r="V7" s="70">
        <f t="shared" si="5"/>
        <v>0</v>
      </c>
      <c r="W7" s="70">
        <f t="shared" si="6"/>
        <v>0</v>
      </c>
    </row>
    <row r="8" spans="1:23" ht="12.75">
      <c r="A8" s="68" t="s">
        <v>103</v>
      </c>
      <c r="B8" s="60">
        <v>92.99803580172753</v>
      </c>
      <c r="C8" s="59">
        <v>0.07337608519828785</v>
      </c>
      <c r="D8" s="59">
        <v>5.9939558513051185</v>
      </c>
      <c r="E8" s="59">
        <v>0.9346322617690579</v>
      </c>
      <c r="F8" s="59"/>
      <c r="G8" s="59">
        <v>0</v>
      </c>
      <c r="H8" s="59">
        <v>0</v>
      </c>
      <c r="I8" s="59">
        <v>0</v>
      </c>
      <c r="J8" s="59">
        <v>0</v>
      </c>
      <c r="L8" s="69">
        <v>406.11379999999906</v>
      </c>
      <c r="M8" s="69">
        <v>0</v>
      </c>
      <c r="O8" s="70">
        <f t="shared" si="7"/>
        <v>377.67785711975523</v>
      </c>
      <c r="P8" s="70">
        <f t="shared" si="0"/>
        <v>0.29799040789000364</v>
      </c>
      <c r="Q8" s="70">
        <f t="shared" si="1"/>
        <v>24.34228187805751</v>
      </c>
      <c r="R8" s="70">
        <f t="shared" si="2"/>
        <v>3.7956705942962596</v>
      </c>
      <c r="S8" s="70"/>
      <c r="T8" s="70">
        <f t="shared" si="3"/>
        <v>0</v>
      </c>
      <c r="U8" s="70">
        <f t="shared" si="4"/>
        <v>0</v>
      </c>
      <c r="V8" s="70">
        <f t="shared" si="5"/>
        <v>0</v>
      </c>
      <c r="W8" s="70">
        <f t="shared" si="6"/>
        <v>0</v>
      </c>
    </row>
    <row r="9" spans="1:23" ht="12.75">
      <c r="A9" s="68" t="s">
        <v>104</v>
      </c>
      <c r="B9" s="60">
        <v>100</v>
      </c>
      <c r="C9" s="59">
        <v>0</v>
      </c>
      <c r="D9" s="59">
        <v>0</v>
      </c>
      <c r="E9" s="59">
        <v>0</v>
      </c>
      <c r="F9" s="59"/>
      <c r="G9" s="59">
        <v>100</v>
      </c>
      <c r="H9" s="59">
        <v>0</v>
      </c>
      <c r="I9" s="59">
        <v>0</v>
      </c>
      <c r="J9" s="59">
        <v>0</v>
      </c>
      <c r="L9" s="69">
        <v>0.1772</v>
      </c>
      <c r="M9" s="69">
        <v>17.45719999999997</v>
      </c>
      <c r="O9" s="70">
        <f t="shared" si="7"/>
        <v>0.1772</v>
      </c>
      <c r="P9" s="70">
        <f t="shared" si="0"/>
        <v>0</v>
      </c>
      <c r="Q9" s="70">
        <f t="shared" si="1"/>
        <v>0</v>
      </c>
      <c r="R9" s="70">
        <f t="shared" si="2"/>
        <v>0</v>
      </c>
      <c r="S9" s="70"/>
      <c r="T9" s="70">
        <f t="shared" si="3"/>
        <v>17.45719999999997</v>
      </c>
      <c r="U9" s="70">
        <f t="shared" si="4"/>
        <v>0</v>
      </c>
      <c r="V9" s="70">
        <f t="shared" si="5"/>
        <v>0</v>
      </c>
      <c r="W9" s="70">
        <f t="shared" si="6"/>
        <v>0</v>
      </c>
    </row>
    <row r="10" spans="1:23" ht="12.75">
      <c r="A10" s="68" t="s">
        <v>105</v>
      </c>
      <c r="B10" s="60"/>
      <c r="C10" s="59"/>
      <c r="D10" s="59"/>
      <c r="E10" s="59"/>
      <c r="F10" s="59"/>
      <c r="G10" s="59"/>
      <c r="H10" s="59"/>
      <c r="I10" s="59"/>
      <c r="J10" s="59"/>
      <c r="L10" s="69">
        <v>0</v>
      </c>
      <c r="M10" s="69">
        <v>0</v>
      </c>
      <c r="O10" s="70">
        <f t="shared" si="7"/>
        <v>0</v>
      </c>
      <c r="P10" s="70">
        <f t="shared" si="0"/>
        <v>0</v>
      </c>
      <c r="Q10" s="70">
        <f t="shared" si="1"/>
        <v>0</v>
      </c>
      <c r="R10" s="70">
        <f t="shared" si="2"/>
        <v>0</v>
      </c>
      <c r="S10" s="70"/>
      <c r="T10" s="70">
        <f t="shared" si="3"/>
        <v>0</v>
      </c>
      <c r="U10" s="70">
        <f t="shared" si="4"/>
        <v>0</v>
      </c>
      <c r="V10" s="70">
        <f t="shared" si="5"/>
        <v>0</v>
      </c>
      <c r="W10" s="70">
        <f t="shared" si="6"/>
        <v>0</v>
      </c>
    </row>
    <row r="11" spans="1:23" ht="12.75">
      <c r="A11" s="68" t="s">
        <v>107</v>
      </c>
      <c r="B11" s="60"/>
      <c r="C11" s="59"/>
      <c r="D11" s="59"/>
      <c r="E11" s="59"/>
      <c r="F11" s="59"/>
      <c r="G11" s="59"/>
      <c r="H11" s="59"/>
      <c r="I11" s="59"/>
      <c r="J11" s="59"/>
      <c r="L11" s="69">
        <v>0</v>
      </c>
      <c r="M11" s="69">
        <v>0</v>
      </c>
      <c r="O11" s="70">
        <f t="shared" si="7"/>
        <v>0</v>
      </c>
      <c r="P11" s="70">
        <f t="shared" si="0"/>
        <v>0</v>
      </c>
      <c r="Q11" s="70">
        <f t="shared" si="1"/>
        <v>0</v>
      </c>
      <c r="R11" s="70">
        <f t="shared" si="2"/>
        <v>0</v>
      </c>
      <c r="S11" s="70"/>
      <c r="T11" s="70">
        <f t="shared" si="3"/>
        <v>0</v>
      </c>
      <c r="U11" s="70">
        <f t="shared" si="4"/>
        <v>0</v>
      </c>
      <c r="V11" s="70">
        <f t="shared" si="5"/>
        <v>0</v>
      </c>
      <c r="W11" s="70">
        <f t="shared" si="6"/>
        <v>0</v>
      </c>
    </row>
    <row r="12" spans="1:23" ht="12.75">
      <c r="A12" s="68" t="s">
        <v>111</v>
      </c>
      <c r="B12" s="60"/>
      <c r="C12" s="59"/>
      <c r="D12" s="59"/>
      <c r="E12" s="59"/>
      <c r="F12" s="59"/>
      <c r="G12" s="59"/>
      <c r="H12" s="59"/>
      <c r="I12" s="59"/>
      <c r="J12" s="59"/>
      <c r="L12" s="69">
        <v>0</v>
      </c>
      <c r="M12" s="69">
        <v>0</v>
      </c>
      <c r="O12" s="70">
        <f t="shared" si="7"/>
        <v>0</v>
      </c>
      <c r="P12" s="70">
        <f t="shared" si="0"/>
        <v>0</v>
      </c>
      <c r="Q12" s="70">
        <f t="shared" si="1"/>
        <v>0</v>
      </c>
      <c r="R12" s="70">
        <f t="shared" si="2"/>
        <v>0</v>
      </c>
      <c r="S12" s="70"/>
      <c r="T12" s="70">
        <f t="shared" si="3"/>
        <v>0</v>
      </c>
      <c r="U12" s="70">
        <f t="shared" si="4"/>
        <v>0</v>
      </c>
      <c r="V12" s="70">
        <f t="shared" si="5"/>
        <v>0</v>
      </c>
      <c r="W12" s="70">
        <f t="shared" si="6"/>
        <v>0</v>
      </c>
    </row>
    <row r="13" spans="1:23" ht="12.75">
      <c r="A13" s="68" t="s">
        <v>32</v>
      </c>
      <c r="B13" s="60">
        <v>41.213283997989976</v>
      </c>
      <c r="C13" s="59">
        <v>58.76791656564173</v>
      </c>
      <c r="D13" s="59">
        <v>0.01879943636830033</v>
      </c>
      <c r="E13" s="59">
        <v>0</v>
      </c>
      <c r="F13" s="59"/>
      <c r="G13" s="59">
        <v>84.97857926362336</v>
      </c>
      <c r="H13" s="59">
        <v>0</v>
      </c>
      <c r="I13" s="59">
        <v>15.021420736376637</v>
      </c>
      <c r="J13" s="59">
        <v>0</v>
      </c>
      <c r="L13" s="69">
        <v>113.83319999999978</v>
      </c>
      <c r="M13" s="69">
        <v>14.495299999999979</v>
      </c>
      <c r="O13" s="70">
        <f t="shared" si="7"/>
        <v>46.91439999999983</v>
      </c>
      <c r="P13" s="70">
        <f t="shared" si="0"/>
        <v>66.89739999999995</v>
      </c>
      <c r="Q13" s="70">
        <f t="shared" si="1"/>
        <v>0.02140000000000001</v>
      </c>
      <c r="R13" s="70">
        <f t="shared" si="2"/>
        <v>0</v>
      </c>
      <c r="S13" s="70"/>
      <c r="T13" s="70">
        <f t="shared" si="3"/>
        <v>12.317899999999979</v>
      </c>
      <c r="U13" s="70">
        <f t="shared" si="4"/>
        <v>0</v>
      </c>
      <c r="V13" s="70">
        <f t="shared" si="5"/>
        <v>2.1773999999999996</v>
      </c>
      <c r="W13" s="70">
        <f t="shared" si="6"/>
        <v>0</v>
      </c>
    </row>
    <row r="14" spans="1:23" ht="12.75">
      <c r="A14" s="68" t="s">
        <v>116</v>
      </c>
      <c r="B14" s="60">
        <v>95.4816708890035</v>
      </c>
      <c r="C14" s="59">
        <v>0.6984024345203458</v>
      </c>
      <c r="D14" s="59">
        <v>3.8199266764761615</v>
      </c>
      <c r="E14" s="59">
        <v>0</v>
      </c>
      <c r="F14" s="59"/>
      <c r="G14" s="59">
        <v>98.47892562990627</v>
      </c>
      <c r="H14" s="59">
        <v>0</v>
      </c>
      <c r="I14" s="59">
        <v>1.5210743700937248</v>
      </c>
      <c r="J14" s="59">
        <v>0</v>
      </c>
      <c r="L14" s="69">
        <v>839.8228995196937</v>
      </c>
      <c r="M14" s="69">
        <v>105.54889999999988</v>
      </c>
      <c r="O14" s="70">
        <f t="shared" si="7"/>
        <v>801.8769369698805</v>
      </c>
      <c r="P14" s="70">
        <f t="shared" si="0"/>
        <v>5.865343575904898</v>
      </c>
      <c r="Q14" s="70">
        <f t="shared" si="1"/>
        <v>32.080618973908365</v>
      </c>
      <c r="R14" s="70">
        <f t="shared" si="2"/>
        <v>0</v>
      </c>
      <c r="S14" s="70"/>
      <c r="T14" s="70">
        <f t="shared" si="3"/>
        <v>103.94342273418403</v>
      </c>
      <c r="U14" s="70">
        <f t="shared" si="4"/>
        <v>0</v>
      </c>
      <c r="V14" s="70">
        <f t="shared" si="5"/>
        <v>1.6054772658158536</v>
      </c>
      <c r="W14" s="70">
        <f t="shared" si="6"/>
        <v>0</v>
      </c>
    </row>
    <row r="15" spans="1:23" ht="12.75">
      <c r="A15" s="68" t="s">
        <v>117</v>
      </c>
      <c r="B15" s="60">
        <v>90.82784665669644</v>
      </c>
      <c r="C15" s="59">
        <v>4.940612980478507</v>
      </c>
      <c r="D15" s="59">
        <v>4.231540362825037</v>
      </c>
      <c r="E15" s="59">
        <v>0</v>
      </c>
      <c r="F15" s="59"/>
      <c r="G15" s="59">
        <v>0</v>
      </c>
      <c r="H15" s="59">
        <v>0</v>
      </c>
      <c r="I15" s="59">
        <v>0</v>
      </c>
      <c r="J15" s="59">
        <v>0</v>
      </c>
      <c r="L15" s="69">
        <v>702.5310999999983</v>
      </c>
      <c r="M15" s="69">
        <v>0</v>
      </c>
      <c r="O15" s="70">
        <f t="shared" si="7"/>
        <v>638.0938702236012</v>
      </c>
      <c r="P15" s="70">
        <f t="shared" si="0"/>
        <v>34.70934271849836</v>
      </c>
      <c r="Q15" s="70">
        <f t="shared" si="1"/>
        <v>29.727887057898656</v>
      </c>
      <c r="R15" s="70">
        <f t="shared" si="2"/>
        <v>0</v>
      </c>
      <c r="S15" s="70"/>
      <c r="T15" s="70">
        <f t="shared" si="3"/>
        <v>0</v>
      </c>
      <c r="U15" s="70">
        <f t="shared" si="4"/>
        <v>0</v>
      </c>
      <c r="V15" s="70">
        <f t="shared" si="5"/>
        <v>0</v>
      </c>
      <c r="W15" s="70">
        <f t="shared" si="6"/>
        <v>0</v>
      </c>
    </row>
    <row r="16" spans="1:23" ht="12.75">
      <c r="A16" s="68" t="s">
        <v>97</v>
      </c>
      <c r="B16" s="60">
        <v>0</v>
      </c>
      <c r="C16" s="59">
        <v>0</v>
      </c>
      <c r="D16" s="59">
        <v>100</v>
      </c>
      <c r="E16" s="59">
        <v>0</v>
      </c>
      <c r="F16" s="59"/>
      <c r="G16" s="59">
        <v>0</v>
      </c>
      <c r="H16" s="59">
        <v>0</v>
      </c>
      <c r="I16" s="59">
        <v>0</v>
      </c>
      <c r="J16" s="59">
        <v>0</v>
      </c>
      <c r="L16" s="69">
        <v>8.381499999999996</v>
      </c>
      <c r="M16" s="69">
        <v>0</v>
      </c>
      <c r="O16" s="70">
        <f t="shared" si="7"/>
        <v>0</v>
      </c>
      <c r="P16" s="70">
        <f t="shared" si="0"/>
        <v>0</v>
      </c>
      <c r="Q16" s="70">
        <f t="shared" si="1"/>
        <v>8.381499999999996</v>
      </c>
      <c r="R16" s="70">
        <f t="shared" si="2"/>
        <v>0</v>
      </c>
      <c r="S16" s="70"/>
      <c r="T16" s="70">
        <f t="shared" si="3"/>
        <v>0</v>
      </c>
      <c r="U16" s="70">
        <f t="shared" si="4"/>
        <v>0</v>
      </c>
      <c r="V16" s="70">
        <f t="shared" si="5"/>
        <v>0</v>
      </c>
      <c r="W16" s="70">
        <f t="shared" si="6"/>
        <v>0</v>
      </c>
    </row>
    <row r="17" spans="1:23" ht="12.75">
      <c r="A17" s="68" t="s">
        <v>102</v>
      </c>
      <c r="B17" s="60">
        <v>5.380822015534291</v>
      </c>
      <c r="C17" s="59">
        <v>0</v>
      </c>
      <c r="D17" s="59">
        <v>94.6191779844657</v>
      </c>
      <c r="E17" s="59">
        <v>0</v>
      </c>
      <c r="F17" s="59"/>
      <c r="G17" s="59">
        <v>85.22892618100686</v>
      </c>
      <c r="H17" s="59">
        <v>0</v>
      </c>
      <c r="I17" s="59">
        <v>14.771073818993148</v>
      </c>
      <c r="J17" s="59">
        <v>0</v>
      </c>
      <c r="L17" s="69">
        <v>11.213899999999992</v>
      </c>
      <c r="M17" s="69">
        <v>8.247199999999975</v>
      </c>
      <c r="O17" s="70">
        <f t="shared" si="7"/>
        <v>0.6033999999999995</v>
      </c>
      <c r="P17" s="70">
        <f t="shared" si="0"/>
        <v>0</v>
      </c>
      <c r="Q17" s="70">
        <f t="shared" si="1"/>
        <v>10.610499999999991</v>
      </c>
      <c r="R17" s="70">
        <f t="shared" si="2"/>
        <v>0</v>
      </c>
      <c r="S17" s="70"/>
      <c r="T17" s="70">
        <f t="shared" si="3"/>
        <v>7.028999999999976</v>
      </c>
      <c r="U17" s="70">
        <f t="shared" si="4"/>
        <v>0</v>
      </c>
      <c r="V17" s="70">
        <f t="shared" si="5"/>
        <v>1.2181999999999993</v>
      </c>
      <c r="W17" s="70">
        <f t="shared" si="6"/>
        <v>0</v>
      </c>
    </row>
    <row r="18" spans="1:23" ht="12.75">
      <c r="A18" s="68" t="s">
        <v>106</v>
      </c>
      <c r="B18" s="60"/>
      <c r="C18" s="59"/>
      <c r="D18" s="59"/>
      <c r="E18" s="59"/>
      <c r="F18" s="59"/>
      <c r="G18" s="59"/>
      <c r="H18" s="59"/>
      <c r="I18" s="59"/>
      <c r="J18" s="59"/>
      <c r="L18" s="69">
        <v>0</v>
      </c>
      <c r="M18" s="69">
        <v>0</v>
      </c>
      <c r="O18" s="70">
        <f t="shared" si="7"/>
        <v>0</v>
      </c>
      <c r="P18" s="70">
        <f t="shared" si="0"/>
        <v>0</v>
      </c>
      <c r="Q18" s="70">
        <f t="shared" si="1"/>
        <v>0</v>
      </c>
      <c r="R18" s="70">
        <f t="shared" si="2"/>
        <v>0</v>
      </c>
      <c r="S18" s="70"/>
      <c r="T18" s="70">
        <f t="shared" si="3"/>
        <v>0</v>
      </c>
      <c r="U18" s="70">
        <f t="shared" si="4"/>
        <v>0</v>
      </c>
      <c r="V18" s="70">
        <f t="shared" si="5"/>
        <v>0</v>
      </c>
      <c r="W18" s="70">
        <f t="shared" si="6"/>
        <v>0</v>
      </c>
    </row>
    <row r="19" spans="1:23" ht="12.75">
      <c r="A19" s="68" t="s">
        <v>108</v>
      </c>
      <c r="B19" s="60"/>
      <c r="C19" s="59"/>
      <c r="D19" s="59"/>
      <c r="E19" s="59"/>
      <c r="F19" s="59"/>
      <c r="G19" s="59"/>
      <c r="H19" s="59"/>
      <c r="I19" s="59"/>
      <c r="J19" s="59"/>
      <c r="L19" s="69">
        <v>0</v>
      </c>
      <c r="M19" s="69">
        <v>0</v>
      </c>
      <c r="O19" s="70">
        <f t="shared" si="7"/>
        <v>0</v>
      </c>
      <c r="P19" s="70">
        <f t="shared" si="0"/>
        <v>0</v>
      </c>
      <c r="Q19" s="70">
        <f t="shared" si="1"/>
        <v>0</v>
      </c>
      <c r="R19" s="70">
        <f t="shared" si="2"/>
        <v>0</v>
      </c>
      <c r="S19" s="70"/>
      <c r="T19" s="70">
        <f t="shared" si="3"/>
        <v>0</v>
      </c>
      <c r="U19" s="70">
        <f t="shared" si="4"/>
        <v>0</v>
      </c>
      <c r="V19" s="70">
        <f t="shared" si="5"/>
        <v>0</v>
      </c>
      <c r="W19" s="70">
        <f t="shared" si="6"/>
        <v>0</v>
      </c>
    </row>
    <row r="20" spans="1:23" ht="12.75">
      <c r="A20" s="68" t="s">
        <v>112</v>
      </c>
      <c r="B20" s="60">
        <v>6.6063854105814</v>
      </c>
      <c r="C20" s="59">
        <v>0</v>
      </c>
      <c r="D20" s="59">
        <v>93.3936145894186</v>
      </c>
      <c r="E20" s="59">
        <v>0</v>
      </c>
      <c r="F20" s="59"/>
      <c r="G20" s="59">
        <v>0</v>
      </c>
      <c r="H20" s="59">
        <v>0</v>
      </c>
      <c r="I20" s="59">
        <v>0</v>
      </c>
      <c r="J20" s="59">
        <v>0</v>
      </c>
      <c r="L20" s="69">
        <v>110.2387999999999</v>
      </c>
      <c r="M20" s="69">
        <v>0</v>
      </c>
      <c r="O20" s="70">
        <f t="shared" si="7"/>
        <v>7.282800000000002</v>
      </c>
      <c r="P20" s="70">
        <f t="shared" si="0"/>
        <v>0</v>
      </c>
      <c r="Q20" s="70">
        <f t="shared" si="1"/>
        <v>102.95599999999989</v>
      </c>
      <c r="R20" s="70">
        <f t="shared" si="2"/>
        <v>0</v>
      </c>
      <c r="S20" s="70"/>
      <c r="T20" s="70">
        <f t="shared" si="3"/>
        <v>0</v>
      </c>
      <c r="U20" s="70">
        <f t="shared" si="4"/>
        <v>0</v>
      </c>
      <c r="V20" s="70">
        <f t="shared" si="5"/>
        <v>0</v>
      </c>
      <c r="W20" s="70">
        <f t="shared" si="6"/>
        <v>0</v>
      </c>
    </row>
    <row r="21" spans="1:23" ht="12.75">
      <c r="A21" s="68" t="s">
        <v>39</v>
      </c>
      <c r="B21" s="60">
        <v>55.508461114455784</v>
      </c>
      <c r="C21" s="59">
        <v>0</v>
      </c>
      <c r="D21" s="59">
        <v>44.491538885544216</v>
      </c>
      <c r="E21" s="59">
        <v>0</v>
      </c>
      <c r="F21" s="59"/>
      <c r="G21" s="59">
        <v>0</v>
      </c>
      <c r="H21" s="59">
        <v>0</v>
      </c>
      <c r="I21" s="59">
        <v>0</v>
      </c>
      <c r="J21" s="59">
        <v>0</v>
      </c>
      <c r="L21" s="69">
        <v>251.88539999999955</v>
      </c>
      <c r="M21" s="69">
        <v>0</v>
      </c>
      <c r="O21" s="70">
        <f t="shared" si="7"/>
        <v>139.81770931199117</v>
      </c>
      <c r="P21" s="70">
        <f t="shared" si="0"/>
        <v>0</v>
      </c>
      <c r="Q21" s="70">
        <f t="shared" si="1"/>
        <v>112.06769068800838</v>
      </c>
      <c r="R21" s="70">
        <f t="shared" si="2"/>
        <v>0</v>
      </c>
      <c r="S21" s="70"/>
      <c r="T21" s="70">
        <f t="shared" si="3"/>
        <v>0</v>
      </c>
      <c r="U21" s="70">
        <f t="shared" si="4"/>
        <v>0</v>
      </c>
      <c r="V21" s="70">
        <f t="shared" si="5"/>
        <v>0</v>
      </c>
      <c r="W21" s="70">
        <f t="shared" si="6"/>
        <v>0</v>
      </c>
    </row>
    <row r="22" spans="1:23" ht="12.75">
      <c r="A22" s="68" t="s">
        <v>114</v>
      </c>
      <c r="B22" s="60">
        <v>0</v>
      </c>
      <c r="C22" s="59">
        <v>0</v>
      </c>
      <c r="D22" s="59">
        <v>100</v>
      </c>
      <c r="E22" s="59">
        <v>0</v>
      </c>
      <c r="F22" s="59"/>
      <c r="G22" s="59">
        <v>0</v>
      </c>
      <c r="H22" s="59">
        <v>0</v>
      </c>
      <c r="I22" s="59">
        <v>0</v>
      </c>
      <c r="J22" s="59">
        <v>0</v>
      </c>
      <c r="L22" s="69">
        <v>21.648599999999963</v>
      </c>
      <c r="M22" s="69">
        <v>0</v>
      </c>
      <c r="O22" s="70">
        <f t="shared" si="7"/>
        <v>0</v>
      </c>
      <c r="P22" s="70">
        <f t="shared" si="0"/>
        <v>0</v>
      </c>
      <c r="Q22" s="70">
        <f t="shared" si="1"/>
        <v>21.648599999999966</v>
      </c>
      <c r="R22" s="70">
        <f t="shared" si="2"/>
        <v>0</v>
      </c>
      <c r="S22" s="70"/>
      <c r="T22" s="70">
        <f t="shared" si="3"/>
        <v>0</v>
      </c>
      <c r="U22" s="70">
        <f t="shared" si="4"/>
        <v>0</v>
      </c>
      <c r="V22" s="70">
        <f t="shared" si="5"/>
        <v>0</v>
      </c>
      <c r="W22" s="70">
        <f t="shared" si="6"/>
        <v>0</v>
      </c>
    </row>
    <row r="23" spans="1:23" ht="12.75">
      <c r="A23" s="68" t="s">
        <v>3</v>
      </c>
      <c r="B23" s="60">
        <v>2.1837777717098072</v>
      </c>
      <c r="C23" s="59">
        <v>0.0166783774259122</v>
      </c>
      <c r="D23" s="59">
        <v>97.16463737861545</v>
      </c>
      <c r="E23" s="59">
        <v>0.6349064722488343</v>
      </c>
      <c r="F23" s="59"/>
      <c r="G23" s="59">
        <v>0</v>
      </c>
      <c r="H23" s="59">
        <v>0</v>
      </c>
      <c r="I23" s="59">
        <v>0</v>
      </c>
      <c r="J23" s="59">
        <v>0</v>
      </c>
      <c r="L23" s="69">
        <v>780.2042999999987</v>
      </c>
      <c r="M23" s="69">
        <v>0</v>
      </c>
      <c r="O23" s="70">
        <f t="shared" si="7"/>
        <v>17.03792807732407</v>
      </c>
      <c r="P23" s="70">
        <f t="shared" si="0"/>
        <v>0.13012541784719608</v>
      </c>
      <c r="Q23" s="70">
        <f t="shared" si="1"/>
        <v>758.0826789073639</v>
      </c>
      <c r="R23" s="70">
        <f t="shared" si="2"/>
        <v>4.953567597463704</v>
      </c>
      <c r="S23" s="70"/>
      <c r="T23" s="70">
        <f t="shared" si="3"/>
        <v>0</v>
      </c>
      <c r="U23" s="70">
        <f t="shared" si="4"/>
        <v>0</v>
      </c>
      <c r="V23" s="70">
        <f t="shared" si="5"/>
        <v>0</v>
      </c>
      <c r="W23" s="70">
        <f t="shared" si="6"/>
        <v>0</v>
      </c>
    </row>
    <row r="24" spans="1:23" ht="12.75">
      <c r="A24" s="68" t="s">
        <v>115</v>
      </c>
      <c r="B24" s="60">
        <v>0</v>
      </c>
      <c r="C24" s="59">
        <v>0</v>
      </c>
      <c r="D24" s="59">
        <v>100</v>
      </c>
      <c r="E24" s="59">
        <v>0</v>
      </c>
      <c r="F24" s="59"/>
      <c r="G24" s="59">
        <v>0</v>
      </c>
      <c r="H24" s="59">
        <v>0</v>
      </c>
      <c r="I24" s="59">
        <v>0</v>
      </c>
      <c r="J24" s="59">
        <v>0</v>
      </c>
      <c r="L24" s="69">
        <v>4.153600000000001</v>
      </c>
      <c r="M24" s="69">
        <v>0</v>
      </c>
      <c r="O24" s="70">
        <f t="shared" si="7"/>
        <v>0</v>
      </c>
      <c r="P24" s="70">
        <f t="shared" si="0"/>
        <v>0</v>
      </c>
      <c r="Q24" s="70">
        <f t="shared" si="1"/>
        <v>4.153600000000001</v>
      </c>
      <c r="R24" s="70">
        <f t="shared" si="2"/>
        <v>0</v>
      </c>
      <c r="S24" s="70"/>
      <c r="T24" s="70">
        <f t="shared" si="3"/>
        <v>0</v>
      </c>
      <c r="U24" s="70">
        <f t="shared" si="4"/>
        <v>0</v>
      </c>
      <c r="V24" s="70">
        <f t="shared" si="5"/>
        <v>0</v>
      </c>
      <c r="W24" s="70">
        <f t="shared" si="6"/>
        <v>0</v>
      </c>
    </row>
    <row r="25" spans="1:23" ht="12.75">
      <c r="A25" s="68" t="s">
        <v>118</v>
      </c>
      <c r="B25" s="60">
        <v>0</v>
      </c>
      <c r="C25" s="59">
        <v>0</v>
      </c>
      <c r="D25" s="59">
        <v>97.44747056747826</v>
      </c>
      <c r="E25" s="59">
        <v>2.5525294325217383</v>
      </c>
      <c r="F25" s="59"/>
      <c r="G25" s="59">
        <v>0</v>
      </c>
      <c r="H25" s="59">
        <v>0</v>
      </c>
      <c r="I25" s="59">
        <v>0</v>
      </c>
      <c r="J25" s="59">
        <v>0</v>
      </c>
      <c r="L25" s="69">
        <v>31.172999999999956</v>
      </c>
      <c r="M25" s="69">
        <v>0</v>
      </c>
      <c r="O25" s="70">
        <f t="shared" si="7"/>
        <v>0</v>
      </c>
      <c r="P25" s="70">
        <f t="shared" si="0"/>
        <v>0</v>
      </c>
      <c r="Q25" s="70">
        <f t="shared" si="1"/>
        <v>30.377299999999956</v>
      </c>
      <c r="R25" s="70">
        <f t="shared" si="2"/>
        <v>0.7957000000000004</v>
      </c>
      <c r="S25" s="70"/>
      <c r="T25" s="70">
        <f t="shared" si="3"/>
        <v>0</v>
      </c>
      <c r="U25" s="70">
        <f t="shared" si="4"/>
        <v>0</v>
      </c>
      <c r="V25" s="70">
        <f t="shared" si="5"/>
        <v>0</v>
      </c>
      <c r="W25" s="70">
        <f t="shared" si="6"/>
        <v>0</v>
      </c>
    </row>
    <row r="26" spans="1:23" ht="12.75">
      <c r="A26" s="68" t="s">
        <v>98</v>
      </c>
      <c r="B26" s="60">
        <v>6.6881017701434615</v>
      </c>
      <c r="C26" s="59">
        <v>0</v>
      </c>
      <c r="D26" s="59">
        <v>6.148933195869073</v>
      </c>
      <c r="E26" s="59">
        <v>87.16296503398748</v>
      </c>
      <c r="F26" s="59"/>
      <c r="G26" s="59">
        <v>0</v>
      </c>
      <c r="H26" s="59">
        <v>0</v>
      </c>
      <c r="I26" s="59">
        <v>0</v>
      </c>
      <c r="J26" s="59">
        <v>0</v>
      </c>
      <c r="L26" s="69">
        <v>114.34229999999984</v>
      </c>
      <c r="M26" s="69">
        <v>0</v>
      </c>
      <c r="O26" s="70">
        <f t="shared" si="7"/>
        <v>7.647329390322736</v>
      </c>
      <c r="P26" s="70">
        <f t="shared" si="0"/>
        <v>0</v>
      </c>
      <c r="Q26" s="70">
        <f t="shared" si="1"/>
        <v>7.0308316416201935</v>
      </c>
      <c r="R26" s="70">
        <f t="shared" si="2"/>
        <v>99.66413896805692</v>
      </c>
      <c r="S26" s="70"/>
      <c r="T26" s="70">
        <f t="shared" si="3"/>
        <v>0</v>
      </c>
      <c r="U26" s="70">
        <f t="shared" si="4"/>
        <v>0</v>
      </c>
      <c r="V26" s="70">
        <f t="shared" si="5"/>
        <v>0</v>
      </c>
      <c r="W26" s="70">
        <f t="shared" si="6"/>
        <v>0</v>
      </c>
    </row>
    <row r="27" spans="1:23" ht="12.75">
      <c r="A27" s="68" t="s">
        <v>113</v>
      </c>
      <c r="B27" s="60">
        <v>15.368990047510147</v>
      </c>
      <c r="C27" s="59">
        <v>0</v>
      </c>
      <c r="D27" s="59">
        <v>3.064181842685824</v>
      </c>
      <c r="E27" s="59">
        <v>81.56682810980402</v>
      </c>
      <c r="F27" s="59"/>
      <c r="G27" s="59">
        <v>0</v>
      </c>
      <c r="H27" s="59">
        <v>0</v>
      </c>
      <c r="I27" s="59">
        <v>0</v>
      </c>
      <c r="J27" s="59">
        <v>0</v>
      </c>
      <c r="L27" s="69">
        <v>246.5501999999995</v>
      </c>
      <c r="M27" s="69">
        <v>0</v>
      </c>
      <c r="O27" s="70">
        <f t="shared" si="7"/>
        <v>37.892275700116286</v>
      </c>
      <c r="P27" s="70">
        <f t="shared" si="0"/>
        <v>0</v>
      </c>
      <c r="Q27" s="70">
        <f t="shared" si="1"/>
        <v>7.554746461505569</v>
      </c>
      <c r="R27" s="70">
        <f t="shared" si="2"/>
        <v>201.10317783837763</v>
      </c>
      <c r="S27" s="70"/>
      <c r="T27" s="70">
        <f t="shared" si="3"/>
        <v>0</v>
      </c>
      <c r="U27" s="70">
        <f t="shared" si="4"/>
        <v>0</v>
      </c>
      <c r="V27" s="70">
        <f t="shared" si="5"/>
        <v>0</v>
      </c>
      <c r="W27" s="70">
        <f t="shared" si="6"/>
        <v>0</v>
      </c>
    </row>
    <row r="28" spans="1:23" ht="12.75">
      <c r="A28" s="68" t="s">
        <v>109</v>
      </c>
      <c r="B28" s="60">
        <v>100</v>
      </c>
      <c r="C28" s="59">
        <v>0</v>
      </c>
      <c r="D28" s="59">
        <v>0</v>
      </c>
      <c r="E28" s="59">
        <v>0</v>
      </c>
      <c r="F28" s="59"/>
      <c r="G28" s="59">
        <v>0</v>
      </c>
      <c r="H28" s="59">
        <v>0</v>
      </c>
      <c r="I28" s="59">
        <v>0</v>
      </c>
      <c r="J28" s="59">
        <v>0</v>
      </c>
      <c r="L28" s="69">
        <v>0.0366999999999999</v>
      </c>
      <c r="M28" s="69">
        <v>0</v>
      </c>
      <c r="O28" s="70">
        <f t="shared" si="7"/>
        <v>0.0366999999999999</v>
      </c>
      <c r="P28" s="70">
        <f t="shared" si="0"/>
        <v>0</v>
      </c>
      <c r="Q28" s="70">
        <f t="shared" si="1"/>
        <v>0</v>
      </c>
      <c r="R28" s="70">
        <f t="shared" si="2"/>
        <v>0</v>
      </c>
      <c r="S28" s="70"/>
      <c r="T28" s="70">
        <f t="shared" si="3"/>
        <v>0</v>
      </c>
      <c r="U28" s="70">
        <f t="shared" si="4"/>
        <v>0</v>
      </c>
      <c r="V28" s="70">
        <f t="shared" si="5"/>
        <v>0</v>
      </c>
      <c r="W28" s="70">
        <f t="shared" si="6"/>
        <v>0</v>
      </c>
    </row>
    <row r="29" spans="1:23" ht="12.75">
      <c r="A29" s="61" t="s">
        <v>164</v>
      </c>
      <c r="B29" s="62">
        <v>71.11287673276854</v>
      </c>
      <c r="C29" s="63">
        <v>2.5838052254974673</v>
      </c>
      <c r="D29" s="63">
        <v>20.762494340392287</v>
      </c>
      <c r="E29" s="63">
        <v>5.540823701341702</v>
      </c>
      <c r="F29" s="63"/>
      <c r="G29" s="79">
        <v>96.21018675920074</v>
      </c>
      <c r="H29" s="79">
        <v>0.09568234241806771</v>
      </c>
      <c r="I29" s="79">
        <v>3.6941308983811982</v>
      </c>
      <c r="J29" s="79">
        <v>0</v>
      </c>
      <c r="O29" s="45">
        <f>SUM(O5:O28)</f>
        <v>4026.504609577216</v>
      </c>
      <c r="P29" s="45">
        <f aca="true" t="shared" si="8" ref="P29:W29">SUM(P5:P28)</f>
        <v>146.30035337939825</v>
      </c>
      <c r="Q29" s="45">
        <f t="shared" si="8"/>
        <v>1176.319198628651</v>
      </c>
      <c r="R29" s="45">
        <f t="shared" si="8"/>
        <v>313.38583793442194</v>
      </c>
      <c r="S29" s="45"/>
      <c r="T29" s="45">
        <f t="shared" si="8"/>
        <v>146.72085496168108</v>
      </c>
      <c r="U29" s="45">
        <f t="shared" si="8"/>
        <v>0.13792661792632016</v>
      </c>
      <c r="V29" s="45">
        <f t="shared" si="8"/>
        <v>5.627318420392382</v>
      </c>
      <c r="W29" s="45">
        <f t="shared" si="8"/>
        <v>0</v>
      </c>
    </row>
    <row r="30" spans="1:10" ht="12.75">
      <c r="A30" s="47" t="s">
        <v>172</v>
      </c>
      <c r="B30" s="60">
        <v>93.82809718691846</v>
      </c>
      <c r="C30" s="59">
        <v>0.9276951995042847</v>
      </c>
      <c r="D30" s="59">
        <v>5.215284171092531</v>
      </c>
      <c r="E30" s="59">
        <v>0.02892344248473126</v>
      </c>
      <c r="F30" s="59"/>
      <c r="G30" s="59">
        <v>98.87476320313613</v>
      </c>
      <c r="H30" s="59">
        <v>0</v>
      </c>
      <c r="I30" s="59">
        <v>1.1252367968638748</v>
      </c>
      <c r="J30" s="59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" sqref="B4"/>
    </sheetView>
  </sheetViews>
  <sheetFormatPr defaultColWidth="8.88671875" defaultRowHeight="15"/>
  <cols>
    <col min="1" max="1" width="25.6640625" style="0" customWidth="1"/>
  </cols>
  <sheetData>
    <row r="1" spans="1:103" ht="21">
      <c r="A1" s="98">
        <v>2017</v>
      </c>
      <c r="B1" s="99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</row>
    <row r="2" spans="1:103" ht="15">
      <c r="A2" s="92"/>
      <c r="B2" s="96">
        <v>1</v>
      </c>
      <c r="C2" s="96">
        <v>2</v>
      </c>
      <c r="D2" s="96">
        <v>3</v>
      </c>
      <c r="E2" s="96">
        <v>4</v>
      </c>
      <c r="F2" s="96">
        <v>5</v>
      </c>
      <c r="G2" s="96">
        <v>6</v>
      </c>
      <c r="H2" s="96">
        <v>7</v>
      </c>
      <c r="I2" s="96">
        <v>8</v>
      </c>
      <c r="J2" s="96">
        <v>9</v>
      </c>
      <c r="K2" s="96">
        <v>10</v>
      </c>
      <c r="L2" s="96">
        <v>11</v>
      </c>
      <c r="M2" s="96">
        <v>12</v>
      </c>
      <c r="N2" s="96">
        <v>13</v>
      </c>
      <c r="O2" s="96">
        <v>14</v>
      </c>
      <c r="P2" s="96">
        <v>15</v>
      </c>
      <c r="Q2" s="96">
        <v>16</v>
      </c>
      <c r="R2" s="96">
        <v>17</v>
      </c>
      <c r="S2" s="96">
        <v>18</v>
      </c>
      <c r="T2" s="96">
        <v>19</v>
      </c>
      <c r="U2" s="96">
        <v>20</v>
      </c>
      <c r="V2" s="96">
        <v>21</v>
      </c>
      <c r="W2" s="96">
        <v>22</v>
      </c>
      <c r="X2" s="96">
        <v>23</v>
      </c>
      <c r="Y2" s="96">
        <v>24</v>
      </c>
      <c r="Z2" s="96">
        <v>25</v>
      </c>
      <c r="AA2" s="96">
        <v>26</v>
      </c>
      <c r="AB2" s="96">
        <v>27</v>
      </c>
      <c r="AC2" s="96">
        <v>28</v>
      </c>
      <c r="AD2" s="96">
        <v>29</v>
      </c>
      <c r="AE2" s="96">
        <v>30</v>
      </c>
      <c r="AF2" s="96">
        <v>31</v>
      </c>
      <c r="AG2" s="96">
        <v>32</v>
      </c>
      <c r="AH2" s="96">
        <v>33</v>
      </c>
      <c r="AI2" s="96">
        <v>34</v>
      </c>
      <c r="AJ2" s="96">
        <v>35</v>
      </c>
      <c r="AK2" s="96">
        <v>36</v>
      </c>
      <c r="AL2" s="96">
        <v>37</v>
      </c>
      <c r="AM2" s="96">
        <v>38</v>
      </c>
      <c r="AN2" s="96">
        <v>39</v>
      </c>
      <c r="AO2" s="96">
        <v>40</v>
      </c>
      <c r="AP2" s="96">
        <v>41</v>
      </c>
      <c r="AQ2" s="96">
        <v>42</v>
      </c>
      <c r="AR2" s="96">
        <v>43</v>
      </c>
      <c r="AS2" s="96">
        <v>44</v>
      </c>
      <c r="AT2" s="96">
        <v>45</v>
      </c>
      <c r="AU2" s="96">
        <v>46</v>
      </c>
      <c r="AV2" s="96">
        <v>47</v>
      </c>
      <c r="AW2" s="96">
        <v>48</v>
      </c>
      <c r="AX2" s="96">
        <v>49</v>
      </c>
      <c r="AY2" s="96">
        <v>50</v>
      </c>
      <c r="AZ2" s="96">
        <v>51</v>
      </c>
      <c r="BA2" s="96">
        <v>52</v>
      </c>
      <c r="BB2" s="96">
        <v>53</v>
      </c>
      <c r="BC2" s="96">
        <v>54</v>
      </c>
      <c r="BD2" s="96">
        <v>55</v>
      </c>
      <c r="BE2" s="96">
        <v>56</v>
      </c>
      <c r="BF2" s="96">
        <v>57</v>
      </c>
      <c r="BG2" s="96">
        <v>58</v>
      </c>
      <c r="BH2" s="96">
        <v>59</v>
      </c>
      <c r="BI2" s="96">
        <v>60</v>
      </c>
      <c r="BJ2" s="96">
        <v>61</v>
      </c>
      <c r="BK2" s="96">
        <v>62</v>
      </c>
      <c r="BL2" s="96">
        <v>63</v>
      </c>
      <c r="BM2" s="96">
        <v>64</v>
      </c>
      <c r="BN2" s="96">
        <v>65</v>
      </c>
      <c r="BO2" s="96">
        <v>66</v>
      </c>
      <c r="BP2" s="96">
        <v>67</v>
      </c>
      <c r="BQ2" s="96">
        <v>68</v>
      </c>
      <c r="BR2" s="96">
        <v>69</v>
      </c>
      <c r="BS2" s="96">
        <v>70</v>
      </c>
      <c r="BT2" s="96">
        <v>71</v>
      </c>
      <c r="BU2" s="96">
        <v>72</v>
      </c>
      <c r="BV2" s="96">
        <v>73</v>
      </c>
      <c r="BW2" s="96">
        <v>74</v>
      </c>
      <c r="BX2" s="96">
        <v>75</v>
      </c>
      <c r="BY2" s="96">
        <v>76</v>
      </c>
      <c r="BZ2" s="96">
        <v>77</v>
      </c>
      <c r="CA2" s="96">
        <v>78</v>
      </c>
      <c r="CB2" s="96">
        <v>79</v>
      </c>
      <c r="CC2" s="96">
        <v>80</v>
      </c>
      <c r="CD2" s="96">
        <v>81</v>
      </c>
      <c r="CE2" s="96">
        <v>82</v>
      </c>
      <c r="CF2" s="96">
        <v>83</v>
      </c>
      <c r="CG2" s="96">
        <v>84</v>
      </c>
      <c r="CH2" s="96">
        <v>85</v>
      </c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</row>
    <row r="3" spans="1:103" ht="15">
      <c r="A3" s="93" t="s">
        <v>286</v>
      </c>
      <c r="B3" s="103" t="s">
        <v>236</v>
      </c>
      <c r="C3" s="103" t="s">
        <v>223</v>
      </c>
      <c r="D3" s="103" t="s">
        <v>217</v>
      </c>
      <c r="E3" s="103" t="s">
        <v>214</v>
      </c>
      <c r="F3" s="103" t="s">
        <v>245</v>
      </c>
      <c r="G3" s="103" t="s">
        <v>246</v>
      </c>
      <c r="H3" s="103" t="s">
        <v>227</v>
      </c>
      <c r="I3" s="103" t="s">
        <v>237</v>
      </c>
      <c r="J3" s="103" t="s">
        <v>211</v>
      </c>
      <c r="K3" s="103" t="s">
        <v>253</v>
      </c>
      <c r="L3" s="103" t="s">
        <v>197</v>
      </c>
      <c r="M3" s="103" t="s">
        <v>230</v>
      </c>
      <c r="N3" s="103" t="s">
        <v>201</v>
      </c>
      <c r="O3" s="103" t="s">
        <v>200</v>
      </c>
      <c r="P3" s="103" t="s">
        <v>215</v>
      </c>
      <c r="Q3" s="103" t="s">
        <v>256</v>
      </c>
      <c r="R3" s="103" t="s">
        <v>235</v>
      </c>
      <c r="S3" s="103" t="s">
        <v>204</v>
      </c>
      <c r="T3" s="103" t="s">
        <v>231</v>
      </c>
      <c r="U3" s="103" t="s">
        <v>242</v>
      </c>
      <c r="V3" s="103" t="s">
        <v>203</v>
      </c>
      <c r="W3" s="103" t="s">
        <v>249</v>
      </c>
      <c r="X3" s="103" t="s">
        <v>259</v>
      </c>
      <c r="Y3" s="103" t="s">
        <v>284</v>
      </c>
      <c r="Z3" s="103" t="s">
        <v>234</v>
      </c>
      <c r="AA3" s="103" t="s">
        <v>273</v>
      </c>
      <c r="AB3" s="103" t="s">
        <v>260</v>
      </c>
      <c r="AC3" s="103" t="s">
        <v>240</v>
      </c>
      <c r="AD3" s="103" t="s">
        <v>208</v>
      </c>
      <c r="AE3" s="103" t="s">
        <v>210</v>
      </c>
      <c r="AF3" s="103" t="s">
        <v>221</v>
      </c>
      <c r="AG3" s="103" t="s">
        <v>241</v>
      </c>
      <c r="AH3" s="103" t="s">
        <v>229</v>
      </c>
      <c r="AI3" s="103" t="s">
        <v>232</v>
      </c>
      <c r="AJ3" s="103" t="s">
        <v>222</v>
      </c>
      <c r="AK3" s="103" t="s">
        <v>255</v>
      </c>
      <c r="AL3" s="103" t="s">
        <v>225</v>
      </c>
      <c r="AM3" s="103" t="s">
        <v>219</v>
      </c>
      <c r="AN3" s="103" t="s">
        <v>212</v>
      </c>
      <c r="AO3" s="103" t="s">
        <v>228</v>
      </c>
      <c r="AP3" s="103" t="s">
        <v>243</v>
      </c>
      <c r="AQ3" s="103" t="s">
        <v>216</v>
      </c>
      <c r="AR3" s="103" t="s">
        <v>263</v>
      </c>
      <c r="AS3" s="103" t="s">
        <v>198</v>
      </c>
      <c r="AT3" s="103" t="s">
        <v>262</v>
      </c>
      <c r="AU3" s="103" t="s">
        <v>233</v>
      </c>
      <c r="AV3" s="103" t="s">
        <v>238</v>
      </c>
      <c r="AW3" s="103" t="s">
        <v>247</v>
      </c>
      <c r="AX3" s="103" t="s">
        <v>224</v>
      </c>
      <c r="AY3" s="103" t="s">
        <v>206</v>
      </c>
      <c r="AZ3" s="103" t="s">
        <v>251</v>
      </c>
      <c r="BA3" s="103" t="s">
        <v>199</v>
      </c>
      <c r="BB3" s="103" t="s">
        <v>244</v>
      </c>
      <c r="BC3" s="103" t="s">
        <v>213</v>
      </c>
      <c r="BD3" s="103" t="s">
        <v>254</v>
      </c>
      <c r="BE3" s="103" t="s">
        <v>272</v>
      </c>
      <c r="BF3" s="103" t="s">
        <v>218</v>
      </c>
      <c r="BG3" s="103" t="s">
        <v>264</v>
      </c>
      <c r="BH3" s="103" t="s">
        <v>205</v>
      </c>
      <c r="BI3" s="103" t="s">
        <v>275</v>
      </c>
      <c r="BJ3" s="103" t="s">
        <v>280</v>
      </c>
      <c r="BK3" s="103" t="s">
        <v>248</v>
      </c>
      <c r="BL3" s="103" t="s">
        <v>1</v>
      </c>
      <c r="BM3" s="103" t="s">
        <v>2</v>
      </c>
      <c r="BN3" s="103" t="s">
        <v>271</v>
      </c>
      <c r="BO3" s="103" t="s">
        <v>277</v>
      </c>
      <c r="BP3" s="103" t="s">
        <v>267</v>
      </c>
      <c r="BQ3" s="103" t="s">
        <v>220</v>
      </c>
      <c r="BR3" s="103" t="s">
        <v>209</v>
      </c>
      <c r="BS3" s="103" t="s">
        <v>226</v>
      </c>
      <c r="BT3" s="103" t="s">
        <v>252</v>
      </c>
      <c r="BU3" s="103" t="s">
        <v>207</v>
      </c>
      <c r="BV3" s="103" t="s">
        <v>261</v>
      </c>
      <c r="BW3" s="103" t="s">
        <v>250</v>
      </c>
      <c r="BX3" s="103" t="s">
        <v>257</v>
      </c>
      <c r="BY3" s="103" t="s">
        <v>269</v>
      </c>
      <c r="BZ3" s="103" t="s">
        <v>239</v>
      </c>
      <c r="CA3" s="103" t="s">
        <v>268</v>
      </c>
      <c r="CB3" s="103" t="s">
        <v>283</v>
      </c>
      <c r="CC3" s="103" t="s">
        <v>274</v>
      </c>
      <c r="CD3" s="103" t="s">
        <v>270</v>
      </c>
      <c r="CE3" s="103" t="s">
        <v>265</v>
      </c>
      <c r="CF3" s="103" t="s">
        <v>279</v>
      </c>
      <c r="CG3" s="103" t="s">
        <v>278</v>
      </c>
      <c r="CH3" s="103" t="s">
        <v>276</v>
      </c>
      <c r="CI3" s="103" t="s">
        <v>289</v>
      </c>
      <c r="CJ3" s="103" t="s">
        <v>290</v>
      </c>
      <c r="CK3" s="103" t="s">
        <v>296</v>
      </c>
      <c r="CL3" s="103" t="s">
        <v>297</v>
      </c>
      <c r="CM3" s="103" t="s">
        <v>266</v>
      </c>
      <c r="CN3" s="103" t="s">
        <v>288</v>
      </c>
      <c r="CO3" s="103" t="s">
        <v>291</v>
      </c>
      <c r="CP3" s="103" t="s">
        <v>294</v>
      </c>
      <c r="CQ3" s="103" t="s">
        <v>258</v>
      </c>
      <c r="CR3" s="103" t="s">
        <v>202</v>
      </c>
      <c r="CS3" s="103" t="s">
        <v>281</v>
      </c>
      <c r="CT3" s="103" t="s">
        <v>295</v>
      </c>
      <c r="CU3" s="103" t="s">
        <v>287</v>
      </c>
      <c r="CV3" s="103" t="s">
        <v>293</v>
      </c>
      <c r="CW3" s="103" t="s">
        <v>292</v>
      </c>
      <c r="CX3" s="103" t="s">
        <v>282</v>
      </c>
      <c r="CY3" s="103" t="s">
        <v>285</v>
      </c>
    </row>
    <row r="4" spans="1:103" ht="15">
      <c r="A4" s="95" t="s">
        <v>99</v>
      </c>
      <c r="B4" s="94">
        <v>5</v>
      </c>
      <c r="C4" s="94">
        <v>1</v>
      </c>
      <c r="D4" s="94">
        <v>1</v>
      </c>
      <c r="E4" s="94">
        <v>1</v>
      </c>
      <c r="F4" s="94">
        <v>0</v>
      </c>
      <c r="G4" s="94">
        <v>35</v>
      </c>
      <c r="H4" s="94">
        <v>34</v>
      </c>
      <c r="I4" s="94">
        <v>2</v>
      </c>
      <c r="J4" s="94">
        <v>0</v>
      </c>
      <c r="K4" s="94">
        <v>409</v>
      </c>
      <c r="L4" s="94">
        <v>39</v>
      </c>
      <c r="M4" s="94">
        <v>81</v>
      </c>
      <c r="N4" s="94">
        <v>52</v>
      </c>
      <c r="O4" s="94">
        <v>959</v>
      </c>
      <c r="P4" s="94">
        <v>114</v>
      </c>
      <c r="Q4" s="94">
        <v>74</v>
      </c>
      <c r="R4" s="94">
        <v>44</v>
      </c>
      <c r="S4" s="94">
        <v>217</v>
      </c>
      <c r="T4" s="94">
        <v>61</v>
      </c>
      <c r="U4" s="94">
        <v>46</v>
      </c>
      <c r="V4" s="94">
        <v>0</v>
      </c>
      <c r="W4" s="94">
        <v>68</v>
      </c>
      <c r="X4" s="94">
        <v>0</v>
      </c>
      <c r="Y4" s="94">
        <v>0</v>
      </c>
      <c r="Z4" s="94">
        <v>0</v>
      </c>
      <c r="AA4" s="94">
        <v>0</v>
      </c>
      <c r="AB4" s="94">
        <v>0</v>
      </c>
      <c r="AC4" s="94">
        <v>24153</v>
      </c>
      <c r="AD4" s="94">
        <v>39401</v>
      </c>
      <c r="AE4" s="94">
        <v>28289</v>
      </c>
      <c r="AF4" s="94">
        <v>2765</v>
      </c>
      <c r="AG4" s="94">
        <v>2838</v>
      </c>
      <c r="AH4" s="94">
        <v>117</v>
      </c>
      <c r="AI4" s="94">
        <v>121</v>
      </c>
      <c r="AJ4" s="94">
        <v>16466</v>
      </c>
      <c r="AK4" s="94">
        <v>1304</v>
      </c>
      <c r="AL4" s="94">
        <v>3996</v>
      </c>
      <c r="AM4" s="94">
        <v>670</v>
      </c>
      <c r="AN4" s="94">
        <v>2749</v>
      </c>
      <c r="AO4" s="94">
        <v>769</v>
      </c>
      <c r="AP4" s="94">
        <v>107</v>
      </c>
      <c r="AQ4" s="94">
        <v>254</v>
      </c>
      <c r="AR4" s="94">
        <v>1688</v>
      </c>
      <c r="AS4" s="94">
        <v>2531</v>
      </c>
      <c r="AT4" s="94">
        <v>69</v>
      </c>
      <c r="AU4" s="94">
        <v>5052</v>
      </c>
      <c r="AV4" s="94">
        <v>2960</v>
      </c>
      <c r="AW4" s="94">
        <v>2005</v>
      </c>
      <c r="AX4" s="94">
        <v>1105</v>
      </c>
      <c r="AY4" s="94">
        <v>395</v>
      </c>
      <c r="AZ4" s="94">
        <v>4</v>
      </c>
      <c r="BA4" s="94">
        <v>1959</v>
      </c>
      <c r="BB4" s="94">
        <v>777</v>
      </c>
      <c r="BC4" s="94">
        <v>266</v>
      </c>
      <c r="BD4" s="94">
        <v>121</v>
      </c>
      <c r="BE4" s="94">
        <v>155</v>
      </c>
      <c r="BF4" s="94">
        <v>35</v>
      </c>
      <c r="BG4" s="94">
        <v>0</v>
      </c>
      <c r="BH4" s="94">
        <v>3</v>
      </c>
      <c r="BI4" s="94">
        <v>117</v>
      </c>
      <c r="BJ4" s="94">
        <v>7</v>
      </c>
      <c r="BK4" s="94">
        <v>0</v>
      </c>
      <c r="BL4" s="94">
        <v>3</v>
      </c>
      <c r="BM4" s="94">
        <v>167</v>
      </c>
      <c r="BN4" s="94">
        <v>0</v>
      </c>
      <c r="BO4" s="94">
        <v>0</v>
      </c>
      <c r="BP4" s="94">
        <v>10</v>
      </c>
      <c r="BQ4" s="94">
        <v>0</v>
      </c>
      <c r="BR4" s="94">
        <v>11</v>
      </c>
      <c r="BS4" s="94">
        <v>508</v>
      </c>
      <c r="BT4" s="94">
        <v>3</v>
      </c>
      <c r="BU4" s="94">
        <v>49</v>
      </c>
      <c r="BV4" s="94">
        <v>204</v>
      </c>
      <c r="BW4" s="94">
        <v>443</v>
      </c>
      <c r="BX4" s="94">
        <v>1331</v>
      </c>
      <c r="BY4" s="94">
        <v>0</v>
      </c>
      <c r="BZ4" s="94">
        <v>404</v>
      </c>
      <c r="CA4" s="94">
        <v>172</v>
      </c>
      <c r="CB4" s="94">
        <v>2</v>
      </c>
      <c r="CC4" s="94">
        <v>11</v>
      </c>
      <c r="CD4" s="94">
        <v>458</v>
      </c>
      <c r="CE4" s="94">
        <v>191</v>
      </c>
      <c r="CF4" s="94">
        <v>35</v>
      </c>
      <c r="CG4" s="94">
        <v>875</v>
      </c>
      <c r="CH4" s="94">
        <v>344</v>
      </c>
      <c r="CI4" s="94">
        <v>0</v>
      </c>
      <c r="CJ4" s="94">
        <v>0</v>
      </c>
      <c r="CK4" s="94">
        <v>0</v>
      </c>
      <c r="CL4" s="94">
        <v>0</v>
      </c>
      <c r="CM4" s="94">
        <v>0</v>
      </c>
      <c r="CN4" s="94">
        <v>0</v>
      </c>
      <c r="CO4" s="94">
        <v>0</v>
      </c>
      <c r="CP4" s="94">
        <v>0</v>
      </c>
      <c r="CQ4" s="94">
        <v>0</v>
      </c>
      <c r="CR4" s="94">
        <v>2211</v>
      </c>
      <c r="CS4" s="94">
        <v>0</v>
      </c>
      <c r="CT4" s="94">
        <v>0</v>
      </c>
      <c r="CU4" s="94">
        <v>0</v>
      </c>
      <c r="CV4" s="94">
        <v>0</v>
      </c>
      <c r="CW4" s="94">
        <v>0</v>
      </c>
      <c r="CX4" s="94">
        <v>0</v>
      </c>
      <c r="CY4" s="94">
        <v>152923</v>
      </c>
    </row>
    <row r="5" spans="1:103" ht="15">
      <c r="A5" s="95" t="s">
        <v>100</v>
      </c>
      <c r="B5" s="94">
        <v>298</v>
      </c>
      <c r="C5" s="94">
        <v>189</v>
      </c>
      <c r="D5" s="94">
        <v>943</v>
      </c>
      <c r="E5" s="94">
        <v>1031</v>
      </c>
      <c r="F5" s="94">
        <v>852</v>
      </c>
      <c r="G5" s="94">
        <v>114</v>
      </c>
      <c r="H5" s="94">
        <v>2147</v>
      </c>
      <c r="I5" s="94">
        <v>1025</v>
      </c>
      <c r="J5" s="94">
        <v>1147</v>
      </c>
      <c r="K5" s="94">
        <v>999</v>
      </c>
      <c r="L5" s="94">
        <v>4624</v>
      </c>
      <c r="M5" s="94">
        <v>866</v>
      </c>
      <c r="N5" s="94">
        <v>5917</v>
      </c>
      <c r="O5" s="94">
        <v>2744</v>
      </c>
      <c r="P5" s="94">
        <v>9754</v>
      </c>
      <c r="Q5" s="94">
        <v>10184</v>
      </c>
      <c r="R5" s="94">
        <v>1575</v>
      </c>
      <c r="S5" s="94">
        <v>5617</v>
      </c>
      <c r="T5" s="94">
        <v>7623</v>
      </c>
      <c r="U5" s="94">
        <v>432</v>
      </c>
      <c r="V5" s="94">
        <v>0</v>
      </c>
      <c r="W5" s="94">
        <v>4</v>
      </c>
      <c r="X5" s="94">
        <v>177</v>
      </c>
      <c r="Y5" s="94">
        <v>0</v>
      </c>
      <c r="Z5" s="94">
        <v>0</v>
      </c>
      <c r="AA5" s="94">
        <v>3444</v>
      </c>
      <c r="AB5" s="94">
        <v>0</v>
      </c>
      <c r="AC5" s="94">
        <v>23425</v>
      </c>
      <c r="AD5" s="94">
        <v>39319</v>
      </c>
      <c r="AE5" s="94">
        <v>14081</v>
      </c>
      <c r="AF5" s="94">
        <v>2542</v>
      </c>
      <c r="AG5" s="94">
        <v>8650</v>
      </c>
      <c r="AH5" s="94">
        <v>431</v>
      </c>
      <c r="AI5" s="94">
        <v>244</v>
      </c>
      <c r="AJ5" s="94">
        <v>961</v>
      </c>
      <c r="AK5" s="94">
        <v>1976</v>
      </c>
      <c r="AL5" s="94">
        <v>5741</v>
      </c>
      <c r="AM5" s="94">
        <v>1035</v>
      </c>
      <c r="AN5" s="94">
        <v>1055</v>
      </c>
      <c r="AO5" s="94">
        <v>650</v>
      </c>
      <c r="AP5" s="94">
        <v>1335</v>
      </c>
      <c r="AQ5" s="94">
        <v>486</v>
      </c>
      <c r="AR5" s="94">
        <v>405</v>
      </c>
      <c r="AS5" s="94">
        <v>3211</v>
      </c>
      <c r="AT5" s="94">
        <v>250</v>
      </c>
      <c r="AU5" s="94">
        <v>5016</v>
      </c>
      <c r="AV5" s="94">
        <v>2228</v>
      </c>
      <c r="AW5" s="94">
        <v>2432</v>
      </c>
      <c r="AX5" s="94">
        <v>2002</v>
      </c>
      <c r="AY5" s="94">
        <v>576</v>
      </c>
      <c r="AZ5" s="94">
        <v>12</v>
      </c>
      <c r="BA5" s="94">
        <v>560</v>
      </c>
      <c r="BB5" s="94">
        <v>1204</v>
      </c>
      <c r="BC5" s="94">
        <v>558</v>
      </c>
      <c r="BD5" s="94">
        <v>139</v>
      </c>
      <c r="BE5" s="94">
        <v>41</v>
      </c>
      <c r="BF5" s="94">
        <v>0</v>
      </c>
      <c r="BG5" s="94">
        <v>1</v>
      </c>
      <c r="BH5" s="94">
        <v>182</v>
      </c>
      <c r="BI5" s="94">
        <v>2</v>
      </c>
      <c r="BJ5" s="94">
        <v>0</v>
      </c>
      <c r="BK5" s="94">
        <v>0</v>
      </c>
      <c r="BL5" s="94">
        <v>0</v>
      </c>
      <c r="BM5" s="94">
        <v>428</v>
      </c>
      <c r="BN5" s="94">
        <v>0</v>
      </c>
      <c r="BO5" s="94">
        <v>0</v>
      </c>
      <c r="BP5" s="94">
        <v>3</v>
      </c>
      <c r="BQ5" s="94">
        <v>1079</v>
      </c>
      <c r="BR5" s="94">
        <v>62</v>
      </c>
      <c r="BS5" s="94">
        <v>1069</v>
      </c>
      <c r="BT5" s="94">
        <v>51</v>
      </c>
      <c r="BU5" s="94">
        <v>6213</v>
      </c>
      <c r="BV5" s="94">
        <v>0</v>
      </c>
      <c r="BW5" s="94">
        <v>0</v>
      </c>
      <c r="BX5" s="94">
        <v>116</v>
      </c>
      <c r="BY5" s="94">
        <v>19</v>
      </c>
      <c r="BZ5" s="94">
        <v>469</v>
      </c>
      <c r="CA5" s="94">
        <v>139</v>
      </c>
      <c r="CB5" s="94">
        <v>45</v>
      </c>
      <c r="CC5" s="94">
        <v>11</v>
      </c>
      <c r="CD5" s="94">
        <v>0</v>
      </c>
      <c r="CE5" s="94">
        <v>0</v>
      </c>
      <c r="CF5" s="94">
        <v>0</v>
      </c>
      <c r="CG5" s="94">
        <v>0</v>
      </c>
      <c r="CH5" s="94">
        <v>0</v>
      </c>
      <c r="CI5" s="94">
        <v>0</v>
      </c>
      <c r="CJ5" s="94">
        <v>0</v>
      </c>
      <c r="CK5" s="94">
        <v>0</v>
      </c>
      <c r="CL5" s="94">
        <v>0</v>
      </c>
      <c r="CM5" s="94">
        <v>0</v>
      </c>
      <c r="CN5" s="94">
        <v>0</v>
      </c>
      <c r="CO5" s="94">
        <v>0</v>
      </c>
      <c r="CP5" s="94">
        <v>0</v>
      </c>
      <c r="CQ5" s="94">
        <v>0</v>
      </c>
      <c r="CR5" s="94">
        <v>1144</v>
      </c>
      <c r="CS5" s="94">
        <v>0</v>
      </c>
      <c r="CT5" s="94">
        <v>0</v>
      </c>
      <c r="CU5" s="94">
        <v>0</v>
      </c>
      <c r="CV5" s="94">
        <v>0</v>
      </c>
      <c r="CW5" s="94">
        <v>0</v>
      </c>
      <c r="CX5" s="94">
        <v>0</v>
      </c>
      <c r="CY5" s="94">
        <v>193304</v>
      </c>
    </row>
    <row r="6" spans="1:103" ht="15">
      <c r="A6" s="95" t="s">
        <v>101</v>
      </c>
      <c r="B6" s="94">
        <v>1</v>
      </c>
      <c r="C6" s="94">
        <v>10</v>
      </c>
      <c r="D6" s="94">
        <v>5</v>
      </c>
      <c r="E6" s="94">
        <v>11</v>
      </c>
      <c r="F6" s="94">
        <v>3</v>
      </c>
      <c r="G6" s="94">
        <v>16</v>
      </c>
      <c r="H6" s="94">
        <v>7</v>
      </c>
      <c r="I6" s="94">
        <v>0</v>
      </c>
      <c r="J6" s="94">
        <v>0</v>
      </c>
      <c r="K6" s="94">
        <v>229</v>
      </c>
      <c r="L6" s="94">
        <v>90</v>
      </c>
      <c r="M6" s="94">
        <v>99</v>
      </c>
      <c r="N6" s="94">
        <v>47</v>
      </c>
      <c r="O6" s="94">
        <v>759</v>
      </c>
      <c r="P6" s="94">
        <v>71</v>
      </c>
      <c r="Q6" s="94">
        <v>34</v>
      </c>
      <c r="R6" s="94">
        <v>132</v>
      </c>
      <c r="S6" s="94">
        <v>364</v>
      </c>
      <c r="T6" s="94">
        <v>14</v>
      </c>
      <c r="U6" s="94">
        <v>0</v>
      </c>
      <c r="V6" s="94">
        <v>0</v>
      </c>
      <c r="W6" s="94">
        <v>0</v>
      </c>
      <c r="X6" s="94">
        <v>4</v>
      </c>
      <c r="Y6" s="94">
        <v>0</v>
      </c>
      <c r="Z6" s="94">
        <v>0</v>
      </c>
      <c r="AA6" s="94">
        <v>0</v>
      </c>
      <c r="AB6" s="94">
        <v>63</v>
      </c>
      <c r="AC6" s="94">
        <v>83991</v>
      </c>
      <c r="AD6" s="94">
        <v>63414</v>
      </c>
      <c r="AE6" s="94">
        <v>28267</v>
      </c>
      <c r="AF6" s="94">
        <v>6606</v>
      </c>
      <c r="AG6" s="94">
        <v>16028</v>
      </c>
      <c r="AH6" s="94">
        <v>618</v>
      </c>
      <c r="AI6" s="94">
        <v>253</v>
      </c>
      <c r="AJ6" s="94">
        <v>5064</v>
      </c>
      <c r="AK6" s="94">
        <v>5710</v>
      </c>
      <c r="AL6" s="94">
        <v>9691</v>
      </c>
      <c r="AM6" s="94">
        <v>1682</v>
      </c>
      <c r="AN6" s="94">
        <v>4585</v>
      </c>
      <c r="AO6" s="94">
        <v>3953</v>
      </c>
      <c r="AP6" s="94">
        <v>817</v>
      </c>
      <c r="AQ6" s="94">
        <v>528</v>
      </c>
      <c r="AR6" s="94">
        <v>175</v>
      </c>
      <c r="AS6" s="94">
        <v>2471</v>
      </c>
      <c r="AT6" s="94">
        <v>204</v>
      </c>
      <c r="AU6" s="94">
        <v>4079</v>
      </c>
      <c r="AV6" s="94">
        <v>1947</v>
      </c>
      <c r="AW6" s="94">
        <v>1733</v>
      </c>
      <c r="AX6" s="94">
        <v>1332</v>
      </c>
      <c r="AY6" s="94">
        <v>521</v>
      </c>
      <c r="AZ6" s="94">
        <v>9</v>
      </c>
      <c r="BA6" s="94">
        <v>513</v>
      </c>
      <c r="BB6" s="94">
        <v>1058</v>
      </c>
      <c r="BC6" s="94">
        <v>644</v>
      </c>
      <c r="BD6" s="94">
        <v>125</v>
      </c>
      <c r="BE6" s="94">
        <v>193</v>
      </c>
      <c r="BF6" s="94">
        <v>829</v>
      </c>
      <c r="BG6" s="94">
        <v>426</v>
      </c>
      <c r="BH6" s="94">
        <v>2850</v>
      </c>
      <c r="BI6" s="94">
        <v>22</v>
      </c>
      <c r="BJ6" s="94">
        <v>7</v>
      </c>
      <c r="BK6" s="94">
        <v>0</v>
      </c>
      <c r="BL6" s="94">
        <v>0</v>
      </c>
      <c r="BM6" s="94">
        <v>281</v>
      </c>
      <c r="BN6" s="94">
        <v>0</v>
      </c>
      <c r="BO6" s="94">
        <v>0</v>
      </c>
      <c r="BP6" s="94">
        <v>181</v>
      </c>
      <c r="BQ6" s="94">
        <v>0</v>
      </c>
      <c r="BR6" s="94">
        <v>500</v>
      </c>
      <c r="BS6" s="94">
        <v>1773</v>
      </c>
      <c r="BT6" s="94">
        <v>823</v>
      </c>
      <c r="BU6" s="94">
        <v>1250</v>
      </c>
      <c r="BV6" s="94">
        <v>380</v>
      </c>
      <c r="BW6" s="94">
        <v>1182</v>
      </c>
      <c r="BX6" s="94">
        <v>4578</v>
      </c>
      <c r="BY6" s="94">
        <v>430</v>
      </c>
      <c r="BZ6" s="94">
        <v>439</v>
      </c>
      <c r="CA6" s="94">
        <v>360</v>
      </c>
      <c r="CB6" s="94">
        <v>0</v>
      </c>
      <c r="CC6" s="94">
        <v>21</v>
      </c>
      <c r="CD6" s="94">
        <v>20</v>
      </c>
      <c r="CE6" s="94">
        <v>1</v>
      </c>
      <c r="CF6" s="94">
        <v>0</v>
      </c>
      <c r="CG6" s="94">
        <v>6</v>
      </c>
      <c r="CH6" s="94">
        <v>14</v>
      </c>
      <c r="CI6" s="94">
        <v>0</v>
      </c>
      <c r="CJ6" s="94">
        <v>0</v>
      </c>
      <c r="CK6" s="94">
        <v>0</v>
      </c>
      <c r="CL6" s="94">
        <v>0</v>
      </c>
      <c r="CM6" s="94">
        <v>0</v>
      </c>
      <c r="CN6" s="94">
        <v>0</v>
      </c>
      <c r="CO6" s="94">
        <v>0</v>
      </c>
      <c r="CP6" s="94">
        <v>0</v>
      </c>
      <c r="CQ6" s="94">
        <v>251</v>
      </c>
      <c r="CR6" s="94">
        <v>3381</v>
      </c>
      <c r="CS6" s="94">
        <v>0</v>
      </c>
      <c r="CT6" s="94">
        <v>0</v>
      </c>
      <c r="CU6" s="94">
        <v>0</v>
      </c>
      <c r="CV6" s="94">
        <v>0</v>
      </c>
      <c r="CW6" s="94">
        <v>0</v>
      </c>
      <c r="CX6" s="94">
        <v>0</v>
      </c>
      <c r="CY6" s="94">
        <v>268175</v>
      </c>
    </row>
    <row r="7" spans="1:103" ht="15">
      <c r="A7" s="95" t="s">
        <v>103</v>
      </c>
      <c r="B7" s="94">
        <v>125</v>
      </c>
      <c r="C7" s="94">
        <v>4</v>
      </c>
      <c r="D7" s="94">
        <v>1</v>
      </c>
      <c r="E7" s="94">
        <v>4</v>
      </c>
      <c r="F7" s="94">
        <v>0</v>
      </c>
      <c r="G7" s="94">
        <v>1652</v>
      </c>
      <c r="H7" s="94">
        <v>20</v>
      </c>
      <c r="I7" s="94">
        <v>35</v>
      </c>
      <c r="J7" s="94">
        <v>148</v>
      </c>
      <c r="K7" s="94">
        <v>1853</v>
      </c>
      <c r="L7" s="94">
        <v>590</v>
      </c>
      <c r="M7" s="94">
        <v>1163</v>
      </c>
      <c r="N7" s="94">
        <v>1161</v>
      </c>
      <c r="O7" s="94">
        <v>1287</v>
      </c>
      <c r="P7" s="94">
        <v>7657</v>
      </c>
      <c r="Q7" s="94">
        <v>3969</v>
      </c>
      <c r="R7" s="94">
        <v>404</v>
      </c>
      <c r="S7" s="94">
        <v>17576</v>
      </c>
      <c r="T7" s="94">
        <v>1847</v>
      </c>
      <c r="U7" s="94">
        <v>2165</v>
      </c>
      <c r="V7" s="94">
        <v>1</v>
      </c>
      <c r="W7" s="94">
        <v>0</v>
      </c>
      <c r="X7" s="94">
        <v>0</v>
      </c>
      <c r="Y7" s="94">
        <v>0</v>
      </c>
      <c r="Z7" s="94">
        <v>0</v>
      </c>
      <c r="AA7" s="94">
        <v>0</v>
      </c>
      <c r="AB7" s="94">
        <v>0</v>
      </c>
      <c r="AC7" s="94">
        <v>2288</v>
      </c>
      <c r="AD7" s="94">
        <v>1507</v>
      </c>
      <c r="AE7" s="94">
        <v>788</v>
      </c>
      <c r="AF7" s="94">
        <v>262</v>
      </c>
      <c r="AG7" s="94">
        <v>271</v>
      </c>
      <c r="AH7" s="94">
        <v>21</v>
      </c>
      <c r="AI7" s="94">
        <v>28</v>
      </c>
      <c r="AJ7" s="94">
        <v>426</v>
      </c>
      <c r="AK7" s="94">
        <v>11</v>
      </c>
      <c r="AL7" s="94">
        <v>13168</v>
      </c>
      <c r="AM7" s="94">
        <v>630</v>
      </c>
      <c r="AN7" s="94">
        <v>88</v>
      </c>
      <c r="AO7" s="94">
        <v>255</v>
      </c>
      <c r="AP7" s="94">
        <v>19</v>
      </c>
      <c r="AQ7" s="94">
        <v>10</v>
      </c>
      <c r="AR7" s="94">
        <v>0</v>
      </c>
      <c r="AS7" s="94">
        <v>1032</v>
      </c>
      <c r="AT7" s="94">
        <v>52</v>
      </c>
      <c r="AU7" s="94">
        <v>1361</v>
      </c>
      <c r="AV7" s="94">
        <v>356</v>
      </c>
      <c r="AW7" s="94">
        <v>495</v>
      </c>
      <c r="AX7" s="94">
        <v>591</v>
      </c>
      <c r="AY7" s="94">
        <v>195</v>
      </c>
      <c r="AZ7" s="94">
        <v>2</v>
      </c>
      <c r="BA7" s="94">
        <v>1332</v>
      </c>
      <c r="BB7" s="94">
        <v>4104</v>
      </c>
      <c r="BC7" s="94">
        <v>2058</v>
      </c>
      <c r="BD7" s="94">
        <v>272</v>
      </c>
      <c r="BE7" s="94">
        <v>51</v>
      </c>
      <c r="BF7" s="94">
        <v>0</v>
      </c>
      <c r="BG7" s="94">
        <v>0</v>
      </c>
      <c r="BH7" s="94">
        <v>4</v>
      </c>
      <c r="BI7" s="94">
        <v>0</v>
      </c>
      <c r="BJ7" s="94">
        <v>0</v>
      </c>
      <c r="BK7" s="94">
        <v>0</v>
      </c>
      <c r="BL7" s="94">
        <v>0</v>
      </c>
      <c r="BM7" s="94">
        <v>515</v>
      </c>
      <c r="BN7" s="94">
        <v>0</v>
      </c>
      <c r="BO7" s="94">
        <v>0</v>
      </c>
      <c r="BP7" s="94">
        <v>843</v>
      </c>
      <c r="BQ7" s="94">
        <v>154</v>
      </c>
      <c r="BR7" s="94">
        <v>34</v>
      </c>
      <c r="BS7" s="94">
        <v>1864</v>
      </c>
      <c r="BT7" s="94">
        <v>343</v>
      </c>
      <c r="BU7" s="94">
        <v>10065</v>
      </c>
      <c r="BV7" s="94">
        <v>665</v>
      </c>
      <c r="BW7" s="94">
        <v>602</v>
      </c>
      <c r="BX7" s="94">
        <v>2715</v>
      </c>
      <c r="BY7" s="94">
        <v>2464</v>
      </c>
      <c r="BZ7" s="94">
        <v>22</v>
      </c>
      <c r="CA7" s="94">
        <v>1</v>
      </c>
      <c r="CB7" s="94">
        <v>0</v>
      </c>
      <c r="CC7" s="94">
        <v>0</v>
      </c>
      <c r="CD7" s="94">
        <v>0</v>
      </c>
      <c r="CE7" s="94">
        <v>0</v>
      </c>
      <c r="CF7" s="94">
        <v>0</v>
      </c>
      <c r="CG7" s="94">
        <v>0</v>
      </c>
      <c r="CH7" s="94">
        <v>0</v>
      </c>
      <c r="CI7" s="94">
        <v>0</v>
      </c>
      <c r="CJ7" s="94">
        <v>0</v>
      </c>
      <c r="CK7" s="94">
        <v>0</v>
      </c>
      <c r="CL7" s="94">
        <v>0</v>
      </c>
      <c r="CM7" s="94">
        <v>13501</v>
      </c>
      <c r="CN7" s="94">
        <v>0</v>
      </c>
      <c r="CO7" s="94">
        <v>0</v>
      </c>
      <c r="CP7" s="94">
        <v>0</v>
      </c>
      <c r="CQ7" s="94">
        <v>0</v>
      </c>
      <c r="CR7" s="94">
        <v>1169</v>
      </c>
      <c r="CS7" s="94">
        <v>0</v>
      </c>
      <c r="CT7" s="94">
        <v>0</v>
      </c>
      <c r="CU7" s="94">
        <v>0</v>
      </c>
      <c r="CV7" s="94">
        <v>0</v>
      </c>
      <c r="CW7" s="94">
        <v>0</v>
      </c>
      <c r="CX7" s="94">
        <v>0</v>
      </c>
      <c r="CY7" s="94">
        <v>108296</v>
      </c>
    </row>
    <row r="8" spans="1:103" ht="15">
      <c r="A8" s="95" t="s">
        <v>104</v>
      </c>
      <c r="B8" s="94">
        <v>0</v>
      </c>
      <c r="C8" s="94">
        <v>298</v>
      </c>
      <c r="D8" s="94">
        <v>0</v>
      </c>
      <c r="E8" s="94">
        <v>2</v>
      </c>
      <c r="F8" s="94">
        <v>0</v>
      </c>
      <c r="G8" s="94">
        <v>0</v>
      </c>
      <c r="H8" s="94">
        <v>990</v>
      </c>
      <c r="I8" s="94">
        <v>10</v>
      </c>
      <c r="J8" s="94">
        <v>0</v>
      </c>
      <c r="K8" s="94">
        <v>13</v>
      </c>
      <c r="L8" s="94">
        <v>687</v>
      </c>
      <c r="M8" s="94">
        <v>0</v>
      </c>
      <c r="N8" s="94">
        <v>799</v>
      </c>
      <c r="O8" s="94">
        <v>54</v>
      </c>
      <c r="P8" s="94">
        <v>63</v>
      </c>
      <c r="Q8" s="94">
        <v>1</v>
      </c>
      <c r="R8" s="94">
        <v>1</v>
      </c>
      <c r="S8" s="94">
        <v>26</v>
      </c>
      <c r="T8" s="94">
        <v>116</v>
      </c>
      <c r="U8" s="94">
        <v>0</v>
      </c>
      <c r="V8" s="94">
        <v>0</v>
      </c>
      <c r="W8" s="94">
        <v>200</v>
      </c>
      <c r="X8" s="94">
        <v>0</v>
      </c>
      <c r="Y8" s="94">
        <v>0</v>
      </c>
      <c r="Z8" s="94">
        <v>0</v>
      </c>
      <c r="AA8" s="94">
        <v>46</v>
      </c>
      <c r="AB8" s="94">
        <v>0</v>
      </c>
      <c r="AC8" s="94">
        <v>11512</v>
      </c>
      <c r="AD8" s="94">
        <v>10382</v>
      </c>
      <c r="AE8" s="94">
        <v>556</v>
      </c>
      <c r="AF8" s="94">
        <v>27082</v>
      </c>
      <c r="AG8" s="94">
        <v>424</v>
      </c>
      <c r="AH8" s="94">
        <v>86</v>
      </c>
      <c r="AI8" s="94">
        <v>55</v>
      </c>
      <c r="AJ8" s="94">
        <v>0</v>
      </c>
      <c r="AK8" s="94">
        <v>489</v>
      </c>
      <c r="AL8" s="94">
        <v>257</v>
      </c>
      <c r="AM8" s="94">
        <v>48</v>
      </c>
      <c r="AN8" s="94">
        <v>138</v>
      </c>
      <c r="AO8" s="94">
        <v>1089</v>
      </c>
      <c r="AP8" s="94">
        <v>24</v>
      </c>
      <c r="AQ8" s="94">
        <v>4</v>
      </c>
      <c r="AR8" s="94">
        <v>0</v>
      </c>
      <c r="AS8" s="94">
        <v>1227</v>
      </c>
      <c r="AT8" s="94">
        <v>513</v>
      </c>
      <c r="AU8" s="94">
        <v>1435</v>
      </c>
      <c r="AV8" s="94">
        <v>5540</v>
      </c>
      <c r="AW8" s="94">
        <v>55</v>
      </c>
      <c r="AX8" s="94">
        <v>6700</v>
      </c>
      <c r="AY8" s="94">
        <v>73</v>
      </c>
      <c r="AZ8" s="94">
        <v>0</v>
      </c>
      <c r="BA8" s="94">
        <v>0</v>
      </c>
      <c r="BB8" s="94">
        <v>276</v>
      </c>
      <c r="BC8" s="94">
        <v>137</v>
      </c>
      <c r="BD8" s="94">
        <v>39</v>
      </c>
      <c r="BE8" s="94">
        <v>2763</v>
      </c>
      <c r="BF8" s="94">
        <v>1</v>
      </c>
      <c r="BG8" s="94">
        <v>0</v>
      </c>
      <c r="BH8" s="94">
        <v>156</v>
      </c>
      <c r="BI8" s="94">
        <v>0</v>
      </c>
      <c r="BJ8" s="94">
        <v>0</v>
      </c>
      <c r="BK8" s="94">
        <v>0</v>
      </c>
      <c r="BL8" s="94">
        <v>1</v>
      </c>
      <c r="BM8" s="94">
        <v>319</v>
      </c>
      <c r="BN8" s="94">
        <v>10</v>
      </c>
      <c r="BO8" s="94">
        <v>0</v>
      </c>
      <c r="BP8" s="94">
        <v>99</v>
      </c>
      <c r="BQ8" s="94">
        <v>0</v>
      </c>
      <c r="BR8" s="94">
        <v>137</v>
      </c>
      <c r="BS8" s="94">
        <v>652</v>
      </c>
      <c r="BT8" s="94">
        <v>65</v>
      </c>
      <c r="BU8" s="94">
        <v>314</v>
      </c>
      <c r="BV8" s="94">
        <v>57</v>
      </c>
      <c r="BW8" s="94">
        <v>149</v>
      </c>
      <c r="BX8" s="94">
        <v>3389</v>
      </c>
      <c r="BY8" s="94">
        <v>6</v>
      </c>
      <c r="BZ8" s="94">
        <v>0</v>
      </c>
      <c r="CA8" s="94">
        <v>0</v>
      </c>
      <c r="CB8" s="94">
        <v>0</v>
      </c>
      <c r="CC8" s="94">
        <v>0</v>
      </c>
      <c r="CD8" s="94">
        <v>1073</v>
      </c>
      <c r="CE8" s="94">
        <v>101</v>
      </c>
      <c r="CF8" s="94">
        <v>300</v>
      </c>
      <c r="CG8" s="94">
        <v>1236</v>
      </c>
      <c r="CH8" s="94">
        <v>66</v>
      </c>
      <c r="CI8" s="94">
        <v>25150</v>
      </c>
      <c r="CJ8" s="94">
        <v>96420</v>
      </c>
      <c r="CK8" s="94">
        <v>3090</v>
      </c>
      <c r="CL8" s="94">
        <v>13150</v>
      </c>
      <c r="CM8" s="94">
        <v>8</v>
      </c>
      <c r="CN8" s="94">
        <v>250</v>
      </c>
      <c r="CO8" s="94">
        <v>3300</v>
      </c>
      <c r="CP8" s="94">
        <v>13470</v>
      </c>
      <c r="CQ8" s="94">
        <v>0</v>
      </c>
      <c r="CR8" s="94">
        <v>147</v>
      </c>
      <c r="CS8" s="94">
        <v>0</v>
      </c>
      <c r="CT8" s="94">
        <v>2140</v>
      </c>
      <c r="CU8" s="94">
        <v>839</v>
      </c>
      <c r="CV8" s="94">
        <v>1500</v>
      </c>
      <c r="CW8" s="94">
        <v>420</v>
      </c>
      <c r="CX8" s="94">
        <v>0</v>
      </c>
      <c r="CY8" s="94">
        <v>242225</v>
      </c>
    </row>
    <row r="9" spans="1:103" ht="15">
      <c r="A9" s="95" t="s">
        <v>105</v>
      </c>
      <c r="B9" s="94">
        <v>565</v>
      </c>
      <c r="C9" s="94">
        <v>585</v>
      </c>
      <c r="D9" s="94">
        <v>490</v>
      </c>
      <c r="E9" s="94">
        <v>223</v>
      </c>
      <c r="F9" s="94">
        <v>104</v>
      </c>
      <c r="G9" s="94">
        <v>564</v>
      </c>
      <c r="H9" s="94">
        <v>1582</v>
      </c>
      <c r="I9" s="94">
        <v>116</v>
      </c>
      <c r="J9" s="94">
        <v>78</v>
      </c>
      <c r="K9" s="94">
        <v>469</v>
      </c>
      <c r="L9" s="94">
        <v>142</v>
      </c>
      <c r="M9" s="94">
        <v>565</v>
      </c>
      <c r="N9" s="94">
        <v>169</v>
      </c>
      <c r="O9" s="94">
        <v>98</v>
      </c>
      <c r="P9" s="94">
        <v>780</v>
      </c>
      <c r="Q9" s="94">
        <v>44</v>
      </c>
      <c r="R9" s="94">
        <v>74</v>
      </c>
      <c r="S9" s="94">
        <v>248</v>
      </c>
      <c r="T9" s="94">
        <v>247</v>
      </c>
      <c r="U9" s="94">
        <v>77</v>
      </c>
      <c r="V9" s="94">
        <v>10407</v>
      </c>
      <c r="W9" s="94">
        <v>555</v>
      </c>
      <c r="X9" s="94">
        <v>2778</v>
      </c>
      <c r="Y9" s="94">
        <v>0</v>
      </c>
      <c r="Z9" s="94">
        <v>18944</v>
      </c>
      <c r="AA9" s="94">
        <v>1562</v>
      </c>
      <c r="AB9" s="94">
        <v>4349</v>
      </c>
      <c r="AC9" s="94">
        <v>1090</v>
      </c>
      <c r="AD9" s="94">
        <v>388</v>
      </c>
      <c r="AE9" s="94">
        <v>319</v>
      </c>
      <c r="AF9" s="94">
        <v>78</v>
      </c>
      <c r="AG9" s="94">
        <v>10873</v>
      </c>
      <c r="AH9" s="94">
        <v>672</v>
      </c>
      <c r="AI9" s="94">
        <v>13</v>
      </c>
      <c r="AJ9" s="94">
        <v>2162</v>
      </c>
      <c r="AK9" s="94">
        <v>0</v>
      </c>
      <c r="AL9" s="94">
        <v>411</v>
      </c>
      <c r="AM9" s="94">
        <v>24</v>
      </c>
      <c r="AN9" s="94">
        <v>76</v>
      </c>
      <c r="AO9" s="94">
        <v>69</v>
      </c>
      <c r="AP9" s="94">
        <v>693</v>
      </c>
      <c r="AQ9" s="94">
        <v>200</v>
      </c>
      <c r="AR9" s="94">
        <v>0</v>
      </c>
      <c r="AS9" s="94">
        <v>48</v>
      </c>
      <c r="AT9" s="94">
        <v>0</v>
      </c>
      <c r="AU9" s="94">
        <v>149</v>
      </c>
      <c r="AV9" s="94">
        <v>1</v>
      </c>
      <c r="AW9" s="94">
        <v>40</v>
      </c>
      <c r="AX9" s="94">
        <v>34</v>
      </c>
      <c r="AY9" s="94">
        <v>31</v>
      </c>
      <c r="AZ9" s="94">
        <v>29</v>
      </c>
      <c r="BA9" s="94">
        <v>626</v>
      </c>
      <c r="BB9" s="94">
        <v>10</v>
      </c>
      <c r="BC9" s="94">
        <v>0</v>
      </c>
      <c r="BD9" s="94">
        <v>1</v>
      </c>
      <c r="BE9" s="94">
        <v>9</v>
      </c>
      <c r="BF9" s="94">
        <v>60004</v>
      </c>
      <c r="BG9" s="94">
        <v>62319</v>
      </c>
      <c r="BH9" s="94">
        <v>250459</v>
      </c>
      <c r="BI9" s="94">
        <v>2090</v>
      </c>
      <c r="BJ9" s="94">
        <v>0</v>
      </c>
      <c r="BK9" s="94">
        <v>757</v>
      </c>
      <c r="BL9" s="94">
        <v>4793</v>
      </c>
      <c r="BM9" s="94">
        <v>112588</v>
      </c>
      <c r="BN9" s="94">
        <v>37881</v>
      </c>
      <c r="BO9" s="94">
        <v>13776</v>
      </c>
      <c r="BP9" s="94">
        <v>0</v>
      </c>
      <c r="BQ9" s="94">
        <v>19300</v>
      </c>
      <c r="BR9" s="94">
        <v>0</v>
      </c>
      <c r="BS9" s="94">
        <v>4</v>
      </c>
      <c r="BT9" s="94">
        <v>0</v>
      </c>
      <c r="BU9" s="94">
        <v>46</v>
      </c>
      <c r="BV9" s="94">
        <v>0</v>
      </c>
      <c r="BW9" s="94">
        <v>0</v>
      </c>
      <c r="BX9" s="94">
        <v>0</v>
      </c>
      <c r="BY9" s="94">
        <v>0</v>
      </c>
      <c r="BZ9" s="94">
        <v>0</v>
      </c>
      <c r="CA9" s="94">
        <v>0</v>
      </c>
      <c r="CB9" s="94">
        <v>0</v>
      </c>
      <c r="CC9" s="94">
        <v>0</v>
      </c>
      <c r="CD9" s="94">
        <v>0</v>
      </c>
      <c r="CE9" s="94">
        <v>0</v>
      </c>
      <c r="CF9" s="94">
        <v>2</v>
      </c>
      <c r="CG9" s="94">
        <v>1</v>
      </c>
      <c r="CH9" s="94">
        <v>1</v>
      </c>
      <c r="CI9" s="94">
        <v>0</v>
      </c>
      <c r="CJ9" s="94">
        <v>0</v>
      </c>
      <c r="CK9" s="94">
        <v>0</v>
      </c>
      <c r="CL9" s="94">
        <v>0</v>
      </c>
      <c r="CM9" s="94">
        <v>0</v>
      </c>
      <c r="CN9" s="94">
        <v>0</v>
      </c>
      <c r="CO9" s="94">
        <v>0</v>
      </c>
      <c r="CP9" s="94">
        <v>0</v>
      </c>
      <c r="CQ9" s="94">
        <v>16103</v>
      </c>
      <c r="CR9" s="94">
        <v>1</v>
      </c>
      <c r="CS9" s="94">
        <v>0</v>
      </c>
      <c r="CT9" s="94">
        <v>0</v>
      </c>
      <c r="CU9" s="94">
        <v>0</v>
      </c>
      <c r="CV9" s="94">
        <v>0</v>
      </c>
      <c r="CW9" s="94">
        <v>0</v>
      </c>
      <c r="CX9" s="94">
        <v>0</v>
      </c>
      <c r="CY9" s="94">
        <v>643986</v>
      </c>
    </row>
    <row r="10" spans="1:103" ht="15">
      <c r="A10" s="95" t="s">
        <v>107</v>
      </c>
      <c r="B10" s="94">
        <v>0</v>
      </c>
      <c r="C10" s="94">
        <v>74</v>
      </c>
      <c r="D10" s="94">
        <v>0</v>
      </c>
      <c r="E10" s="94">
        <v>6</v>
      </c>
      <c r="F10" s="94">
        <v>1</v>
      </c>
      <c r="G10" s="94">
        <v>3</v>
      </c>
      <c r="H10" s="94">
        <v>0</v>
      </c>
      <c r="I10" s="94">
        <v>0</v>
      </c>
      <c r="J10" s="94">
        <v>0</v>
      </c>
      <c r="K10" s="94">
        <v>5</v>
      </c>
      <c r="L10" s="94">
        <v>0</v>
      </c>
      <c r="M10" s="94">
        <v>1</v>
      </c>
      <c r="N10" s="94">
        <v>7</v>
      </c>
      <c r="O10" s="94">
        <v>1</v>
      </c>
      <c r="P10" s="94">
        <v>0</v>
      </c>
      <c r="Q10" s="94">
        <v>0</v>
      </c>
      <c r="R10" s="94">
        <v>1</v>
      </c>
      <c r="S10" s="94">
        <v>0</v>
      </c>
      <c r="T10" s="94">
        <v>0</v>
      </c>
      <c r="U10" s="94">
        <v>0</v>
      </c>
      <c r="V10" s="94">
        <v>0</v>
      </c>
      <c r="W10" s="94">
        <v>0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v>3621</v>
      </c>
      <c r="AD10" s="94">
        <v>1371</v>
      </c>
      <c r="AE10" s="94">
        <v>708</v>
      </c>
      <c r="AF10" s="94">
        <v>98</v>
      </c>
      <c r="AG10" s="94">
        <v>57972</v>
      </c>
      <c r="AH10" s="94">
        <v>2456</v>
      </c>
      <c r="AI10" s="94">
        <v>77</v>
      </c>
      <c r="AJ10" s="94">
        <v>283</v>
      </c>
      <c r="AK10" s="94">
        <v>3413</v>
      </c>
      <c r="AL10" s="94">
        <v>1910</v>
      </c>
      <c r="AM10" s="94">
        <v>89</v>
      </c>
      <c r="AN10" s="94">
        <v>1507</v>
      </c>
      <c r="AO10" s="94">
        <v>715</v>
      </c>
      <c r="AP10" s="94">
        <v>4004</v>
      </c>
      <c r="AQ10" s="94">
        <v>1454</v>
      </c>
      <c r="AR10" s="94">
        <v>0</v>
      </c>
      <c r="AS10" s="94">
        <v>15</v>
      </c>
      <c r="AT10" s="94">
        <v>3</v>
      </c>
      <c r="AU10" s="94">
        <v>8</v>
      </c>
      <c r="AV10" s="94">
        <v>38</v>
      </c>
      <c r="AW10" s="94">
        <v>19</v>
      </c>
      <c r="AX10" s="94">
        <v>15</v>
      </c>
      <c r="AY10" s="94">
        <v>6</v>
      </c>
      <c r="AZ10" s="94">
        <v>0</v>
      </c>
      <c r="BA10" s="94">
        <v>0</v>
      </c>
      <c r="BB10" s="94">
        <v>7</v>
      </c>
      <c r="BC10" s="94">
        <v>3</v>
      </c>
      <c r="BD10" s="94">
        <v>1</v>
      </c>
      <c r="BE10" s="94">
        <v>0</v>
      </c>
      <c r="BF10" s="94">
        <v>0</v>
      </c>
      <c r="BG10" s="94">
        <v>0</v>
      </c>
      <c r="BH10" s="94">
        <v>0</v>
      </c>
      <c r="BI10" s="94">
        <v>0</v>
      </c>
      <c r="BJ10" s="94">
        <v>0</v>
      </c>
      <c r="BK10" s="94">
        <v>0</v>
      </c>
      <c r="BL10" s="94">
        <v>0</v>
      </c>
      <c r="BM10" s="94">
        <v>0</v>
      </c>
      <c r="BN10" s="94">
        <v>0</v>
      </c>
      <c r="BO10" s="94">
        <v>0</v>
      </c>
      <c r="BP10" s="94">
        <v>0</v>
      </c>
      <c r="BQ10" s="94">
        <v>0</v>
      </c>
      <c r="BR10" s="94">
        <v>2</v>
      </c>
      <c r="BS10" s="94">
        <v>33</v>
      </c>
      <c r="BT10" s="94">
        <v>0</v>
      </c>
      <c r="BU10" s="94">
        <v>0</v>
      </c>
      <c r="BV10" s="94">
        <v>0</v>
      </c>
      <c r="BW10" s="94">
        <v>0</v>
      </c>
      <c r="BX10" s="94">
        <v>0</v>
      </c>
      <c r="BY10" s="94">
        <v>0</v>
      </c>
      <c r="BZ10" s="94">
        <v>393</v>
      </c>
      <c r="CA10" s="94">
        <v>1</v>
      </c>
      <c r="CB10" s="94">
        <v>0</v>
      </c>
      <c r="CC10" s="94">
        <v>0</v>
      </c>
      <c r="CD10" s="94">
        <v>0</v>
      </c>
      <c r="CE10" s="94">
        <v>0</v>
      </c>
      <c r="CF10" s="94">
        <v>0</v>
      </c>
      <c r="CG10" s="94">
        <v>0</v>
      </c>
      <c r="CH10" s="94">
        <v>0</v>
      </c>
      <c r="CI10" s="94">
        <v>0</v>
      </c>
      <c r="CJ10" s="94">
        <v>0</v>
      </c>
      <c r="CK10" s="94">
        <v>0</v>
      </c>
      <c r="CL10" s="94">
        <v>0</v>
      </c>
      <c r="CM10" s="94">
        <v>0</v>
      </c>
      <c r="CN10" s="94">
        <v>0</v>
      </c>
      <c r="CO10" s="94">
        <v>0</v>
      </c>
      <c r="CP10" s="94">
        <v>0</v>
      </c>
      <c r="CQ10" s="94">
        <v>0</v>
      </c>
      <c r="CR10" s="94">
        <v>98</v>
      </c>
      <c r="CS10" s="94">
        <v>0</v>
      </c>
      <c r="CT10" s="94">
        <v>0</v>
      </c>
      <c r="CU10" s="94">
        <v>0</v>
      </c>
      <c r="CV10" s="94">
        <v>0</v>
      </c>
      <c r="CW10" s="94">
        <v>0</v>
      </c>
      <c r="CX10" s="94">
        <v>0</v>
      </c>
      <c r="CY10" s="94">
        <v>80419</v>
      </c>
    </row>
    <row r="11" spans="1:103" ht="15">
      <c r="A11" s="95" t="s">
        <v>111</v>
      </c>
      <c r="B11" s="94">
        <v>0</v>
      </c>
      <c r="C11" s="94">
        <v>0</v>
      </c>
      <c r="D11" s="94">
        <v>0</v>
      </c>
      <c r="E11" s="94">
        <v>0</v>
      </c>
      <c r="F11" s="94">
        <v>0</v>
      </c>
      <c r="G11" s="94">
        <v>2</v>
      </c>
      <c r="H11" s="94">
        <v>0</v>
      </c>
      <c r="I11" s="94">
        <v>0</v>
      </c>
      <c r="J11" s="94">
        <v>0</v>
      </c>
      <c r="K11" s="94">
        <v>5</v>
      </c>
      <c r="L11" s="94">
        <v>0</v>
      </c>
      <c r="M11" s="94">
        <v>1</v>
      </c>
      <c r="N11" s="94">
        <v>8</v>
      </c>
      <c r="O11" s="94">
        <v>1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94">
        <v>26218</v>
      </c>
      <c r="X11" s="94">
        <v>0</v>
      </c>
      <c r="Y11" s="94">
        <v>0</v>
      </c>
      <c r="Z11" s="94">
        <v>0</v>
      </c>
      <c r="AA11" s="94">
        <v>0</v>
      </c>
      <c r="AB11" s="94">
        <v>0</v>
      </c>
      <c r="AC11" s="94">
        <v>831</v>
      </c>
      <c r="AD11" s="94">
        <v>387</v>
      </c>
      <c r="AE11" s="94">
        <v>184</v>
      </c>
      <c r="AF11" s="94">
        <v>50</v>
      </c>
      <c r="AG11" s="94">
        <v>11142</v>
      </c>
      <c r="AH11" s="94">
        <v>721</v>
      </c>
      <c r="AI11" s="94">
        <v>14</v>
      </c>
      <c r="AJ11" s="94">
        <v>90</v>
      </c>
      <c r="AK11" s="94">
        <v>414</v>
      </c>
      <c r="AL11" s="94">
        <v>427</v>
      </c>
      <c r="AM11" s="94">
        <v>12</v>
      </c>
      <c r="AN11" s="94">
        <v>344</v>
      </c>
      <c r="AO11" s="94">
        <v>107</v>
      </c>
      <c r="AP11" s="94">
        <v>925</v>
      </c>
      <c r="AQ11" s="94">
        <v>432</v>
      </c>
      <c r="AR11" s="94">
        <v>0</v>
      </c>
      <c r="AS11" s="94">
        <v>1</v>
      </c>
      <c r="AT11" s="94">
        <v>1</v>
      </c>
      <c r="AU11" s="94">
        <v>0</v>
      </c>
      <c r="AV11" s="94">
        <v>38</v>
      </c>
      <c r="AW11" s="94">
        <v>20</v>
      </c>
      <c r="AX11" s="94">
        <v>15</v>
      </c>
      <c r="AY11" s="94">
        <v>5</v>
      </c>
      <c r="AZ11" s="94">
        <v>0</v>
      </c>
      <c r="BA11" s="94">
        <v>57</v>
      </c>
      <c r="BB11" s="94">
        <v>6</v>
      </c>
      <c r="BC11" s="94">
        <v>2</v>
      </c>
      <c r="BD11" s="94">
        <v>0</v>
      </c>
      <c r="BE11" s="94">
        <v>0</v>
      </c>
      <c r="BF11" s="94">
        <v>62682</v>
      </c>
      <c r="BG11" s="94">
        <v>38216</v>
      </c>
      <c r="BH11" s="94">
        <v>209227</v>
      </c>
      <c r="BI11" s="94">
        <v>566</v>
      </c>
      <c r="BJ11" s="94">
        <v>1</v>
      </c>
      <c r="BK11" s="94">
        <v>0</v>
      </c>
      <c r="BL11" s="94">
        <v>1629</v>
      </c>
      <c r="BM11" s="94">
        <v>98573</v>
      </c>
      <c r="BN11" s="94">
        <v>12376</v>
      </c>
      <c r="BO11" s="94">
        <v>0</v>
      </c>
      <c r="BP11" s="94">
        <v>0</v>
      </c>
      <c r="BQ11" s="94">
        <v>0</v>
      </c>
      <c r="BR11" s="94">
        <v>0</v>
      </c>
      <c r="BS11" s="94">
        <v>5</v>
      </c>
      <c r="BT11" s="94">
        <v>0</v>
      </c>
      <c r="BU11" s="94">
        <v>7</v>
      </c>
      <c r="BV11" s="94">
        <v>0</v>
      </c>
      <c r="BW11" s="94">
        <v>0</v>
      </c>
      <c r="BX11" s="94">
        <v>0</v>
      </c>
      <c r="BY11" s="94">
        <v>0</v>
      </c>
      <c r="BZ11" s="94">
        <v>25</v>
      </c>
      <c r="CA11" s="94">
        <v>0</v>
      </c>
      <c r="CB11" s="94">
        <v>0</v>
      </c>
      <c r="CC11" s="94">
        <v>0</v>
      </c>
      <c r="CD11" s="94">
        <v>0</v>
      </c>
      <c r="CE11" s="94">
        <v>0</v>
      </c>
      <c r="CF11" s="94">
        <v>0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7678</v>
      </c>
      <c r="CR11" s="94">
        <v>9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473454</v>
      </c>
    </row>
    <row r="12" spans="1:103" ht="15">
      <c r="A12" s="95" t="s">
        <v>32</v>
      </c>
      <c r="B12" s="94">
        <v>2</v>
      </c>
      <c r="C12" s="94">
        <v>19</v>
      </c>
      <c r="D12" s="94">
        <v>1</v>
      </c>
      <c r="E12" s="94">
        <v>1</v>
      </c>
      <c r="F12" s="94">
        <v>7</v>
      </c>
      <c r="G12" s="94">
        <v>3</v>
      </c>
      <c r="H12" s="94">
        <v>88</v>
      </c>
      <c r="I12" s="94">
        <v>1</v>
      </c>
      <c r="J12" s="94">
        <v>2</v>
      </c>
      <c r="K12" s="94">
        <v>35</v>
      </c>
      <c r="L12" s="94">
        <v>14</v>
      </c>
      <c r="M12" s="94">
        <v>60</v>
      </c>
      <c r="N12" s="94">
        <v>36</v>
      </c>
      <c r="O12" s="94">
        <v>86</v>
      </c>
      <c r="P12" s="94">
        <v>30</v>
      </c>
      <c r="Q12" s="94">
        <v>0</v>
      </c>
      <c r="R12" s="94">
        <v>5</v>
      </c>
      <c r="S12" s="94">
        <v>2</v>
      </c>
      <c r="T12" s="94">
        <v>20</v>
      </c>
      <c r="U12" s="94">
        <v>0</v>
      </c>
      <c r="V12" s="94">
        <v>0</v>
      </c>
      <c r="W12" s="94">
        <v>2</v>
      </c>
      <c r="X12" s="94">
        <v>1</v>
      </c>
      <c r="Y12" s="94">
        <v>0</v>
      </c>
      <c r="Z12" s="94">
        <v>0</v>
      </c>
      <c r="AA12" s="94">
        <v>0</v>
      </c>
      <c r="AB12" s="94">
        <v>0</v>
      </c>
      <c r="AC12" s="94">
        <v>9511</v>
      </c>
      <c r="AD12" s="94">
        <v>1392</v>
      </c>
      <c r="AE12" s="94">
        <v>746</v>
      </c>
      <c r="AF12" s="94">
        <v>115</v>
      </c>
      <c r="AG12" s="94">
        <v>68252</v>
      </c>
      <c r="AH12" s="94">
        <v>3473</v>
      </c>
      <c r="AI12" s="94">
        <v>122</v>
      </c>
      <c r="AJ12" s="94">
        <v>195</v>
      </c>
      <c r="AK12" s="94">
        <v>1121</v>
      </c>
      <c r="AL12" s="94">
        <v>1432</v>
      </c>
      <c r="AM12" s="94">
        <v>85</v>
      </c>
      <c r="AN12" s="94">
        <v>1403</v>
      </c>
      <c r="AO12" s="94">
        <v>2379</v>
      </c>
      <c r="AP12" s="94">
        <v>6915</v>
      </c>
      <c r="AQ12" s="94">
        <v>2490</v>
      </c>
      <c r="AR12" s="94">
        <v>0</v>
      </c>
      <c r="AS12" s="94">
        <v>32</v>
      </c>
      <c r="AT12" s="94">
        <v>4</v>
      </c>
      <c r="AU12" s="94">
        <v>72</v>
      </c>
      <c r="AV12" s="94">
        <v>38</v>
      </c>
      <c r="AW12" s="94">
        <v>46</v>
      </c>
      <c r="AX12" s="94">
        <v>30</v>
      </c>
      <c r="AY12" s="94">
        <v>6</v>
      </c>
      <c r="AZ12" s="94">
        <v>7</v>
      </c>
      <c r="BA12" s="94">
        <v>12</v>
      </c>
      <c r="BB12" s="94">
        <v>61</v>
      </c>
      <c r="BC12" s="94">
        <v>44</v>
      </c>
      <c r="BD12" s="94">
        <v>2</v>
      </c>
      <c r="BE12" s="94">
        <v>0</v>
      </c>
      <c r="BF12" s="94">
        <v>2</v>
      </c>
      <c r="BG12" s="94">
        <v>0</v>
      </c>
      <c r="BH12" s="94">
        <v>5004</v>
      </c>
      <c r="BI12" s="94">
        <v>5</v>
      </c>
      <c r="BJ12" s="94">
        <v>7</v>
      </c>
      <c r="BK12" s="94">
        <v>0</v>
      </c>
      <c r="BL12" s="94">
        <v>7</v>
      </c>
      <c r="BM12" s="94">
        <v>3</v>
      </c>
      <c r="BN12" s="94">
        <v>0</v>
      </c>
      <c r="BO12" s="94">
        <v>0</v>
      </c>
      <c r="BP12" s="94">
        <v>0</v>
      </c>
      <c r="BQ12" s="94">
        <v>0</v>
      </c>
      <c r="BR12" s="94">
        <v>1</v>
      </c>
      <c r="BS12" s="94">
        <v>63</v>
      </c>
      <c r="BT12" s="94">
        <v>0</v>
      </c>
      <c r="BU12" s="94">
        <v>12</v>
      </c>
      <c r="BV12" s="94">
        <v>0</v>
      </c>
      <c r="BW12" s="94">
        <v>0</v>
      </c>
      <c r="BX12" s="94">
        <v>0</v>
      </c>
      <c r="BY12" s="94">
        <v>0</v>
      </c>
      <c r="BZ12" s="94">
        <v>84</v>
      </c>
      <c r="CA12" s="94">
        <v>0</v>
      </c>
      <c r="CB12" s="94">
        <v>0</v>
      </c>
      <c r="CC12" s="94">
        <v>0</v>
      </c>
      <c r="CD12" s="94">
        <v>0</v>
      </c>
      <c r="CE12" s="94">
        <v>0</v>
      </c>
      <c r="CF12" s="94">
        <v>0</v>
      </c>
      <c r="CG12" s="94">
        <v>0</v>
      </c>
      <c r="CH12" s="94">
        <v>0</v>
      </c>
      <c r="CI12" s="94">
        <v>0</v>
      </c>
      <c r="CJ12" s="94">
        <v>0</v>
      </c>
      <c r="CK12" s="94">
        <v>0</v>
      </c>
      <c r="CL12" s="94">
        <v>0</v>
      </c>
      <c r="CM12" s="94">
        <v>0</v>
      </c>
      <c r="CN12" s="94">
        <v>0</v>
      </c>
      <c r="CO12" s="94">
        <v>0</v>
      </c>
      <c r="CP12" s="94">
        <v>0</v>
      </c>
      <c r="CQ12" s="94">
        <v>1210</v>
      </c>
      <c r="CR12" s="94">
        <v>65</v>
      </c>
      <c r="CS12" s="94">
        <v>1</v>
      </c>
      <c r="CT12" s="94">
        <v>0</v>
      </c>
      <c r="CU12" s="94">
        <v>0</v>
      </c>
      <c r="CV12" s="94">
        <v>0</v>
      </c>
      <c r="CW12" s="94">
        <v>0</v>
      </c>
      <c r="CX12" s="94">
        <v>0</v>
      </c>
      <c r="CY12" s="94">
        <v>106864</v>
      </c>
    </row>
    <row r="13" spans="1:103" ht="15">
      <c r="A13" s="95" t="s">
        <v>116</v>
      </c>
      <c r="B13" s="94">
        <v>1729</v>
      </c>
      <c r="C13" s="94">
        <v>2967</v>
      </c>
      <c r="D13" s="94">
        <v>3438</v>
      </c>
      <c r="E13" s="94">
        <v>1385</v>
      </c>
      <c r="F13" s="94">
        <v>769</v>
      </c>
      <c r="G13" s="94">
        <v>1048</v>
      </c>
      <c r="H13" s="94">
        <v>10218</v>
      </c>
      <c r="I13" s="94">
        <v>929</v>
      </c>
      <c r="J13" s="94">
        <v>505</v>
      </c>
      <c r="K13" s="94">
        <v>937</v>
      </c>
      <c r="L13" s="94">
        <v>2909</v>
      </c>
      <c r="M13" s="94">
        <v>1834</v>
      </c>
      <c r="N13" s="94">
        <v>6394</v>
      </c>
      <c r="O13" s="94">
        <v>1328</v>
      </c>
      <c r="P13" s="94">
        <v>5381</v>
      </c>
      <c r="Q13" s="94">
        <v>2041</v>
      </c>
      <c r="R13" s="94">
        <v>535</v>
      </c>
      <c r="S13" s="94">
        <v>2559</v>
      </c>
      <c r="T13" s="94">
        <v>3761</v>
      </c>
      <c r="U13" s="94">
        <v>177</v>
      </c>
      <c r="V13" s="94">
        <v>0</v>
      </c>
      <c r="W13" s="94">
        <v>67</v>
      </c>
      <c r="X13" s="94">
        <v>776</v>
      </c>
      <c r="Y13" s="94">
        <v>0</v>
      </c>
      <c r="Z13" s="94">
        <v>0</v>
      </c>
      <c r="AA13" s="94">
        <v>17049</v>
      </c>
      <c r="AB13" s="94">
        <v>2826</v>
      </c>
      <c r="AC13" s="94">
        <v>4524</v>
      </c>
      <c r="AD13" s="94">
        <v>2231</v>
      </c>
      <c r="AE13" s="94">
        <v>1815</v>
      </c>
      <c r="AF13" s="94">
        <v>133</v>
      </c>
      <c r="AG13" s="94">
        <v>2667</v>
      </c>
      <c r="AH13" s="94">
        <v>914</v>
      </c>
      <c r="AI13" s="94">
        <v>32</v>
      </c>
      <c r="AJ13" s="94">
        <v>2675</v>
      </c>
      <c r="AK13" s="94">
        <v>161</v>
      </c>
      <c r="AL13" s="94">
        <v>3251</v>
      </c>
      <c r="AM13" s="94">
        <v>77</v>
      </c>
      <c r="AN13" s="94">
        <v>984</v>
      </c>
      <c r="AO13" s="94">
        <v>1168</v>
      </c>
      <c r="AP13" s="94">
        <v>310</v>
      </c>
      <c r="AQ13" s="94">
        <v>283</v>
      </c>
      <c r="AR13" s="94">
        <v>705</v>
      </c>
      <c r="AS13" s="94">
        <v>654</v>
      </c>
      <c r="AT13" s="94">
        <v>3</v>
      </c>
      <c r="AU13" s="94">
        <v>788</v>
      </c>
      <c r="AV13" s="94">
        <v>2</v>
      </c>
      <c r="AW13" s="94">
        <v>397</v>
      </c>
      <c r="AX13" s="94">
        <v>165</v>
      </c>
      <c r="AY13" s="94">
        <v>163</v>
      </c>
      <c r="AZ13" s="94">
        <v>110</v>
      </c>
      <c r="BA13" s="94">
        <v>706</v>
      </c>
      <c r="BB13" s="94">
        <v>334</v>
      </c>
      <c r="BC13" s="94">
        <v>406</v>
      </c>
      <c r="BD13" s="94">
        <v>42</v>
      </c>
      <c r="BE13" s="94">
        <v>0</v>
      </c>
      <c r="BF13" s="94">
        <v>0</v>
      </c>
      <c r="BG13" s="94">
        <v>1</v>
      </c>
      <c r="BH13" s="94">
        <v>161</v>
      </c>
      <c r="BI13" s="94">
        <v>5</v>
      </c>
      <c r="BJ13" s="94">
        <v>0</v>
      </c>
      <c r="BK13" s="94">
        <v>0</v>
      </c>
      <c r="BL13" s="94">
        <v>3</v>
      </c>
      <c r="BM13" s="94">
        <v>608</v>
      </c>
      <c r="BN13" s="94">
        <v>0</v>
      </c>
      <c r="BO13" s="94">
        <v>0</v>
      </c>
      <c r="BP13" s="94">
        <v>0</v>
      </c>
      <c r="BQ13" s="94">
        <v>0</v>
      </c>
      <c r="BR13" s="94">
        <v>0</v>
      </c>
      <c r="BS13" s="94">
        <v>22</v>
      </c>
      <c r="BT13" s="94">
        <v>0</v>
      </c>
      <c r="BU13" s="94">
        <v>1978</v>
      </c>
      <c r="BV13" s="94">
        <v>0</v>
      </c>
      <c r="BW13" s="94">
        <v>0</v>
      </c>
      <c r="BX13" s="94">
        <v>0</v>
      </c>
      <c r="BY13" s="94">
        <v>4</v>
      </c>
      <c r="BZ13" s="94">
        <v>0</v>
      </c>
      <c r="CA13" s="94">
        <v>0</v>
      </c>
      <c r="CB13" s="94">
        <v>0</v>
      </c>
      <c r="CC13" s="94">
        <v>0</v>
      </c>
      <c r="CD13" s="94">
        <v>17</v>
      </c>
      <c r="CE13" s="94">
        <v>0</v>
      </c>
      <c r="CF13" s="94">
        <v>0</v>
      </c>
      <c r="CG13" s="94">
        <v>11</v>
      </c>
      <c r="CH13" s="94">
        <v>3</v>
      </c>
      <c r="CI13" s="94">
        <v>0</v>
      </c>
      <c r="CJ13" s="94">
        <v>0</v>
      </c>
      <c r="CK13" s="94">
        <v>0</v>
      </c>
      <c r="CL13" s="94">
        <v>0</v>
      </c>
      <c r="CM13" s="94">
        <v>0</v>
      </c>
      <c r="CN13" s="94">
        <v>0</v>
      </c>
      <c r="CO13" s="94">
        <v>0</v>
      </c>
      <c r="CP13" s="94">
        <v>0</v>
      </c>
      <c r="CQ13" s="94">
        <v>0</v>
      </c>
      <c r="CR13" s="94">
        <v>84</v>
      </c>
      <c r="CS13" s="94">
        <v>0</v>
      </c>
      <c r="CT13" s="94">
        <v>0</v>
      </c>
      <c r="CU13" s="94">
        <v>0</v>
      </c>
      <c r="CV13" s="94">
        <v>0</v>
      </c>
      <c r="CW13" s="94">
        <v>0</v>
      </c>
      <c r="CX13" s="94">
        <v>0</v>
      </c>
      <c r="CY13" s="94">
        <v>100159</v>
      </c>
    </row>
    <row r="14" spans="1:103" ht="15">
      <c r="A14" s="95" t="s">
        <v>117</v>
      </c>
      <c r="B14" s="94">
        <v>2</v>
      </c>
      <c r="C14" s="94">
        <v>0</v>
      </c>
      <c r="D14" s="94">
        <v>0</v>
      </c>
      <c r="E14" s="94">
        <v>0</v>
      </c>
      <c r="F14" s="94">
        <v>5</v>
      </c>
      <c r="G14" s="94">
        <v>58</v>
      </c>
      <c r="H14" s="94">
        <v>78</v>
      </c>
      <c r="I14" s="94">
        <v>110</v>
      </c>
      <c r="J14" s="94">
        <v>415</v>
      </c>
      <c r="K14" s="94">
        <v>107</v>
      </c>
      <c r="L14" s="94">
        <v>703</v>
      </c>
      <c r="M14" s="94">
        <v>112</v>
      </c>
      <c r="N14" s="94">
        <v>1598</v>
      </c>
      <c r="O14" s="94">
        <v>1640</v>
      </c>
      <c r="P14" s="94">
        <v>6403</v>
      </c>
      <c r="Q14" s="94">
        <v>10121</v>
      </c>
      <c r="R14" s="94">
        <v>379</v>
      </c>
      <c r="S14" s="94">
        <v>6577</v>
      </c>
      <c r="T14" s="94">
        <v>1825</v>
      </c>
      <c r="U14" s="94">
        <v>639</v>
      </c>
      <c r="V14" s="94">
        <v>0</v>
      </c>
      <c r="W14" s="94">
        <v>0</v>
      </c>
      <c r="X14" s="94">
        <v>0</v>
      </c>
      <c r="Y14" s="94">
        <v>0</v>
      </c>
      <c r="Z14" s="94">
        <v>0</v>
      </c>
      <c r="AA14" s="94">
        <v>0</v>
      </c>
      <c r="AB14" s="94">
        <v>0</v>
      </c>
      <c r="AC14" s="94">
        <v>10</v>
      </c>
      <c r="AD14" s="94">
        <v>2</v>
      </c>
      <c r="AE14" s="94">
        <v>9</v>
      </c>
      <c r="AF14" s="94">
        <v>2</v>
      </c>
      <c r="AG14" s="94">
        <v>2</v>
      </c>
      <c r="AH14" s="94">
        <v>2</v>
      </c>
      <c r="AI14" s="94">
        <v>0</v>
      </c>
      <c r="AJ14" s="94">
        <v>18</v>
      </c>
      <c r="AK14" s="94">
        <v>0</v>
      </c>
      <c r="AL14" s="94">
        <v>0</v>
      </c>
      <c r="AM14" s="94">
        <v>0</v>
      </c>
      <c r="AN14" s="94">
        <v>0</v>
      </c>
      <c r="AO14" s="94">
        <v>1</v>
      </c>
      <c r="AP14" s="94">
        <v>0</v>
      </c>
      <c r="AQ14" s="94">
        <v>0</v>
      </c>
      <c r="AR14" s="94">
        <v>397</v>
      </c>
      <c r="AS14" s="94">
        <v>371</v>
      </c>
      <c r="AT14" s="94">
        <v>52</v>
      </c>
      <c r="AU14" s="94">
        <v>317</v>
      </c>
      <c r="AV14" s="94">
        <v>54</v>
      </c>
      <c r="AW14" s="94">
        <v>474</v>
      </c>
      <c r="AX14" s="94">
        <v>403</v>
      </c>
      <c r="AY14" s="94">
        <v>289</v>
      </c>
      <c r="AZ14" s="94">
        <v>7</v>
      </c>
      <c r="BA14" s="94">
        <v>613</v>
      </c>
      <c r="BB14" s="94">
        <v>836</v>
      </c>
      <c r="BC14" s="94">
        <v>830</v>
      </c>
      <c r="BD14" s="94">
        <v>445</v>
      </c>
      <c r="BE14" s="94">
        <v>1</v>
      </c>
      <c r="BF14" s="94">
        <v>0</v>
      </c>
      <c r="BG14" s="94">
        <v>0</v>
      </c>
      <c r="BH14" s="94">
        <v>11</v>
      </c>
      <c r="BI14" s="94">
        <v>0</v>
      </c>
      <c r="BJ14" s="94">
        <v>0</v>
      </c>
      <c r="BK14" s="94">
        <v>0</v>
      </c>
      <c r="BL14" s="94">
        <v>0</v>
      </c>
      <c r="BM14" s="94">
        <v>284</v>
      </c>
      <c r="BN14" s="94">
        <v>20</v>
      </c>
      <c r="BO14" s="94">
        <v>0</v>
      </c>
      <c r="BP14" s="94">
        <v>1</v>
      </c>
      <c r="BQ14" s="94">
        <v>0</v>
      </c>
      <c r="BR14" s="94">
        <v>26</v>
      </c>
      <c r="BS14" s="94">
        <v>595</v>
      </c>
      <c r="BT14" s="94">
        <v>363</v>
      </c>
      <c r="BU14" s="94">
        <v>6965</v>
      </c>
      <c r="BV14" s="94">
        <v>64</v>
      </c>
      <c r="BW14" s="94">
        <v>0</v>
      </c>
      <c r="BX14" s="94">
        <v>911</v>
      </c>
      <c r="BY14" s="94">
        <v>274</v>
      </c>
      <c r="BZ14" s="94">
        <v>0</v>
      </c>
      <c r="CA14" s="94">
        <v>0</v>
      </c>
      <c r="CB14" s="94">
        <v>0</v>
      </c>
      <c r="CC14" s="94">
        <v>0</v>
      </c>
      <c r="CD14" s="94">
        <v>0</v>
      </c>
      <c r="CE14" s="94">
        <v>0</v>
      </c>
      <c r="CF14" s="94">
        <v>0</v>
      </c>
      <c r="CG14" s="94">
        <v>0</v>
      </c>
      <c r="CH14" s="94">
        <v>0</v>
      </c>
      <c r="CI14" s="94">
        <v>0</v>
      </c>
      <c r="CJ14" s="94">
        <v>0</v>
      </c>
      <c r="CK14" s="94">
        <v>0</v>
      </c>
      <c r="CL14" s="94">
        <v>0</v>
      </c>
      <c r="CM14" s="94">
        <v>0</v>
      </c>
      <c r="CN14" s="94">
        <v>0</v>
      </c>
      <c r="CO14" s="94">
        <v>0</v>
      </c>
      <c r="CP14" s="94">
        <v>0</v>
      </c>
      <c r="CQ14" s="94">
        <v>0</v>
      </c>
      <c r="CR14" s="94">
        <v>0</v>
      </c>
      <c r="CS14" s="94">
        <v>0</v>
      </c>
      <c r="CT14" s="94">
        <v>0</v>
      </c>
      <c r="CU14" s="94">
        <v>0</v>
      </c>
      <c r="CV14" s="94">
        <v>0</v>
      </c>
      <c r="CW14" s="94">
        <v>0</v>
      </c>
      <c r="CX14" s="94">
        <v>0</v>
      </c>
      <c r="CY14" s="94">
        <v>45421</v>
      </c>
    </row>
    <row r="15" spans="1:103" ht="15">
      <c r="A15" s="95" t="s">
        <v>97</v>
      </c>
      <c r="B15" s="94">
        <v>2</v>
      </c>
      <c r="C15" s="94">
        <v>0</v>
      </c>
      <c r="D15" s="94">
        <v>0</v>
      </c>
      <c r="E15" s="94">
        <v>0</v>
      </c>
      <c r="F15" s="94">
        <v>0</v>
      </c>
      <c r="G15" s="94">
        <v>38</v>
      </c>
      <c r="H15" s="94">
        <v>0</v>
      </c>
      <c r="I15" s="94">
        <v>0</v>
      </c>
      <c r="J15" s="94">
        <v>0</v>
      </c>
      <c r="K15" s="94">
        <v>76</v>
      </c>
      <c r="L15" s="94">
        <v>26</v>
      </c>
      <c r="M15" s="94">
        <v>69</v>
      </c>
      <c r="N15" s="94">
        <v>62</v>
      </c>
      <c r="O15" s="94">
        <v>472</v>
      </c>
      <c r="P15" s="94">
        <v>88</v>
      </c>
      <c r="Q15" s="94">
        <v>128</v>
      </c>
      <c r="R15" s="94">
        <v>28</v>
      </c>
      <c r="S15" s="94">
        <v>1172</v>
      </c>
      <c r="T15" s="94">
        <v>31</v>
      </c>
      <c r="U15" s="94">
        <v>360</v>
      </c>
      <c r="V15" s="94">
        <v>0</v>
      </c>
      <c r="W15" s="94">
        <v>4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27651</v>
      </c>
      <c r="AD15" s="94">
        <v>55224</v>
      </c>
      <c r="AE15" s="94">
        <v>15730</v>
      </c>
      <c r="AF15" s="94">
        <v>4261</v>
      </c>
      <c r="AG15" s="94">
        <v>1670</v>
      </c>
      <c r="AH15" s="94">
        <v>1</v>
      </c>
      <c r="AI15" s="94">
        <v>175</v>
      </c>
      <c r="AJ15" s="94">
        <v>2544</v>
      </c>
      <c r="AK15" s="94">
        <v>2254</v>
      </c>
      <c r="AL15" s="94">
        <v>8791</v>
      </c>
      <c r="AM15" s="94">
        <v>2202</v>
      </c>
      <c r="AN15" s="94">
        <v>1684</v>
      </c>
      <c r="AO15" s="94">
        <v>1020</v>
      </c>
      <c r="AP15" s="94">
        <v>279</v>
      </c>
      <c r="AQ15" s="94">
        <v>73</v>
      </c>
      <c r="AR15" s="94">
        <v>11</v>
      </c>
      <c r="AS15" s="94">
        <v>4508</v>
      </c>
      <c r="AT15" s="94">
        <v>405</v>
      </c>
      <c r="AU15" s="94">
        <v>7151</v>
      </c>
      <c r="AV15" s="94">
        <v>3857</v>
      </c>
      <c r="AW15" s="94">
        <v>3211</v>
      </c>
      <c r="AX15" s="94">
        <v>2329</v>
      </c>
      <c r="AY15" s="94">
        <v>641</v>
      </c>
      <c r="AZ15" s="94">
        <v>6</v>
      </c>
      <c r="BA15" s="94">
        <v>331</v>
      </c>
      <c r="BB15" s="94">
        <v>1465</v>
      </c>
      <c r="BC15" s="94">
        <v>824</v>
      </c>
      <c r="BD15" s="94">
        <v>83</v>
      </c>
      <c r="BE15" s="94">
        <v>11</v>
      </c>
      <c r="BF15" s="94">
        <v>0</v>
      </c>
      <c r="BG15" s="94">
        <v>0</v>
      </c>
      <c r="BH15" s="94">
        <v>0</v>
      </c>
      <c r="BI15" s="94">
        <v>0</v>
      </c>
      <c r="BJ15" s="94">
        <v>0</v>
      </c>
      <c r="BK15" s="94">
        <v>0</v>
      </c>
      <c r="BL15" s="94">
        <v>0</v>
      </c>
      <c r="BM15" s="94">
        <v>0</v>
      </c>
      <c r="BN15" s="94">
        <v>0</v>
      </c>
      <c r="BO15" s="94">
        <v>0</v>
      </c>
      <c r="BP15" s="94">
        <v>0</v>
      </c>
      <c r="BQ15" s="94">
        <v>0</v>
      </c>
      <c r="BR15" s="94">
        <v>150</v>
      </c>
      <c r="BS15" s="94">
        <v>2239</v>
      </c>
      <c r="BT15" s="94">
        <v>12</v>
      </c>
      <c r="BU15" s="94">
        <v>1192</v>
      </c>
      <c r="BV15" s="94">
        <v>9</v>
      </c>
      <c r="BW15" s="94">
        <v>0</v>
      </c>
      <c r="BX15" s="94">
        <v>14</v>
      </c>
      <c r="BY15" s="94">
        <v>173</v>
      </c>
      <c r="BZ15" s="94">
        <v>932</v>
      </c>
      <c r="CA15" s="94">
        <v>378</v>
      </c>
      <c r="CB15" s="94">
        <v>0</v>
      </c>
      <c r="CC15" s="94">
        <v>23</v>
      </c>
      <c r="CD15" s="94">
        <v>0</v>
      </c>
      <c r="CE15" s="94">
        <v>1</v>
      </c>
      <c r="CF15" s="94">
        <v>0</v>
      </c>
      <c r="CG15" s="94">
        <v>0</v>
      </c>
      <c r="CH15" s="94">
        <v>0</v>
      </c>
      <c r="CI15" s="94">
        <v>0</v>
      </c>
      <c r="CJ15" s="94">
        <v>0</v>
      </c>
      <c r="CK15" s="94">
        <v>0</v>
      </c>
      <c r="CL15" s="94">
        <v>0</v>
      </c>
      <c r="CM15" s="94">
        <v>0</v>
      </c>
      <c r="CN15" s="94">
        <v>0</v>
      </c>
      <c r="CO15" s="94">
        <v>0</v>
      </c>
      <c r="CP15" s="94">
        <v>0</v>
      </c>
      <c r="CQ15" s="94">
        <v>0</v>
      </c>
      <c r="CR15" s="94">
        <v>2577</v>
      </c>
      <c r="CS15" s="94">
        <v>0</v>
      </c>
      <c r="CT15" s="94">
        <v>0</v>
      </c>
      <c r="CU15" s="94">
        <v>0</v>
      </c>
      <c r="CV15" s="94">
        <v>0</v>
      </c>
      <c r="CW15" s="94">
        <v>0</v>
      </c>
      <c r="CX15" s="94">
        <v>0</v>
      </c>
      <c r="CY15" s="94">
        <v>158648</v>
      </c>
    </row>
    <row r="16" spans="1:103" ht="15">
      <c r="A16" s="95" t="s">
        <v>102</v>
      </c>
      <c r="B16" s="94">
        <v>2</v>
      </c>
      <c r="C16" s="94">
        <v>9</v>
      </c>
      <c r="D16" s="94">
        <v>1</v>
      </c>
      <c r="E16" s="94">
        <v>13</v>
      </c>
      <c r="F16" s="94">
        <v>3</v>
      </c>
      <c r="G16" s="94">
        <v>23</v>
      </c>
      <c r="H16" s="94">
        <v>3</v>
      </c>
      <c r="I16" s="94">
        <v>1</v>
      </c>
      <c r="J16" s="94">
        <v>0</v>
      </c>
      <c r="K16" s="94">
        <v>40</v>
      </c>
      <c r="L16" s="94">
        <v>4</v>
      </c>
      <c r="M16" s="94">
        <v>80</v>
      </c>
      <c r="N16" s="94">
        <v>30</v>
      </c>
      <c r="O16" s="94">
        <v>251</v>
      </c>
      <c r="P16" s="94">
        <v>32</v>
      </c>
      <c r="Q16" s="94">
        <v>2</v>
      </c>
      <c r="R16" s="94">
        <v>6</v>
      </c>
      <c r="S16" s="94">
        <v>22</v>
      </c>
      <c r="T16" s="94">
        <v>6</v>
      </c>
      <c r="U16" s="94">
        <v>6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94">
        <v>0</v>
      </c>
      <c r="AC16" s="94">
        <v>7624</v>
      </c>
      <c r="AD16" s="94">
        <v>8422</v>
      </c>
      <c r="AE16" s="94">
        <v>2423</v>
      </c>
      <c r="AF16" s="94">
        <v>293</v>
      </c>
      <c r="AG16" s="94">
        <v>27779</v>
      </c>
      <c r="AH16" s="94">
        <v>939</v>
      </c>
      <c r="AI16" s="94">
        <v>41</v>
      </c>
      <c r="AJ16" s="94">
        <v>7609</v>
      </c>
      <c r="AK16" s="94">
        <v>741</v>
      </c>
      <c r="AL16" s="94">
        <v>1653</v>
      </c>
      <c r="AM16" s="94">
        <v>63</v>
      </c>
      <c r="AN16" s="94">
        <v>1795</v>
      </c>
      <c r="AO16" s="94">
        <v>328</v>
      </c>
      <c r="AP16" s="94">
        <v>2735</v>
      </c>
      <c r="AQ16" s="94">
        <v>1087</v>
      </c>
      <c r="AR16" s="94">
        <v>194</v>
      </c>
      <c r="AS16" s="94">
        <v>89</v>
      </c>
      <c r="AT16" s="94">
        <v>35</v>
      </c>
      <c r="AU16" s="94">
        <v>130</v>
      </c>
      <c r="AV16" s="94">
        <v>77</v>
      </c>
      <c r="AW16" s="94">
        <v>103</v>
      </c>
      <c r="AX16" s="94">
        <v>32</v>
      </c>
      <c r="AY16" s="94">
        <v>35</v>
      </c>
      <c r="AZ16" s="94">
        <v>0</v>
      </c>
      <c r="BA16" s="94">
        <v>1261</v>
      </c>
      <c r="BB16" s="94">
        <v>53</v>
      </c>
      <c r="BC16" s="94">
        <v>24</v>
      </c>
      <c r="BD16" s="94">
        <v>15</v>
      </c>
      <c r="BE16" s="94">
        <v>0</v>
      </c>
      <c r="BF16" s="94">
        <v>5</v>
      </c>
      <c r="BG16" s="94">
        <v>0</v>
      </c>
      <c r="BH16" s="94">
        <v>3</v>
      </c>
      <c r="BI16" s="94">
        <v>2</v>
      </c>
      <c r="BJ16" s="94">
        <v>0</v>
      </c>
      <c r="BK16" s="94">
        <v>0</v>
      </c>
      <c r="BL16" s="94">
        <v>1</v>
      </c>
      <c r="BM16" s="94">
        <v>0</v>
      </c>
      <c r="BN16" s="94">
        <v>0</v>
      </c>
      <c r="BO16" s="94">
        <v>0</v>
      </c>
      <c r="BP16" s="94">
        <v>0</v>
      </c>
      <c r="BQ16" s="94">
        <v>233</v>
      </c>
      <c r="BR16" s="94">
        <v>2</v>
      </c>
      <c r="BS16" s="94">
        <v>76</v>
      </c>
      <c r="BT16" s="94">
        <v>0</v>
      </c>
      <c r="BU16" s="94">
        <v>2</v>
      </c>
      <c r="BV16" s="94">
        <v>0</v>
      </c>
      <c r="BW16" s="94">
        <v>0</v>
      </c>
      <c r="BX16" s="94">
        <v>0</v>
      </c>
      <c r="BY16" s="94">
        <v>1</v>
      </c>
      <c r="BZ16" s="94">
        <v>4</v>
      </c>
      <c r="CA16" s="94">
        <v>3</v>
      </c>
      <c r="CB16" s="94">
        <v>0</v>
      </c>
      <c r="CC16" s="94">
        <v>0</v>
      </c>
      <c r="CD16" s="94">
        <v>0</v>
      </c>
      <c r="CE16" s="94">
        <v>0</v>
      </c>
      <c r="CF16" s="94">
        <v>0</v>
      </c>
      <c r="CG16" s="94">
        <v>0</v>
      </c>
      <c r="CH16" s="94">
        <v>0</v>
      </c>
      <c r="CI16" s="94">
        <v>0</v>
      </c>
      <c r="CJ16" s="94">
        <v>0</v>
      </c>
      <c r="CK16" s="94">
        <v>0</v>
      </c>
      <c r="CL16" s="94">
        <v>0</v>
      </c>
      <c r="CM16" s="94">
        <v>0</v>
      </c>
      <c r="CN16" s="94">
        <v>0</v>
      </c>
      <c r="CO16" s="94">
        <v>0</v>
      </c>
      <c r="CP16" s="94">
        <v>0</v>
      </c>
      <c r="CQ16" s="94">
        <v>0</v>
      </c>
      <c r="CR16" s="94">
        <v>370</v>
      </c>
      <c r="CS16" s="94">
        <v>0</v>
      </c>
      <c r="CT16" s="94">
        <v>0</v>
      </c>
      <c r="CU16" s="94">
        <v>0</v>
      </c>
      <c r="CV16" s="94">
        <v>0</v>
      </c>
      <c r="CW16" s="94">
        <v>0</v>
      </c>
      <c r="CX16" s="94">
        <v>0</v>
      </c>
      <c r="CY16" s="94">
        <v>66816</v>
      </c>
    </row>
    <row r="17" spans="1:103" ht="15">
      <c r="A17" s="95" t="s">
        <v>106</v>
      </c>
      <c r="B17" s="94">
        <v>3</v>
      </c>
      <c r="C17" s="94">
        <v>0</v>
      </c>
      <c r="D17" s="94">
        <v>0</v>
      </c>
      <c r="E17" s="94">
        <v>0</v>
      </c>
      <c r="F17" s="94">
        <v>0</v>
      </c>
      <c r="G17" s="94">
        <v>32</v>
      </c>
      <c r="H17" s="94">
        <v>1</v>
      </c>
      <c r="I17" s="94">
        <v>0</v>
      </c>
      <c r="J17" s="94">
        <v>0</v>
      </c>
      <c r="K17" s="94">
        <v>2</v>
      </c>
      <c r="L17" s="94">
        <v>0</v>
      </c>
      <c r="M17" s="94">
        <v>3</v>
      </c>
      <c r="N17" s="94">
        <v>0</v>
      </c>
      <c r="O17" s="94">
        <v>0</v>
      </c>
      <c r="P17" s="94">
        <v>4</v>
      </c>
      <c r="Q17" s="94">
        <v>0</v>
      </c>
      <c r="R17" s="94">
        <v>0</v>
      </c>
      <c r="S17" s="94">
        <v>0</v>
      </c>
      <c r="T17" s="94">
        <v>0</v>
      </c>
      <c r="U17" s="94">
        <v>0</v>
      </c>
      <c r="V17" s="94">
        <v>0</v>
      </c>
      <c r="W17" s="94">
        <v>0</v>
      </c>
      <c r="X17" s="94">
        <v>0</v>
      </c>
      <c r="Y17" s="94">
        <v>0</v>
      </c>
      <c r="Z17" s="94">
        <v>100</v>
      </c>
      <c r="AA17" s="94">
        <v>1</v>
      </c>
      <c r="AB17" s="94">
        <v>0</v>
      </c>
      <c r="AC17" s="94">
        <v>130</v>
      </c>
      <c r="AD17" s="94">
        <v>0</v>
      </c>
      <c r="AE17" s="94">
        <v>14</v>
      </c>
      <c r="AF17" s="94">
        <v>0</v>
      </c>
      <c r="AG17" s="94">
        <v>1</v>
      </c>
      <c r="AH17" s="94">
        <v>16</v>
      </c>
      <c r="AI17" s="94">
        <v>0</v>
      </c>
      <c r="AJ17" s="94">
        <v>0</v>
      </c>
      <c r="AK17" s="94">
        <v>0</v>
      </c>
      <c r="AL17" s="94">
        <v>0</v>
      </c>
      <c r="AM17" s="94">
        <v>0</v>
      </c>
      <c r="AN17" s="94">
        <v>0</v>
      </c>
      <c r="AO17" s="94">
        <v>12</v>
      </c>
      <c r="AP17" s="94">
        <v>14</v>
      </c>
      <c r="AQ17" s="94">
        <v>0</v>
      </c>
      <c r="AR17" s="94">
        <v>0</v>
      </c>
      <c r="AS17" s="94">
        <v>0</v>
      </c>
      <c r="AT17" s="94">
        <v>54</v>
      </c>
      <c r="AU17" s="94">
        <v>0</v>
      </c>
      <c r="AV17" s="94">
        <v>0</v>
      </c>
      <c r="AW17" s="94">
        <v>0</v>
      </c>
      <c r="AX17" s="94">
        <v>0</v>
      </c>
      <c r="AY17" s="94">
        <v>0</v>
      </c>
      <c r="AZ17" s="94">
        <v>0</v>
      </c>
      <c r="BA17" s="94">
        <v>0</v>
      </c>
      <c r="BB17" s="94">
        <v>11</v>
      </c>
      <c r="BC17" s="94">
        <v>0</v>
      </c>
      <c r="BD17" s="94">
        <v>0</v>
      </c>
      <c r="BE17" s="94">
        <v>32</v>
      </c>
      <c r="BF17" s="94">
        <v>53627</v>
      </c>
      <c r="BG17" s="94">
        <v>53360</v>
      </c>
      <c r="BH17" s="94">
        <v>238375</v>
      </c>
      <c r="BI17" s="94">
        <v>3094</v>
      </c>
      <c r="BJ17" s="94">
        <v>0</v>
      </c>
      <c r="BK17" s="94">
        <v>0</v>
      </c>
      <c r="BL17" s="94">
        <v>1283</v>
      </c>
      <c r="BM17" s="94">
        <v>35972</v>
      </c>
      <c r="BN17" s="94">
        <v>68513</v>
      </c>
      <c r="BO17" s="94">
        <v>38458</v>
      </c>
      <c r="BP17" s="94">
        <v>0</v>
      </c>
      <c r="BQ17" s="94">
        <v>0</v>
      </c>
      <c r="BR17" s="94">
        <v>0</v>
      </c>
      <c r="BS17" s="94">
        <v>25</v>
      </c>
      <c r="BT17" s="94">
        <v>0</v>
      </c>
      <c r="BU17" s="94">
        <v>2</v>
      </c>
      <c r="BV17" s="94">
        <v>0</v>
      </c>
      <c r="BW17" s="94">
        <v>0</v>
      </c>
      <c r="BX17" s="94">
        <v>24</v>
      </c>
      <c r="BY17" s="94">
        <v>7</v>
      </c>
      <c r="BZ17" s="94">
        <v>0</v>
      </c>
      <c r="CA17" s="94">
        <v>0</v>
      </c>
      <c r="CB17" s="94">
        <v>0</v>
      </c>
      <c r="CC17" s="94">
        <v>0</v>
      </c>
      <c r="CD17" s="94">
        <v>0</v>
      </c>
      <c r="CE17" s="94">
        <v>0</v>
      </c>
      <c r="CF17" s="94">
        <v>0</v>
      </c>
      <c r="CG17" s="94">
        <v>0</v>
      </c>
      <c r="CH17" s="94">
        <v>0</v>
      </c>
      <c r="CI17" s="94">
        <v>0</v>
      </c>
      <c r="CJ17" s="94">
        <v>0</v>
      </c>
      <c r="CK17" s="94">
        <v>0</v>
      </c>
      <c r="CL17" s="94">
        <v>0</v>
      </c>
      <c r="CM17" s="94">
        <v>103</v>
      </c>
      <c r="CN17" s="94">
        <v>0</v>
      </c>
      <c r="CO17" s="94">
        <v>0</v>
      </c>
      <c r="CP17" s="94">
        <v>0</v>
      </c>
      <c r="CQ17" s="94">
        <v>13668</v>
      </c>
      <c r="CR17" s="94">
        <v>12</v>
      </c>
      <c r="CS17" s="94">
        <v>0</v>
      </c>
      <c r="CT17" s="94">
        <v>0</v>
      </c>
      <c r="CU17" s="94">
        <v>0</v>
      </c>
      <c r="CV17" s="94">
        <v>0</v>
      </c>
      <c r="CW17" s="94">
        <v>0</v>
      </c>
      <c r="CX17" s="94">
        <v>0</v>
      </c>
      <c r="CY17" s="94">
        <v>506953</v>
      </c>
    </row>
    <row r="18" spans="1:103" ht="15">
      <c r="A18" s="95" t="s">
        <v>108</v>
      </c>
      <c r="B18" s="94">
        <v>0</v>
      </c>
      <c r="C18" s="94">
        <v>0</v>
      </c>
      <c r="D18" s="94">
        <v>0</v>
      </c>
      <c r="E18" s="94">
        <v>0</v>
      </c>
      <c r="F18" s="94">
        <v>0</v>
      </c>
      <c r="G18" s="94">
        <v>26</v>
      </c>
      <c r="H18" s="94">
        <v>0</v>
      </c>
      <c r="I18" s="94">
        <v>0</v>
      </c>
      <c r="J18" s="94">
        <v>0</v>
      </c>
      <c r="K18" s="94">
        <v>27</v>
      </c>
      <c r="L18" s="94">
        <v>20</v>
      </c>
      <c r="M18" s="94">
        <v>46</v>
      </c>
      <c r="N18" s="94">
        <v>200</v>
      </c>
      <c r="O18" s="94">
        <v>405</v>
      </c>
      <c r="P18" s="94">
        <v>57</v>
      </c>
      <c r="Q18" s="94">
        <v>30</v>
      </c>
      <c r="R18" s="94">
        <v>1</v>
      </c>
      <c r="S18" s="94">
        <v>321</v>
      </c>
      <c r="T18" s="94">
        <v>1</v>
      </c>
      <c r="U18" s="94">
        <v>39</v>
      </c>
      <c r="V18" s="94">
        <v>0</v>
      </c>
      <c r="W18" s="94">
        <v>0</v>
      </c>
      <c r="X18" s="94">
        <v>0</v>
      </c>
      <c r="Y18" s="94">
        <v>0</v>
      </c>
      <c r="Z18" s="94">
        <v>0</v>
      </c>
      <c r="AA18" s="94">
        <v>40</v>
      </c>
      <c r="AB18" s="94">
        <v>0</v>
      </c>
      <c r="AC18" s="94">
        <v>18522</v>
      </c>
      <c r="AD18" s="94">
        <v>44841</v>
      </c>
      <c r="AE18" s="94">
        <v>12497</v>
      </c>
      <c r="AF18" s="94">
        <v>2572</v>
      </c>
      <c r="AG18" s="94">
        <v>1010</v>
      </c>
      <c r="AH18" s="94">
        <v>0</v>
      </c>
      <c r="AI18" s="94">
        <v>140</v>
      </c>
      <c r="AJ18" s="94">
        <v>0</v>
      </c>
      <c r="AK18" s="94">
        <v>657</v>
      </c>
      <c r="AL18" s="94">
        <v>4554</v>
      </c>
      <c r="AM18" s="94">
        <v>1137</v>
      </c>
      <c r="AN18" s="94">
        <v>896</v>
      </c>
      <c r="AO18" s="94">
        <v>585</v>
      </c>
      <c r="AP18" s="94">
        <v>54</v>
      </c>
      <c r="AQ18" s="94">
        <v>22</v>
      </c>
      <c r="AR18" s="94">
        <v>14</v>
      </c>
      <c r="AS18" s="94">
        <v>1816</v>
      </c>
      <c r="AT18" s="94">
        <v>164</v>
      </c>
      <c r="AU18" s="94">
        <v>4529</v>
      </c>
      <c r="AV18" s="94">
        <v>2079</v>
      </c>
      <c r="AW18" s="94">
        <v>1930</v>
      </c>
      <c r="AX18" s="94">
        <v>1215</v>
      </c>
      <c r="AY18" s="94">
        <v>131</v>
      </c>
      <c r="AZ18" s="94">
        <v>1</v>
      </c>
      <c r="BA18" s="94">
        <v>122</v>
      </c>
      <c r="BB18" s="94">
        <v>370</v>
      </c>
      <c r="BC18" s="94">
        <v>388</v>
      </c>
      <c r="BD18" s="94">
        <v>242</v>
      </c>
      <c r="BE18" s="94">
        <v>0</v>
      </c>
      <c r="BF18" s="94">
        <v>57862</v>
      </c>
      <c r="BG18" s="94">
        <v>48771</v>
      </c>
      <c r="BH18" s="94">
        <v>271529</v>
      </c>
      <c r="BI18" s="94">
        <v>1453</v>
      </c>
      <c r="BJ18" s="94">
        <v>0</v>
      </c>
      <c r="BK18" s="94">
        <v>0</v>
      </c>
      <c r="BL18" s="94">
        <v>2641</v>
      </c>
      <c r="BM18" s="94">
        <v>7974</v>
      </c>
      <c r="BN18" s="94">
        <v>171530</v>
      </c>
      <c r="BO18" s="94">
        <v>12834</v>
      </c>
      <c r="BP18" s="94">
        <v>16484</v>
      </c>
      <c r="BQ18" s="94">
        <v>0</v>
      </c>
      <c r="BR18" s="94">
        <v>48</v>
      </c>
      <c r="BS18" s="94">
        <v>774</v>
      </c>
      <c r="BT18" s="94">
        <v>98</v>
      </c>
      <c r="BU18" s="94">
        <v>511</v>
      </c>
      <c r="BV18" s="94">
        <v>105</v>
      </c>
      <c r="BW18" s="94">
        <v>0</v>
      </c>
      <c r="BX18" s="94">
        <v>0</v>
      </c>
      <c r="BY18" s="94">
        <v>0</v>
      </c>
      <c r="BZ18" s="94">
        <v>216</v>
      </c>
      <c r="CA18" s="94">
        <v>128</v>
      </c>
      <c r="CB18" s="94">
        <v>0</v>
      </c>
      <c r="CC18" s="94">
        <v>36</v>
      </c>
      <c r="CD18" s="94">
        <v>0</v>
      </c>
      <c r="CE18" s="94">
        <v>0</v>
      </c>
      <c r="CF18" s="94">
        <v>0</v>
      </c>
      <c r="CG18" s="94">
        <v>0</v>
      </c>
      <c r="CH18" s="94">
        <v>8</v>
      </c>
      <c r="CI18" s="94">
        <v>0</v>
      </c>
      <c r="CJ18" s="94">
        <v>0</v>
      </c>
      <c r="CK18" s="94">
        <v>0</v>
      </c>
      <c r="CL18" s="94">
        <v>0</v>
      </c>
      <c r="CM18" s="94">
        <v>0</v>
      </c>
      <c r="CN18" s="94">
        <v>0</v>
      </c>
      <c r="CO18" s="94">
        <v>0</v>
      </c>
      <c r="CP18" s="94">
        <v>0</v>
      </c>
      <c r="CQ18" s="94">
        <v>18335</v>
      </c>
      <c r="CR18" s="94">
        <v>1060</v>
      </c>
      <c r="CS18" s="94">
        <v>0</v>
      </c>
      <c r="CT18" s="94">
        <v>0</v>
      </c>
      <c r="CU18" s="94">
        <v>0</v>
      </c>
      <c r="CV18" s="94">
        <v>0</v>
      </c>
      <c r="CW18" s="94">
        <v>0</v>
      </c>
      <c r="CX18" s="94">
        <v>0</v>
      </c>
      <c r="CY18" s="94">
        <v>714098</v>
      </c>
    </row>
    <row r="19" spans="1:103" ht="15">
      <c r="A19" s="95" t="s">
        <v>112</v>
      </c>
      <c r="B19" s="94">
        <v>3</v>
      </c>
      <c r="C19" s="94">
        <v>2</v>
      </c>
      <c r="D19" s="94">
        <v>0</v>
      </c>
      <c r="E19" s="94">
        <v>0</v>
      </c>
      <c r="F19" s="94">
        <v>0</v>
      </c>
      <c r="G19" s="94">
        <v>16</v>
      </c>
      <c r="H19" s="94">
        <v>2</v>
      </c>
      <c r="I19" s="94">
        <v>0</v>
      </c>
      <c r="J19" s="94">
        <v>0</v>
      </c>
      <c r="K19" s="94">
        <v>495</v>
      </c>
      <c r="L19" s="94">
        <v>54</v>
      </c>
      <c r="M19" s="94">
        <v>364</v>
      </c>
      <c r="N19" s="94">
        <v>5</v>
      </c>
      <c r="O19" s="94">
        <v>1437</v>
      </c>
      <c r="P19" s="94">
        <v>77</v>
      </c>
      <c r="Q19" s="94">
        <v>21</v>
      </c>
      <c r="R19" s="94">
        <v>67</v>
      </c>
      <c r="S19" s="94">
        <v>319</v>
      </c>
      <c r="T19" s="94">
        <v>27</v>
      </c>
      <c r="U19" s="94">
        <v>656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45075</v>
      </c>
      <c r="AD19" s="94">
        <v>88176</v>
      </c>
      <c r="AE19" s="94">
        <v>33195</v>
      </c>
      <c r="AF19" s="94">
        <v>7308</v>
      </c>
      <c r="AG19" s="94">
        <v>3043</v>
      </c>
      <c r="AH19" s="94">
        <v>3</v>
      </c>
      <c r="AI19" s="94">
        <v>312</v>
      </c>
      <c r="AJ19" s="94">
        <v>7471</v>
      </c>
      <c r="AK19" s="94">
        <v>2886</v>
      </c>
      <c r="AL19" s="94">
        <v>12791</v>
      </c>
      <c r="AM19" s="94">
        <v>3544</v>
      </c>
      <c r="AN19" s="94">
        <v>2933</v>
      </c>
      <c r="AO19" s="94">
        <v>1271</v>
      </c>
      <c r="AP19" s="94">
        <v>206</v>
      </c>
      <c r="AQ19" s="94">
        <v>106</v>
      </c>
      <c r="AR19" s="94">
        <v>767</v>
      </c>
      <c r="AS19" s="94">
        <v>3662</v>
      </c>
      <c r="AT19" s="94">
        <v>237</v>
      </c>
      <c r="AU19" s="94">
        <v>6929</v>
      </c>
      <c r="AV19" s="94">
        <v>4880</v>
      </c>
      <c r="AW19" s="94">
        <v>2519</v>
      </c>
      <c r="AX19" s="94">
        <v>2703</v>
      </c>
      <c r="AY19" s="94">
        <v>678</v>
      </c>
      <c r="AZ19" s="94">
        <v>3</v>
      </c>
      <c r="BA19" s="94">
        <v>157</v>
      </c>
      <c r="BB19" s="94">
        <v>1249</v>
      </c>
      <c r="BC19" s="94">
        <v>1011</v>
      </c>
      <c r="BD19" s="94">
        <v>127</v>
      </c>
      <c r="BE19" s="94">
        <v>135</v>
      </c>
      <c r="BF19" s="94">
        <v>3</v>
      </c>
      <c r="BG19" s="94">
        <v>2</v>
      </c>
      <c r="BH19" s="94">
        <v>0</v>
      </c>
      <c r="BI19" s="94">
        <v>25</v>
      </c>
      <c r="BJ19" s="94">
        <v>2</v>
      </c>
      <c r="BK19" s="94">
        <v>4</v>
      </c>
      <c r="BL19" s="94">
        <v>0</v>
      </c>
      <c r="BM19" s="94">
        <v>0</v>
      </c>
      <c r="BN19" s="94">
        <v>1944</v>
      </c>
      <c r="BO19" s="94">
        <v>0</v>
      </c>
      <c r="BP19" s="94">
        <v>0</v>
      </c>
      <c r="BQ19" s="94">
        <v>1191</v>
      </c>
      <c r="BR19" s="94">
        <v>206</v>
      </c>
      <c r="BS19" s="94">
        <v>2957</v>
      </c>
      <c r="BT19" s="94">
        <v>38</v>
      </c>
      <c r="BU19" s="94">
        <v>419</v>
      </c>
      <c r="BV19" s="94">
        <v>0</v>
      </c>
      <c r="BW19" s="94">
        <v>0</v>
      </c>
      <c r="BX19" s="94">
        <v>148</v>
      </c>
      <c r="BY19" s="94">
        <v>29</v>
      </c>
      <c r="BZ19" s="94">
        <v>868</v>
      </c>
      <c r="CA19" s="94">
        <v>310</v>
      </c>
      <c r="CB19" s="94">
        <v>77</v>
      </c>
      <c r="CC19" s="94">
        <v>20</v>
      </c>
      <c r="CD19" s="94">
        <v>0</v>
      </c>
      <c r="CE19" s="94">
        <v>0</v>
      </c>
      <c r="CF19" s="94">
        <v>0</v>
      </c>
      <c r="CG19" s="94">
        <v>0</v>
      </c>
      <c r="CH19" s="94">
        <v>0</v>
      </c>
      <c r="CI19" s="94">
        <v>0</v>
      </c>
      <c r="CJ19" s="94">
        <v>0</v>
      </c>
      <c r="CK19" s="94">
        <v>0</v>
      </c>
      <c r="CL19" s="94">
        <v>0</v>
      </c>
      <c r="CM19" s="94">
        <v>59</v>
      </c>
      <c r="CN19" s="94">
        <v>0</v>
      </c>
      <c r="CO19" s="94">
        <v>0</v>
      </c>
      <c r="CP19" s="94">
        <v>0</v>
      </c>
      <c r="CQ19" s="94">
        <v>0</v>
      </c>
      <c r="CR19" s="94">
        <v>3809</v>
      </c>
      <c r="CS19" s="94">
        <v>0</v>
      </c>
      <c r="CT19" s="94">
        <v>0</v>
      </c>
      <c r="CU19" s="94">
        <v>0</v>
      </c>
      <c r="CV19" s="94">
        <v>0</v>
      </c>
      <c r="CW19" s="94">
        <v>0</v>
      </c>
      <c r="CX19" s="94">
        <v>0</v>
      </c>
      <c r="CY19" s="94">
        <v>249033</v>
      </c>
    </row>
    <row r="20" spans="1:103" ht="15">
      <c r="A20" s="95" t="s">
        <v>39</v>
      </c>
      <c r="B20" s="94">
        <v>11</v>
      </c>
      <c r="C20" s="94">
        <v>0</v>
      </c>
      <c r="D20" s="94">
        <v>4</v>
      </c>
      <c r="E20" s="94">
        <v>11</v>
      </c>
      <c r="F20" s="94">
        <v>4</v>
      </c>
      <c r="G20" s="94">
        <v>16</v>
      </c>
      <c r="H20" s="94">
        <v>4</v>
      </c>
      <c r="I20" s="94">
        <v>11</v>
      </c>
      <c r="J20" s="94">
        <v>11</v>
      </c>
      <c r="K20" s="94">
        <v>45</v>
      </c>
      <c r="L20" s="94">
        <v>247</v>
      </c>
      <c r="M20" s="94">
        <v>106</v>
      </c>
      <c r="N20" s="94">
        <v>391</v>
      </c>
      <c r="O20" s="94">
        <v>610</v>
      </c>
      <c r="P20" s="94">
        <v>2398</v>
      </c>
      <c r="Q20" s="94">
        <v>917</v>
      </c>
      <c r="R20" s="94">
        <v>114</v>
      </c>
      <c r="S20" s="94">
        <v>8330</v>
      </c>
      <c r="T20" s="94">
        <v>534</v>
      </c>
      <c r="U20" s="94">
        <v>317</v>
      </c>
      <c r="V20" s="94">
        <v>0</v>
      </c>
      <c r="W20" s="94">
        <v>0</v>
      </c>
      <c r="X20" s="94">
        <v>0</v>
      </c>
      <c r="Y20" s="94">
        <v>0</v>
      </c>
      <c r="Z20" s="94">
        <v>0</v>
      </c>
      <c r="AA20" s="94">
        <v>0</v>
      </c>
      <c r="AB20" s="94">
        <v>99</v>
      </c>
      <c r="AC20" s="94">
        <v>3689</v>
      </c>
      <c r="AD20" s="94">
        <v>8890</v>
      </c>
      <c r="AE20" s="94">
        <v>2716</v>
      </c>
      <c r="AF20" s="94">
        <v>420</v>
      </c>
      <c r="AG20" s="94">
        <v>459</v>
      </c>
      <c r="AH20" s="94">
        <v>4</v>
      </c>
      <c r="AI20" s="94">
        <v>29</v>
      </c>
      <c r="AJ20" s="94">
        <v>3575</v>
      </c>
      <c r="AK20" s="94">
        <v>181</v>
      </c>
      <c r="AL20" s="94">
        <v>3911</v>
      </c>
      <c r="AM20" s="94">
        <v>79</v>
      </c>
      <c r="AN20" s="94">
        <v>443</v>
      </c>
      <c r="AO20" s="94">
        <v>264</v>
      </c>
      <c r="AP20" s="94">
        <v>67</v>
      </c>
      <c r="AQ20" s="94">
        <v>18</v>
      </c>
      <c r="AR20" s="94">
        <v>439</v>
      </c>
      <c r="AS20" s="94">
        <v>530</v>
      </c>
      <c r="AT20" s="94">
        <v>23</v>
      </c>
      <c r="AU20" s="94">
        <v>1412</v>
      </c>
      <c r="AV20" s="94">
        <v>323</v>
      </c>
      <c r="AW20" s="94">
        <v>828</v>
      </c>
      <c r="AX20" s="94">
        <v>299</v>
      </c>
      <c r="AY20" s="94">
        <v>290</v>
      </c>
      <c r="AZ20" s="94">
        <v>5</v>
      </c>
      <c r="BA20" s="94">
        <v>2435</v>
      </c>
      <c r="BB20" s="94">
        <v>732</v>
      </c>
      <c r="BC20" s="94">
        <v>355</v>
      </c>
      <c r="BD20" s="94">
        <v>123</v>
      </c>
      <c r="BE20" s="94">
        <v>0</v>
      </c>
      <c r="BF20" s="94">
        <v>1</v>
      </c>
      <c r="BG20" s="94">
        <v>1</v>
      </c>
      <c r="BH20" s="94">
        <v>22</v>
      </c>
      <c r="BI20" s="94">
        <v>0</v>
      </c>
      <c r="BJ20" s="94">
        <v>0</v>
      </c>
      <c r="BK20" s="94">
        <v>29</v>
      </c>
      <c r="BL20" s="94">
        <v>0</v>
      </c>
      <c r="BM20" s="94">
        <v>96</v>
      </c>
      <c r="BN20" s="94">
        <v>23</v>
      </c>
      <c r="BO20" s="94">
        <v>0</v>
      </c>
      <c r="BP20" s="94">
        <v>2</v>
      </c>
      <c r="BQ20" s="94">
        <v>0</v>
      </c>
      <c r="BR20" s="94">
        <v>53</v>
      </c>
      <c r="BS20" s="94">
        <v>940</v>
      </c>
      <c r="BT20" s="94">
        <v>434</v>
      </c>
      <c r="BU20" s="94">
        <v>8807</v>
      </c>
      <c r="BV20" s="94">
        <v>49</v>
      </c>
      <c r="BW20" s="94">
        <v>95</v>
      </c>
      <c r="BX20" s="94">
        <v>1271</v>
      </c>
      <c r="BY20" s="94">
        <v>1638</v>
      </c>
      <c r="BZ20" s="94">
        <v>178</v>
      </c>
      <c r="CA20" s="94">
        <v>15</v>
      </c>
      <c r="CB20" s="94">
        <v>39</v>
      </c>
      <c r="CC20" s="94">
        <v>2</v>
      </c>
      <c r="CD20" s="94">
        <v>0</v>
      </c>
      <c r="CE20" s="94">
        <v>0</v>
      </c>
      <c r="CF20" s="94">
        <v>0</v>
      </c>
      <c r="CG20" s="94">
        <v>0</v>
      </c>
      <c r="CH20" s="94">
        <v>0</v>
      </c>
      <c r="CI20" s="94">
        <v>0</v>
      </c>
      <c r="CJ20" s="94">
        <v>0</v>
      </c>
      <c r="CK20" s="94">
        <v>0</v>
      </c>
      <c r="CL20" s="94">
        <v>0</v>
      </c>
      <c r="CM20" s="94">
        <v>30243</v>
      </c>
      <c r="CN20" s="94">
        <v>0</v>
      </c>
      <c r="CO20" s="94">
        <v>0</v>
      </c>
      <c r="CP20" s="94">
        <v>0</v>
      </c>
      <c r="CQ20" s="94">
        <v>0</v>
      </c>
      <c r="CR20" s="94">
        <v>397</v>
      </c>
      <c r="CS20" s="94">
        <v>0</v>
      </c>
      <c r="CT20" s="94">
        <v>0</v>
      </c>
      <c r="CU20" s="94">
        <v>0</v>
      </c>
      <c r="CV20" s="94">
        <v>0</v>
      </c>
      <c r="CW20" s="94">
        <v>0</v>
      </c>
      <c r="CX20" s="94">
        <v>0</v>
      </c>
      <c r="CY20" s="94">
        <v>91054</v>
      </c>
    </row>
    <row r="21" spans="1:103" ht="15">
      <c r="A21" s="95" t="s">
        <v>114</v>
      </c>
      <c r="B21" s="94">
        <v>1</v>
      </c>
      <c r="C21" s="94">
        <v>0</v>
      </c>
      <c r="D21" s="94">
        <v>2</v>
      </c>
      <c r="E21" s="94">
        <v>4</v>
      </c>
      <c r="F21" s="94">
        <v>0</v>
      </c>
      <c r="G21" s="94">
        <v>1</v>
      </c>
      <c r="H21" s="94">
        <v>2</v>
      </c>
      <c r="I21" s="94">
        <v>1</v>
      </c>
      <c r="J21" s="94">
        <v>0</v>
      </c>
      <c r="K21" s="94">
        <v>11</v>
      </c>
      <c r="L21" s="94">
        <v>0</v>
      </c>
      <c r="M21" s="94">
        <v>48</v>
      </c>
      <c r="N21" s="94">
        <v>0</v>
      </c>
      <c r="O21" s="94">
        <v>39</v>
      </c>
      <c r="P21" s="94">
        <v>15</v>
      </c>
      <c r="Q21" s="94">
        <v>2</v>
      </c>
      <c r="R21" s="94">
        <v>0</v>
      </c>
      <c r="S21" s="94">
        <v>184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8553</v>
      </c>
      <c r="AD21" s="94">
        <v>23626</v>
      </c>
      <c r="AE21" s="94">
        <v>6491</v>
      </c>
      <c r="AF21" s="94">
        <v>1679</v>
      </c>
      <c r="AG21" s="94">
        <v>985</v>
      </c>
      <c r="AH21" s="94">
        <v>0</v>
      </c>
      <c r="AI21" s="94">
        <v>101</v>
      </c>
      <c r="AJ21" s="94">
        <v>445</v>
      </c>
      <c r="AK21" s="94">
        <v>261</v>
      </c>
      <c r="AL21" s="94">
        <v>2698</v>
      </c>
      <c r="AM21" s="94">
        <v>422</v>
      </c>
      <c r="AN21" s="94">
        <v>447</v>
      </c>
      <c r="AO21" s="94">
        <v>479</v>
      </c>
      <c r="AP21" s="94">
        <v>12</v>
      </c>
      <c r="AQ21" s="94">
        <v>15</v>
      </c>
      <c r="AR21" s="94">
        <v>0</v>
      </c>
      <c r="AS21" s="94">
        <v>2400</v>
      </c>
      <c r="AT21" s="94">
        <v>107</v>
      </c>
      <c r="AU21" s="94">
        <v>5085</v>
      </c>
      <c r="AV21" s="94">
        <v>2050</v>
      </c>
      <c r="AW21" s="94">
        <v>2126</v>
      </c>
      <c r="AX21" s="94">
        <v>1766</v>
      </c>
      <c r="AY21" s="94">
        <v>389</v>
      </c>
      <c r="AZ21" s="94">
        <v>0</v>
      </c>
      <c r="BA21" s="94">
        <v>4214</v>
      </c>
      <c r="BB21" s="94">
        <v>789</v>
      </c>
      <c r="BC21" s="94">
        <v>368</v>
      </c>
      <c r="BD21" s="94">
        <v>46</v>
      </c>
      <c r="BE21" s="94">
        <v>118</v>
      </c>
      <c r="BF21" s="94">
        <v>1</v>
      </c>
      <c r="BG21" s="94">
        <v>0</v>
      </c>
      <c r="BH21" s="94">
        <v>1</v>
      </c>
      <c r="BI21" s="94">
        <v>0</v>
      </c>
      <c r="BJ21" s="94">
        <v>1</v>
      </c>
      <c r="BK21" s="94">
        <v>1</v>
      </c>
      <c r="BL21" s="94">
        <v>0</v>
      </c>
      <c r="BM21" s="94">
        <v>1</v>
      </c>
      <c r="BN21" s="94">
        <v>0</v>
      </c>
      <c r="BO21" s="94">
        <v>0</v>
      </c>
      <c r="BP21" s="94">
        <v>24683</v>
      </c>
      <c r="BQ21" s="94">
        <v>0</v>
      </c>
      <c r="BR21" s="94">
        <v>30</v>
      </c>
      <c r="BS21" s="94">
        <v>284</v>
      </c>
      <c r="BT21" s="94">
        <v>72</v>
      </c>
      <c r="BU21" s="94">
        <v>427</v>
      </c>
      <c r="BV21" s="94">
        <v>9</v>
      </c>
      <c r="BW21" s="94">
        <v>37</v>
      </c>
      <c r="BX21" s="94">
        <v>670</v>
      </c>
      <c r="BY21" s="94">
        <v>0</v>
      </c>
      <c r="BZ21" s="94">
        <v>33</v>
      </c>
      <c r="CA21" s="94">
        <v>37</v>
      </c>
      <c r="CB21" s="94">
        <v>0</v>
      </c>
      <c r="CC21" s="94">
        <v>5</v>
      </c>
      <c r="CD21" s="94">
        <v>373</v>
      </c>
      <c r="CE21" s="94">
        <v>74</v>
      </c>
      <c r="CF21" s="94">
        <v>29</v>
      </c>
      <c r="CG21" s="94">
        <v>341</v>
      </c>
      <c r="CH21" s="94">
        <v>148</v>
      </c>
      <c r="CI21" s="94">
        <v>0</v>
      </c>
      <c r="CJ21" s="94">
        <v>0</v>
      </c>
      <c r="CK21" s="94">
        <v>0</v>
      </c>
      <c r="CL21" s="94">
        <v>0</v>
      </c>
      <c r="CM21" s="94">
        <v>0</v>
      </c>
      <c r="CN21" s="94">
        <v>0</v>
      </c>
      <c r="CO21" s="94">
        <v>0</v>
      </c>
      <c r="CP21" s="94">
        <v>0</v>
      </c>
      <c r="CQ21" s="94">
        <v>0</v>
      </c>
      <c r="CR21" s="94">
        <v>1982</v>
      </c>
      <c r="CS21" s="94">
        <v>0</v>
      </c>
      <c r="CT21" s="94">
        <v>0</v>
      </c>
      <c r="CU21" s="94">
        <v>0</v>
      </c>
      <c r="CV21" s="94">
        <v>0</v>
      </c>
      <c r="CW21" s="94">
        <v>0</v>
      </c>
      <c r="CX21" s="94">
        <v>0</v>
      </c>
      <c r="CY21" s="94">
        <v>95221</v>
      </c>
    </row>
    <row r="22" spans="1:103" ht="15">
      <c r="A22" s="95" t="s">
        <v>3</v>
      </c>
      <c r="B22" s="94">
        <v>43</v>
      </c>
      <c r="C22" s="94">
        <v>1</v>
      </c>
      <c r="D22" s="94">
        <v>4</v>
      </c>
      <c r="E22" s="94">
        <v>0</v>
      </c>
      <c r="F22" s="94">
        <v>0</v>
      </c>
      <c r="G22" s="94">
        <v>418</v>
      </c>
      <c r="H22" s="94">
        <v>25</v>
      </c>
      <c r="I22" s="94">
        <v>2</v>
      </c>
      <c r="J22" s="94">
        <v>0</v>
      </c>
      <c r="K22" s="94">
        <v>955</v>
      </c>
      <c r="L22" s="94">
        <v>215</v>
      </c>
      <c r="M22" s="94">
        <v>1069</v>
      </c>
      <c r="N22" s="94">
        <v>255</v>
      </c>
      <c r="O22" s="94">
        <v>2110</v>
      </c>
      <c r="P22" s="94">
        <v>555</v>
      </c>
      <c r="Q22" s="94">
        <v>290</v>
      </c>
      <c r="R22" s="94">
        <v>550</v>
      </c>
      <c r="S22" s="94">
        <v>4823</v>
      </c>
      <c r="T22" s="94">
        <v>303</v>
      </c>
      <c r="U22" s="94">
        <v>1685</v>
      </c>
      <c r="V22" s="94">
        <v>14</v>
      </c>
      <c r="W22" s="94">
        <v>68</v>
      </c>
      <c r="X22" s="94">
        <v>0</v>
      </c>
      <c r="Y22" s="94">
        <v>0</v>
      </c>
      <c r="Z22" s="94">
        <v>51688</v>
      </c>
      <c r="AA22" s="94">
        <v>0</v>
      </c>
      <c r="AB22" s="94">
        <v>5543</v>
      </c>
      <c r="AC22" s="94">
        <v>92646</v>
      </c>
      <c r="AD22" s="94">
        <v>176409</v>
      </c>
      <c r="AE22" s="94">
        <v>79020</v>
      </c>
      <c r="AF22" s="94">
        <v>14209</v>
      </c>
      <c r="AG22" s="94">
        <v>8534</v>
      </c>
      <c r="AH22" s="94">
        <v>36</v>
      </c>
      <c r="AI22" s="94">
        <v>879</v>
      </c>
      <c r="AJ22" s="94">
        <v>41738</v>
      </c>
      <c r="AK22" s="94">
        <v>5261</v>
      </c>
      <c r="AL22" s="94">
        <v>63166</v>
      </c>
      <c r="AM22" s="94">
        <v>9453</v>
      </c>
      <c r="AN22" s="94">
        <v>9326</v>
      </c>
      <c r="AO22" s="94">
        <v>5514</v>
      </c>
      <c r="AP22" s="94">
        <v>558</v>
      </c>
      <c r="AQ22" s="94">
        <v>494</v>
      </c>
      <c r="AR22" s="94">
        <v>5886</v>
      </c>
      <c r="AS22" s="94">
        <v>24551</v>
      </c>
      <c r="AT22" s="94">
        <v>915</v>
      </c>
      <c r="AU22" s="94">
        <v>45145</v>
      </c>
      <c r="AV22" s="94">
        <v>12361</v>
      </c>
      <c r="AW22" s="94">
        <v>21106</v>
      </c>
      <c r="AX22" s="94">
        <v>10117</v>
      </c>
      <c r="AY22" s="94">
        <v>8101</v>
      </c>
      <c r="AZ22" s="94">
        <v>84</v>
      </c>
      <c r="BA22" s="94">
        <v>45949</v>
      </c>
      <c r="BB22" s="94">
        <v>11821</v>
      </c>
      <c r="BC22" s="94">
        <v>5308</v>
      </c>
      <c r="BD22" s="94">
        <v>644</v>
      </c>
      <c r="BE22" s="94">
        <v>5975</v>
      </c>
      <c r="BF22" s="94">
        <v>135328</v>
      </c>
      <c r="BG22" s="94">
        <v>116857</v>
      </c>
      <c r="BH22" s="94">
        <v>466112</v>
      </c>
      <c r="BI22" s="94">
        <v>3120</v>
      </c>
      <c r="BJ22" s="94">
        <v>9</v>
      </c>
      <c r="BK22" s="94">
        <v>1418</v>
      </c>
      <c r="BL22" s="94">
        <v>13658</v>
      </c>
      <c r="BM22" s="94">
        <v>20676</v>
      </c>
      <c r="BN22" s="94">
        <v>64542</v>
      </c>
      <c r="BO22" s="94">
        <v>40293</v>
      </c>
      <c r="BP22" s="94">
        <v>2236</v>
      </c>
      <c r="BQ22" s="94">
        <v>44495</v>
      </c>
      <c r="BR22" s="94">
        <v>1005</v>
      </c>
      <c r="BS22" s="94">
        <v>13761</v>
      </c>
      <c r="BT22" s="94">
        <v>3164</v>
      </c>
      <c r="BU22" s="94">
        <v>14159</v>
      </c>
      <c r="BV22" s="94">
        <v>2649</v>
      </c>
      <c r="BW22" s="94">
        <v>4968</v>
      </c>
      <c r="BX22" s="94">
        <v>19665</v>
      </c>
      <c r="BY22" s="94">
        <v>2575</v>
      </c>
      <c r="BZ22" s="94">
        <v>1003</v>
      </c>
      <c r="CA22" s="94">
        <v>302</v>
      </c>
      <c r="CB22" s="94">
        <v>142</v>
      </c>
      <c r="CC22" s="94">
        <v>84</v>
      </c>
      <c r="CD22" s="94">
        <v>1110</v>
      </c>
      <c r="CE22" s="94">
        <v>647</v>
      </c>
      <c r="CF22" s="94">
        <v>77</v>
      </c>
      <c r="CG22" s="94">
        <v>1158</v>
      </c>
      <c r="CH22" s="94">
        <v>562</v>
      </c>
      <c r="CI22" s="94">
        <v>0</v>
      </c>
      <c r="CJ22" s="94">
        <v>0</v>
      </c>
      <c r="CK22" s="94">
        <v>0</v>
      </c>
      <c r="CL22" s="94">
        <v>0</v>
      </c>
      <c r="CM22" s="94">
        <v>8233</v>
      </c>
      <c r="CN22" s="94">
        <v>0</v>
      </c>
      <c r="CO22" s="94">
        <v>0</v>
      </c>
      <c r="CP22" s="94">
        <v>0</v>
      </c>
      <c r="CQ22" s="94">
        <v>37845</v>
      </c>
      <c r="CR22" s="94">
        <v>10180</v>
      </c>
      <c r="CS22" s="94">
        <v>0</v>
      </c>
      <c r="CT22" s="94">
        <v>0</v>
      </c>
      <c r="CU22" s="94">
        <v>0</v>
      </c>
      <c r="CV22" s="94">
        <v>0</v>
      </c>
      <c r="CW22" s="94">
        <v>0</v>
      </c>
      <c r="CX22" s="94">
        <v>0</v>
      </c>
      <c r="CY22" s="94">
        <v>1807855</v>
      </c>
    </row>
    <row r="23" spans="1:103" ht="15">
      <c r="A23" s="95" t="s">
        <v>115</v>
      </c>
      <c r="B23" s="94">
        <v>4</v>
      </c>
      <c r="C23" s="94">
        <v>42</v>
      </c>
      <c r="D23" s="94">
        <v>1</v>
      </c>
      <c r="E23" s="94">
        <v>0</v>
      </c>
      <c r="F23" s="94">
        <v>0</v>
      </c>
      <c r="G23" s="94">
        <v>97</v>
      </c>
      <c r="H23" s="94">
        <v>43</v>
      </c>
      <c r="I23" s="94">
        <v>1</v>
      </c>
      <c r="J23" s="94">
        <v>14</v>
      </c>
      <c r="K23" s="94">
        <v>176</v>
      </c>
      <c r="L23" s="94">
        <v>187</v>
      </c>
      <c r="M23" s="94">
        <v>195</v>
      </c>
      <c r="N23" s="94">
        <v>183</v>
      </c>
      <c r="O23" s="94">
        <v>906</v>
      </c>
      <c r="P23" s="94">
        <v>192</v>
      </c>
      <c r="Q23" s="94">
        <v>136</v>
      </c>
      <c r="R23" s="94">
        <v>56</v>
      </c>
      <c r="S23" s="94">
        <v>642</v>
      </c>
      <c r="T23" s="94">
        <v>189</v>
      </c>
      <c r="U23" s="94">
        <v>531</v>
      </c>
      <c r="V23" s="94">
        <v>0</v>
      </c>
      <c r="W23" s="94">
        <v>1</v>
      </c>
      <c r="X23" s="94">
        <v>0</v>
      </c>
      <c r="Y23" s="94">
        <v>0</v>
      </c>
      <c r="Z23" s="94">
        <v>23407</v>
      </c>
      <c r="AA23" s="94">
        <v>0</v>
      </c>
      <c r="AB23" s="94">
        <v>1000</v>
      </c>
      <c r="AC23" s="94">
        <v>86541</v>
      </c>
      <c r="AD23" s="94">
        <v>130402</v>
      </c>
      <c r="AE23" s="94">
        <v>59763</v>
      </c>
      <c r="AF23" s="94">
        <v>14630</v>
      </c>
      <c r="AG23" s="94">
        <v>13651</v>
      </c>
      <c r="AH23" s="94">
        <v>510</v>
      </c>
      <c r="AI23" s="94">
        <v>651</v>
      </c>
      <c r="AJ23" s="94">
        <v>8134</v>
      </c>
      <c r="AK23" s="94">
        <v>3590</v>
      </c>
      <c r="AL23" s="94">
        <v>42266</v>
      </c>
      <c r="AM23" s="94">
        <v>3904</v>
      </c>
      <c r="AN23" s="94">
        <v>5338</v>
      </c>
      <c r="AO23" s="94">
        <v>5741</v>
      </c>
      <c r="AP23" s="94">
        <v>167</v>
      </c>
      <c r="AQ23" s="94">
        <v>222</v>
      </c>
      <c r="AR23" s="94">
        <v>658</v>
      </c>
      <c r="AS23" s="94">
        <v>7038</v>
      </c>
      <c r="AT23" s="94">
        <v>509</v>
      </c>
      <c r="AU23" s="94">
        <v>8482</v>
      </c>
      <c r="AV23" s="94">
        <v>6811</v>
      </c>
      <c r="AW23" s="94">
        <v>4078</v>
      </c>
      <c r="AX23" s="94">
        <v>4692</v>
      </c>
      <c r="AY23" s="94">
        <v>602</v>
      </c>
      <c r="AZ23" s="94">
        <v>2</v>
      </c>
      <c r="BA23" s="94">
        <v>3620</v>
      </c>
      <c r="BB23" s="94">
        <v>2675</v>
      </c>
      <c r="BC23" s="94">
        <v>977</v>
      </c>
      <c r="BD23" s="94">
        <v>167</v>
      </c>
      <c r="BE23" s="94">
        <v>409</v>
      </c>
      <c r="BF23" s="94">
        <v>86036</v>
      </c>
      <c r="BG23" s="94">
        <v>63125</v>
      </c>
      <c r="BH23" s="94">
        <v>439040</v>
      </c>
      <c r="BI23" s="94">
        <v>1840</v>
      </c>
      <c r="BJ23" s="94">
        <v>0</v>
      </c>
      <c r="BK23" s="94">
        <v>0</v>
      </c>
      <c r="BL23" s="94">
        <v>9801</v>
      </c>
      <c r="BM23" s="94">
        <v>34663</v>
      </c>
      <c r="BN23" s="94">
        <v>106371</v>
      </c>
      <c r="BO23" s="94">
        <v>61007</v>
      </c>
      <c r="BP23" s="94">
        <v>15</v>
      </c>
      <c r="BQ23" s="94">
        <v>2580</v>
      </c>
      <c r="BR23" s="94">
        <v>536</v>
      </c>
      <c r="BS23" s="94">
        <v>8111</v>
      </c>
      <c r="BT23" s="94">
        <v>178</v>
      </c>
      <c r="BU23" s="94">
        <v>1175</v>
      </c>
      <c r="BV23" s="94">
        <v>286</v>
      </c>
      <c r="BW23" s="94">
        <v>893</v>
      </c>
      <c r="BX23" s="94">
        <v>2314</v>
      </c>
      <c r="BY23" s="94">
        <v>23</v>
      </c>
      <c r="BZ23" s="94">
        <v>336</v>
      </c>
      <c r="CA23" s="94">
        <v>55</v>
      </c>
      <c r="CB23" s="94">
        <v>8</v>
      </c>
      <c r="CC23" s="94">
        <v>1</v>
      </c>
      <c r="CD23" s="94">
        <v>855</v>
      </c>
      <c r="CE23" s="94">
        <v>295</v>
      </c>
      <c r="CF23" s="94">
        <v>94</v>
      </c>
      <c r="CG23" s="94">
        <v>822</v>
      </c>
      <c r="CH23" s="94">
        <v>278</v>
      </c>
      <c r="CI23" s="94">
        <v>0</v>
      </c>
      <c r="CJ23" s="94">
        <v>0</v>
      </c>
      <c r="CK23" s="94">
        <v>0</v>
      </c>
      <c r="CL23" s="94">
        <v>0</v>
      </c>
      <c r="CM23" s="94">
        <v>35</v>
      </c>
      <c r="CN23" s="94">
        <v>0</v>
      </c>
      <c r="CO23" s="94">
        <v>0</v>
      </c>
      <c r="CP23" s="94">
        <v>0</v>
      </c>
      <c r="CQ23" s="94">
        <v>27270</v>
      </c>
      <c r="CR23" s="94">
        <v>6706</v>
      </c>
      <c r="CS23" s="94">
        <v>0</v>
      </c>
      <c r="CT23" s="94">
        <v>0</v>
      </c>
      <c r="CU23" s="94">
        <v>0</v>
      </c>
      <c r="CV23" s="94">
        <v>0</v>
      </c>
      <c r="CW23" s="94">
        <v>0</v>
      </c>
      <c r="CX23" s="94">
        <v>0</v>
      </c>
      <c r="CY23" s="94">
        <v>1298982</v>
      </c>
    </row>
    <row r="24" spans="1:103" ht="15">
      <c r="A24" s="95" t="s">
        <v>118</v>
      </c>
      <c r="B24" s="94">
        <v>9</v>
      </c>
      <c r="C24" s="94">
        <v>0</v>
      </c>
      <c r="D24" s="94">
        <v>0</v>
      </c>
      <c r="E24" s="94">
        <v>0</v>
      </c>
      <c r="F24" s="94">
        <v>0</v>
      </c>
      <c r="G24" s="94">
        <v>139</v>
      </c>
      <c r="H24" s="94">
        <v>0</v>
      </c>
      <c r="I24" s="94">
        <v>0</v>
      </c>
      <c r="J24" s="94">
        <v>0</v>
      </c>
      <c r="K24" s="94">
        <v>534</v>
      </c>
      <c r="L24" s="94">
        <v>3</v>
      </c>
      <c r="M24" s="94">
        <v>438</v>
      </c>
      <c r="N24" s="94">
        <v>10</v>
      </c>
      <c r="O24" s="94">
        <v>122</v>
      </c>
      <c r="P24" s="94">
        <v>29</v>
      </c>
      <c r="Q24" s="94">
        <v>4</v>
      </c>
      <c r="R24" s="94">
        <v>62</v>
      </c>
      <c r="S24" s="94">
        <v>233</v>
      </c>
      <c r="T24" s="94">
        <v>26</v>
      </c>
      <c r="U24" s="94">
        <v>105</v>
      </c>
      <c r="V24" s="94">
        <v>2</v>
      </c>
      <c r="W24" s="94">
        <v>7</v>
      </c>
      <c r="X24" s="94">
        <v>0</v>
      </c>
      <c r="Y24" s="94">
        <v>0</v>
      </c>
      <c r="Z24" s="94">
        <v>0</v>
      </c>
      <c r="AA24" s="94">
        <v>0</v>
      </c>
      <c r="AB24" s="94">
        <v>166</v>
      </c>
      <c r="AC24" s="94">
        <v>5202</v>
      </c>
      <c r="AD24" s="94">
        <v>10010</v>
      </c>
      <c r="AE24" s="94">
        <v>4667</v>
      </c>
      <c r="AF24" s="94">
        <v>578</v>
      </c>
      <c r="AG24" s="94">
        <v>1317</v>
      </c>
      <c r="AH24" s="94">
        <v>37</v>
      </c>
      <c r="AI24" s="94">
        <v>23</v>
      </c>
      <c r="AJ24" s="94">
        <v>2404</v>
      </c>
      <c r="AK24" s="94">
        <v>296</v>
      </c>
      <c r="AL24" s="94">
        <v>574</v>
      </c>
      <c r="AM24" s="94">
        <v>50</v>
      </c>
      <c r="AN24" s="94">
        <v>334</v>
      </c>
      <c r="AO24" s="94">
        <v>268</v>
      </c>
      <c r="AP24" s="94">
        <v>59</v>
      </c>
      <c r="AQ24" s="94">
        <v>15</v>
      </c>
      <c r="AR24" s="94">
        <v>9</v>
      </c>
      <c r="AS24" s="94">
        <v>1876</v>
      </c>
      <c r="AT24" s="94">
        <v>129</v>
      </c>
      <c r="AU24" s="94">
        <v>1565</v>
      </c>
      <c r="AV24" s="94">
        <v>272</v>
      </c>
      <c r="AW24" s="94">
        <v>1188</v>
      </c>
      <c r="AX24" s="94">
        <v>147</v>
      </c>
      <c r="AY24" s="94">
        <v>211</v>
      </c>
      <c r="AZ24" s="94">
        <v>2</v>
      </c>
      <c r="BA24" s="94">
        <v>16148</v>
      </c>
      <c r="BB24" s="94">
        <v>482</v>
      </c>
      <c r="BC24" s="94">
        <v>87</v>
      </c>
      <c r="BD24" s="94">
        <v>10</v>
      </c>
      <c r="BE24" s="94">
        <v>0</v>
      </c>
      <c r="BF24" s="94">
        <v>5</v>
      </c>
      <c r="BG24" s="94">
        <v>125</v>
      </c>
      <c r="BH24" s="94">
        <v>163</v>
      </c>
      <c r="BI24" s="94">
        <v>5</v>
      </c>
      <c r="BJ24" s="94">
        <v>2</v>
      </c>
      <c r="BK24" s="94">
        <v>253</v>
      </c>
      <c r="BL24" s="94">
        <v>0</v>
      </c>
      <c r="BM24" s="94">
        <v>7</v>
      </c>
      <c r="BN24" s="94">
        <v>0</v>
      </c>
      <c r="BO24" s="94">
        <v>0</v>
      </c>
      <c r="BP24" s="94">
        <v>0</v>
      </c>
      <c r="BQ24" s="94">
        <v>0</v>
      </c>
      <c r="BR24" s="94">
        <v>1</v>
      </c>
      <c r="BS24" s="94">
        <v>126</v>
      </c>
      <c r="BT24" s="94">
        <v>0</v>
      </c>
      <c r="BU24" s="94">
        <v>19</v>
      </c>
      <c r="BV24" s="94">
        <v>0</v>
      </c>
      <c r="BW24" s="94">
        <v>0</v>
      </c>
      <c r="BX24" s="94">
        <v>0</v>
      </c>
      <c r="BY24" s="94">
        <v>0</v>
      </c>
      <c r="BZ24" s="94">
        <v>61</v>
      </c>
      <c r="CA24" s="94">
        <v>58</v>
      </c>
      <c r="CB24" s="94">
        <v>0</v>
      </c>
      <c r="CC24" s="94">
        <v>5</v>
      </c>
      <c r="CD24" s="94">
        <v>0</v>
      </c>
      <c r="CE24" s="94">
        <v>0</v>
      </c>
      <c r="CF24" s="94">
        <v>0</v>
      </c>
      <c r="CG24" s="94">
        <v>0</v>
      </c>
      <c r="CH24" s="94">
        <v>0</v>
      </c>
      <c r="CI24" s="94">
        <v>0</v>
      </c>
      <c r="CJ24" s="94">
        <v>0</v>
      </c>
      <c r="CK24" s="94">
        <v>0</v>
      </c>
      <c r="CL24" s="94">
        <v>0</v>
      </c>
      <c r="CM24" s="94">
        <v>0</v>
      </c>
      <c r="CN24" s="94">
        <v>0</v>
      </c>
      <c r="CO24" s="94">
        <v>0</v>
      </c>
      <c r="CP24" s="94">
        <v>0</v>
      </c>
      <c r="CQ24" s="94">
        <v>150</v>
      </c>
      <c r="CR24" s="94">
        <v>131</v>
      </c>
      <c r="CS24" s="94">
        <v>0</v>
      </c>
      <c r="CT24" s="94">
        <v>0</v>
      </c>
      <c r="CU24" s="94">
        <v>0</v>
      </c>
      <c r="CV24" s="94">
        <v>0</v>
      </c>
      <c r="CW24" s="94">
        <v>0</v>
      </c>
      <c r="CX24" s="94">
        <v>0</v>
      </c>
      <c r="CY24" s="94">
        <v>50960</v>
      </c>
    </row>
    <row r="25" spans="1:103" ht="15">
      <c r="A25" s="95" t="s">
        <v>98</v>
      </c>
      <c r="B25" s="94">
        <v>177</v>
      </c>
      <c r="C25" s="94">
        <v>0</v>
      </c>
      <c r="D25" s="94">
        <v>1</v>
      </c>
      <c r="E25" s="94">
        <v>0</v>
      </c>
      <c r="F25" s="94">
        <v>1</v>
      </c>
      <c r="G25" s="94">
        <v>1201</v>
      </c>
      <c r="H25" s="94">
        <v>1</v>
      </c>
      <c r="I25" s="94">
        <v>4</v>
      </c>
      <c r="J25" s="94">
        <v>4</v>
      </c>
      <c r="K25" s="94">
        <v>5272</v>
      </c>
      <c r="L25" s="94">
        <v>168</v>
      </c>
      <c r="M25" s="94">
        <v>8766</v>
      </c>
      <c r="N25" s="94">
        <v>177</v>
      </c>
      <c r="O25" s="94">
        <v>1366</v>
      </c>
      <c r="P25" s="94">
        <v>801</v>
      </c>
      <c r="Q25" s="94">
        <v>170</v>
      </c>
      <c r="R25" s="94">
        <v>922</v>
      </c>
      <c r="S25" s="94">
        <v>1541</v>
      </c>
      <c r="T25" s="94">
        <v>548</v>
      </c>
      <c r="U25" s="94">
        <v>13772</v>
      </c>
      <c r="V25" s="94">
        <v>24238</v>
      </c>
      <c r="W25" s="94">
        <v>0</v>
      </c>
      <c r="X25" s="94">
        <v>0</v>
      </c>
      <c r="Y25" s="94">
        <v>0</v>
      </c>
      <c r="Z25" s="94">
        <v>0</v>
      </c>
      <c r="AA25" s="94">
        <v>0</v>
      </c>
      <c r="AB25" s="94">
        <v>11116</v>
      </c>
      <c r="AC25" s="94">
        <v>7633</v>
      </c>
      <c r="AD25" s="94">
        <v>9825</v>
      </c>
      <c r="AE25" s="94">
        <v>4554</v>
      </c>
      <c r="AF25" s="94">
        <v>857</v>
      </c>
      <c r="AG25" s="94">
        <v>864</v>
      </c>
      <c r="AH25" s="94">
        <v>29</v>
      </c>
      <c r="AI25" s="94">
        <v>34</v>
      </c>
      <c r="AJ25" s="94">
        <v>4122</v>
      </c>
      <c r="AK25" s="94">
        <v>424</v>
      </c>
      <c r="AL25" s="94">
        <v>1079</v>
      </c>
      <c r="AM25" s="94">
        <v>74</v>
      </c>
      <c r="AN25" s="94">
        <v>1236</v>
      </c>
      <c r="AO25" s="94">
        <v>438</v>
      </c>
      <c r="AP25" s="94">
        <v>32</v>
      </c>
      <c r="AQ25" s="94">
        <v>42</v>
      </c>
      <c r="AR25" s="94">
        <v>546</v>
      </c>
      <c r="AS25" s="94">
        <v>1556</v>
      </c>
      <c r="AT25" s="94">
        <v>15</v>
      </c>
      <c r="AU25" s="94">
        <v>1665</v>
      </c>
      <c r="AV25" s="94">
        <v>44</v>
      </c>
      <c r="AW25" s="94">
        <v>1067</v>
      </c>
      <c r="AX25" s="94">
        <v>273</v>
      </c>
      <c r="AY25" s="94">
        <v>202</v>
      </c>
      <c r="AZ25" s="94">
        <v>9</v>
      </c>
      <c r="BA25" s="94">
        <v>3733</v>
      </c>
      <c r="BB25" s="94">
        <v>514</v>
      </c>
      <c r="BC25" s="94">
        <v>228</v>
      </c>
      <c r="BD25" s="94">
        <v>76</v>
      </c>
      <c r="BE25" s="94">
        <v>0</v>
      </c>
      <c r="BF25" s="94">
        <v>47995</v>
      </c>
      <c r="BG25" s="94">
        <v>29757</v>
      </c>
      <c r="BH25" s="94">
        <v>156404</v>
      </c>
      <c r="BI25" s="94">
        <v>233</v>
      </c>
      <c r="BJ25" s="94">
        <v>0</v>
      </c>
      <c r="BK25" s="94">
        <v>2146</v>
      </c>
      <c r="BL25" s="94">
        <v>19469</v>
      </c>
      <c r="BM25" s="94">
        <v>71241</v>
      </c>
      <c r="BN25" s="94">
        <v>23866</v>
      </c>
      <c r="BO25" s="94">
        <v>4225</v>
      </c>
      <c r="BP25" s="94">
        <v>0</v>
      </c>
      <c r="BQ25" s="94">
        <v>41763</v>
      </c>
      <c r="BR25" s="94">
        <v>6</v>
      </c>
      <c r="BS25" s="94">
        <v>260</v>
      </c>
      <c r="BT25" s="94">
        <v>9</v>
      </c>
      <c r="BU25" s="94">
        <v>386</v>
      </c>
      <c r="BV25" s="94">
        <v>0</v>
      </c>
      <c r="BW25" s="94">
        <v>0</v>
      </c>
      <c r="BX25" s="94">
        <v>2</v>
      </c>
      <c r="BY25" s="94">
        <v>112</v>
      </c>
      <c r="BZ25" s="94">
        <v>22</v>
      </c>
      <c r="CA25" s="94">
        <v>8</v>
      </c>
      <c r="CB25" s="94">
        <v>0</v>
      </c>
      <c r="CC25" s="94">
        <v>0</v>
      </c>
      <c r="CD25" s="94">
        <v>0</v>
      </c>
      <c r="CE25" s="94">
        <v>0</v>
      </c>
      <c r="CF25" s="94">
        <v>0</v>
      </c>
      <c r="CG25" s="94">
        <v>0</v>
      </c>
      <c r="CH25" s="94">
        <v>0</v>
      </c>
      <c r="CI25" s="94">
        <v>0</v>
      </c>
      <c r="CJ25" s="94">
        <v>0</v>
      </c>
      <c r="CK25" s="94">
        <v>0</v>
      </c>
      <c r="CL25" s="94">
        <v>0</v>
      </c>
      <c r="CM25" s="94">
        <v>0</v>
      </c>
      <c r="CN25" s="94">
        <v>0</v>
      </c>
      <c r="CO25" s="94">
        <v>0</v>
      </c>
      <c r="CP25" s="94">
        <v>0</v>
      </c>
      <c r="CQ25" s="94">
        <v>9423</v>
      </c>
      <c r="CR25" s="94">
        <v>270</v>
      </c>
      <c r="CS25" s="94">
        <v>0</v>
      </c>
      <c r="CT25" s="94">
        <v>0</v>
      </c>
      <c r="CU25" s="94">
        <v>0</v>
      </c>
      <c r="CV25" s="94">
        <v>0</v>
      </c>
      <c r="CW25" s="94">
        <v>0</v>
      </c>
      <c r="CX25" s="94">
        <v>0</v>
      </c>
      <c r="CY25" s="94">
        <v>519014</v>
      </c>
    </row>
    <row r="26" spans="1:103" ht="15">
      <c r="A26" s="95" t="s">
        <v>113</v>
      </c>
      <c r="B26" s="94">
        <v>330</v>
      </c>
      <c r="C26" s="94">
        <v>6</v>
      </c>
      <c r="D26" s="94">
        <v>5</v>
      </c>
      <c r="E26" s="94">
        <v>9</v>
      </c>
      <c r="F26" s="94">
        <v>0</v>
      </c>
      <c r="G26" s="94">
        <v>2285</v>
      </c>
      <c r="H26" s="94">
        <v>15</v>
      </c>
      <c r="I26" s="94">
        <v>36</v>
      </c>
      <c r="J26" s="94">
        <v>0</v>
      </c>
      <c r="K26" s="94">
        <v>10773</v>
      </c>
      <c r="L26" s="94">
        <v>461</v>
      </c>
      <c r="M26" s="94">
        <v>17905</v>
      </c>
      <c r="N26" s="94">
        <v>505</v>
      </c>
      <c r="O26" s="94">
        <v>3438</v>
      </c>
      <c r="P26" s="94">
        <v>1352</v>
      </c>
      <c r="Q26" s="94">
        <v>162</v>
      </c>
      <c r="R26" s="94">
        <v>1745</v>
      </c>
      <c r="S26" s="94">
        <v>3667</v>
      </c>
      <c r="T26" s="94">
        <v>2335</v>
      </c>
      <c r="U26" s="94">
        <v>36275</v>
      </c>
      <c r="V26" s="94">
        <v>16422</v>
      </c>
      <c r="W26" s="94">
        <v>24</v>
      </c>
      <c r="X26" s="94">
        <v>0</v>
      </c>
      <c r="Y26" s="94">
        <v>0</v>
      </c>
      <c r="Z26" s="94">
        <v>0</v>
      </c>
      <c r="AA26" s="94">
        <v>0</v>
      </c>
      <c r="AB26" s="94">
        <v>78</v>
      </c>
      <c r="AC26" s="94">
        <v>5758</v>
      </c>
      <c r="AD26" s="94">
        <v>5340</v>
      </c>
      <c r="AE26" s="94">
        <v>3207</v>
      </c>
      <c r="AF26" s="94">
        <v>811</v>
      </c>
      <c r="AG26" s="94">
        <v>5545</v>
      </c>
      <c r="AH26" s="94">
        <v>108</v>
      </c>
      <c r="AI26" s="94">
        <v>28</v>
      </c>
      <c r="AJ26" s="94">
        <v>5924</v>
      </c>
      <c r="AK26" s="94">
        <v>438</v>
      </c>
      <c r="AL26" s="94">
        <v>2269</v>
      </c>
      <c r="AM26" s="94">
        <v>350</v>
      </c>
      <c r="AN26" s="94">
        <v>613</v>
      </c>
      <c r="AO26" s="94">
        <v>418</v>
      </c>
      <c r="AP26" s="94">
        <v>242</v>
      </c>
      <c r="AQ26" s="94">
        <v>109</v>
      </c>
      <c r="AR26" s="94">
        <v>24</v>
      </c>
      <c r="AS26" s="94">
        <v>3939</v>
      </c>
      <c r="AT26" s="94">
        <v>80</v>
      </c>
      <c r="AU26" s="94">
        <v>3875</v>
      </c>
      <c r="AV26" s="94">
        <v>800</v>
      </c>
      <c r="AW26" s="94">
        <v>2336</v>
      </c>
      <c r="AX26" s="94">
        <v>940</v>
      </c>
      <c r="AY26" s="94">
        <v>379</v>
      </c>
      <c r="AZ26" s="94">
        <v>17</v>
      </c>
      <c r="BA26" s="94">
        <v>17730</v>
      </c>
      <c r="BB26" s="94">
        <v>730</v>
      </c>
      <c r="BC26" s="94">
        <v>271</v>
      </c>
      <c r="BD26" s="94">
        <v>129</v>
      </c>
      <c r="BE26" s="94">
        <v>0</v>
      </c>
      <c r="BF26" s="94">
        <v>2792</v>
      </c>
      <c r="BG26" s="94">
        <v>8367</v>
      </c>
      <c r="BH26" s="94">
        <v>11033</v>
      </c>
      <c r="BI26" s="94">
        <v>431</v>
      </c>
      <c r="BJ26" s="94">
        <v>0</v>
      </c>
      <c r="BK26" s="94">
        <v>1116</v>
      </c>
      <c r="BL26" s="94">
        <v>11</v>
      </c>
      <c r="BM26" s="94">
        <v>13631</v>
      </c>
      <c r="BN26" s="94">
        <v>2</v>
      </c>
      <c r="BO26" s="94">
        <v>0</v>
      </c>
      <c r="BP26" s="94">
        <v>0</v>
      </c>
      <c r="BQ26" s="94">
        <v>0</v>
      </c>
      <c r="BR26" s="94">
        <v>13</v>
      </c>
      <c r="BS26" s="94">
        <v>397</v>
      </c>
      <c r="BT26" s="94">
        <v>46</v>
      </c>
      <c r="BU26" s="94">
        <v>734</v>
      </c>
      <c r="BV26" s="94">
        <v>0</v>
      </c>
      <c r="BW26" s="94">
        <v>0</v>
      </c>
      <c r="BX26" s="94">
        <v>49</v>
      </c>
      <c r="BY26" s="94">
        <v>3</v>
      </c>
      <c r="BZ26" s="94">
        <v>102</v>
      </c>
      <c r="CA26" s="94">
        <v>68</v>
      </c>
      <c r="CB26" s="94">
        <v>0</v>
      </c>
      <c r="CC26" s="94">
        <v>4</v>
      </c>
      <c r="CD26" s="94">
        <v>58</v>
      </c>
      <c r="CE26" s="94">
        <v>4</v>
      </c>
      <c r="CF26" s="94">
        <v>1</v>
      </c>
      <c r="CG26" s="94">
        <v>17</v>
      </c>
      <c r="CH26" s="94">
        <v>42</v>
      </c>
      <c r="CI26" s="94">
        <v>0</v>
      </c>
      <c r="CJ26" s="94">
        <v>0</v>
      </c>
      <c r="CK26" s="94">
        <v>0</v>
      </c>
      <c r="CL26" s="94">
        <v>0</v>
      </c>
      <c r="CM26" s="94">
        <v>0</v>
      </c>
      <c r="CN26" s="94">
        <v>0</v>
      </c>
      <c r="CO26" s="94">
        <v>0</v>
      </c>
      <c r="CP26" s="94">
        <v>0</v>
      </c>
      <c r="CQ26" s="94">
        <v>194</v>
      </c>
      <c r="CR26" s="94">
        <v>878</v>
      </c>
      <c r="CS26" s="94">
        <v>0</v>
      </c>
      <c r="CT26" s="94">
        <v>0</v>
      </c>
      <c r="CU26" s="94">
        <v>0</v>
      </c>
      <c r="CV26" s="94">
        <v>0</v>
      </c>
      <c r="CW26" s="94">
        <v>0</v>
      </c>
      <c r="CX26" s="94">
        <v>0</v>
      </c>
      <c r="CY26" s="94">
        <v>200231</v>
      </c>
    </row>
    <row r="27" spans="1:103" ht="15">
      <c r="A27" s="95" t="s">
        <v>109</v>
      </c>
      <c r="B27" s="94">
        <v>24</v>
      </c>
      <c r="C27" s="94">
        <v>0</v>
      </c>
      <c r="D27" s="94">
        <v>2</v>
      </c>
      <c r="E27" s="94">
        <v>0</v>
      </c>
      <c r="F27" s="94">
        <v>0</v>
      </c>
      <c r="G27" s="94">
        <v>136</v>
      </c>
      <c r="H27" s="94">
        <v>13</v>
      </c>
      <c r="I27" s="94">
        <v>0</v>
      </c>
      <c r="J27" s="94">
        <v>0</v>
      </c>
      <c r="K27" s="94">
        <v>157</v>
      </c>
      <c r="L27" s="94">
        <v>6</v>
      </c>
      <c r="M27" s="94">
        <v>386</v>
      </c>
      <c r="N27" s="94">
        <v>34</v>
      </c>
      <c r="O27" s="94">
        <v>96</v>
      </c>
      <c r="P27" s="94">
        <v>127</v>
      </c>
      <c r="Q27" s="94">
        <v>8</v>
      </c>
      <c r="R27" s="94">
        <v>60</v>
      </c>
      <c r="S27" s="94">
        <v>29</v>
      </c>
      <c r="T27" s="94">
        <v>89</v>
      </c>
      <c r="U27" s="94">
        <v>641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4">
        <v>0</v>
      </c>
      <c r="AN27" s="94">
        <v>0</v>
      </c>
      <c r="AO27" s="94">
        <v>0</v>
      </c>
      <c r="AP27" s="94">
        <v>0</v>
      </c>
      <c r="AQ27" s="94">
        <v>0</v>
      </c>
      <c r="AR27" s="94">
        <v>0</v>
      </c>
      <c r="AS27" s="94">
        <v>14</v>
      </c>
      <c r="AT27" s="94">
        <v>0</v>
      </c>
      <c r="AU27" s="94">
        <v>24</v>
      </c>
      <c r="AV27" s="94">
        <v>0</v>
      </c>
      <c r="AW27" s="94">
        <v>59</v>
      </c>
      <c r="AX27" s="94">
        <v>0</v>
      </c>
      <c r="AY27" s="94">
        <v>18</v>
      </c>
      <c r="AZ27" s="94">
        <v>13</v>
      </c>
      <c r="BA27" s="94">
        <v>206</v>
      </c>
      <c r="BB27" s="94">
        <v>18</v>
      </c>
      <c r="BC27" s="94">
        <v>0</v>
      </c>
      <c r="BD27" s="94">
        <v>3</v>
      </c>
      <c r="BE27" s="94">
        <v>0</v>
      </c>
      <c r="BF27" s="94">
        <v>0</v>
      </c>
      <c r="BG27" s="94">
        <v>0</v>
      </c>
      <c r="BH27" s="94">
        <v>0</v>
      </c>
      <c r="BI27" s="94">
        <v>0</v>
      </c>
      <c r="BJ27" s="94">
        <v>0</v>
      </c>
      <c r="BK27" s="94">
        <v>1</v>
      </c>
      <c r="BL27" s="94">
        <v>0</v>
      </c>
      <c r="BM27" s="94">
        <v>0</v>
      </c>
      <c r="BN27" s="94">
        <v>0</v>
      </c>
      <c r="BO27" s="94">
        <v>0</v>
      </c>
      <c r="BP27" s="94">
        <v>0</v>
      </c>
      <c r="BQ27" s="94">
        <v>0</v>
      </c>
      <c r="BR27" s="94">
        <v>0</v>
      </c>
      <c r="BS27" s="94">
        <v>0</v>
      </c>
      <c r="BT27" s="94">
        <v>0</v>
      </c>
      <c r="BU27" s="94">
        <v>1</v>
      </c>
      <c r="BV27" s="94">
        <v>0</v>
      </c>
      <c r="BW27" s="94">
        <v>0</v>
      </c>
      <c r="BX27" s="94">
        <v>0</v>
      </c>
      <c r="BY27" s="94">
        <v>0</v>
      </c>
      <c r="BZ27" s="94">
        <v>0</v>
      </c>
      <c r="CA27" s="94">
        <v>0</v>
      </c>
      <c r="CB27" s="94">
        <v>0</v>
      </c>
      <c r="CC27" s="94">
        <v>0</v>
      </c>
      <c r="CD27" s="94">
        <v>0</v>
      </c>
      <c r="CE27" s="94">
        <v>0</v>
      </c>
      <c r="CF27" s="94">
        <v>0</v>
      </c>
      <c r="CG27" s="94">
        <v>0</v>
      </c>
      <c r="CH27" s="94">
        <v>0</v>
      </c>
      <c r="CI27" s="94">
        <v>0</v>
      </c>
      <c r="CJ27" s="94">
        <v>0</v>
      </c>
      <c r="CK27" s="94">
        <v>0</v>
      </c>
      <c r="CL27" s="94">
        <v>0</v>
      </c>
      <c r="CM27" s="94">
        <v>0</v>
      </c>
      <c r="CN27" s="94">
        <v>0</v>
      </c>
      <c r="CO27" s="94">
        <v>0</v>
      </c>
      <c r="CP27" s="94">
        <v>0</v>
      </c>
      <c r="CQ27" s="94">
        <v>0</v>
      </c>
      <c r="CR27" s="94">
        <v>0</v>
      </c>
      <c r="CS27" s="94">
        <v>0</v>
      </c>
      <c r="CT27" s="94">
        <v>0</v>
      </c>
      <c r="CU27" s="94">
        <v>0</v>
      </c>
      <c r="CV27" s="94">
        <v>0</v>
      </c>
      <c r="CW27" s="94">
        <v>0</v>
      </c>
      <c r="CX27" s="94">
        <v>0</v>
      </c>
      <c r="CY27" s="94">
        <v>2165</v>
      </c>
    </row>
    <row r="28" spans="1:103" ht="15">
      <c r="A28" s="95" t="s">
        <v>298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v>0</v>
      </c>
      <c r="AN28" s="94">
        <v>0</v>
      </c>
      <c r="AO28" s="94">
        <v>0</v>
      </c>
      <c r="AP28" s="94">
        <v>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4">
        <v>0</v>
      </c>
      <c r="AW28" s="94">
        <v>0</v>
      </c>
      <c r="AX28" s="94">
        <v>0</v>
      </c>
      <c r="AY28" s="94">
        <v>0</v>
      </c>
      <c r="AZ28" s="94">
        <v>0</v>
      </c>
      <c r="BA28" s="94">
        <v>0</v>
      </c>
      <c r="BB28" s="94">
        <v>0</v>
      </c>
      <c r="BC28" s="94">
        <v>0</v>
      </c>
      <c r="BD28" s="94">
        <v>0</v>
      </c>
      <c r="BE28" s="94">
        <v>0</v>
      </c>
      <c r="BF28" s="94">
        <v>0</v>
      </c>
      <c r="BG28" s="94">
        <v>0</v>
      </c>
      <c r="BH28" s="94">
        <v>12690</v>
      </c>
      <c r="BI28" s="94">
        <v>0</v>
      </c>
      <c r="BJ28" s="94">
        <v>0</v>
      </c>
      <c r="BK28" s="94">
        <v>0</v>
      </c>
      <c r="BL28" s="94">
        <v>0</v>
      </c>
      <c r="BM28" s="94">
        <v>0</v>
      </c>
      <c r="BN28" s="94">
        <v>0</v>
      </c>
      <c r="BO28" s="94">
        <v>0</v>
      </c>
      <c r="BP28" s="94">
        <v>0</v>
      </c>
      <c r="BQ28" s="94">
        <v>0</v>
      </c>
      <c r="BR28" s="94">
        <v>0</v>
      </c>
      <c r="BS28" s="94">
        <v>0</v>
      </c>
      <c r="BT28" s="94">
        <v>0</v>
      </c>
      <c r="BU28" s="94">
        <v>0</v>
      </c>
      <c r="BV28" s="94">
        <v>0</v>
      </c>
      <c r="BW28" s="94">
        <v>0</v>
      </c>
      <c r="BX28" s="94">
        <v>0</v>
      </c>
      <c r="BY28" s="94">
        <v>0</v>
      </c>
      <c r="BZ28" s="94">
        <v>0</v>
      </c>
      <c r="CA28" s="94">
        <v>0</v>
      </c>
      <c r="CB28" s="94">
        <v>0</v>
      </c>
      <c r="CC28" s="94">
        <v>0</v>
      </c>
      <c r="CD28" s="94">
        <v>0</v>
      </c>
      <c r="CE28" s="94">
        <v>0</v>
      </c>
      <c r="CF28" s="94">
        <v>0</v>
      </c>
      <c r="CG28" s="94">
        <v>0</v>
      </c>
      <c r="CH28" s="94">
        <v>0</v>
      </c>
      <c r="CI28" s="94">
        <v>0</v>
      </c>
      <c r="CJ28" s="94">
        <v>0</v>
      </c>
      <c r="CK28" s="94">
        <v>0</v>
      </c>
      <c r="CL28" s="94">
        <v>0</v>
      </c>
      <c r="CM28" s="94">
        <v>0</v>
      </c>
      <c r="CN28" s="94">
        <v>0</v>
      </c>
      <c r="CO28" s="94">
        <v>0</v>
      </c>
      <c r="CP28" s="94">
        <v>0</v>
      </c>
      <c r="CQ28" s="94">
        <v>0</v>
      </c>
      <c r="CR28" s="94">
        <v>0</v>
      </c>
      <c r="CS28" s="94">
        <v>0</v>
      </c>
      <c r="CT28" s="94">
        <v>0</v>
      </c>
      <c r="CU28" s="94">
        <v>0</v>
      </c>
      <c r="CV28" s="94">
        <v>0</v>
      </c>
      <c r="CW28" s="94">
        <v>0</v>
      </c>
      <c r="CX28" s="94">
        <v>0</v>
      </c>
      <c r="CY28" s="94">
        <v>12690</v>
      </c>
    </row>
    <row r="29" spans="1:103" ht="15">
      <c r="A29" s="95" t="s">
        <v>299</v>
      </c>
      <c r="B29" s="94">
        <v>-46</v>
      </c>
      <c r="C29" s="94">
        <v>-10</v>
      </c>
      <c r="D29" s="94">
        <v>-39</v>
      </c>
      <c r="E29" s="94">
        <v>-3</v>
      </c>
      <c r="F29" s="94">
        <v>1</v>
      </c>
      <c r="G29" s="94">
        <v>-65</v>
      </c>
      <c r="H29" s="94">
        <v>-41</v>
      </c>
      <c r="I29" s="94">
        <v>20</v>
      </c>
      <c r="J29" s="94">
        <v>0</v>
      </c>
      <c r="K29" s="94">
        <v>-21</v>
      </c>
      <c r="L29" s="94">
        <v>-13</v>
      </c>
      <c r="M29" s="94">
        <v>-124</v>
      </c>
      <c r="N29" s="94">
        <v>-32</v>
      </c>
      <c r="O29" s="94">
        <v>-30</v>
      </c>
      <c r="P29" s="94">
        <v>-213</v>
      </c>
      <c r="Q29" s="94">
        <v>-22</v>
      </c>
      <c r="R29" s="94">
        <v>-35</v>
      </c>
      <c r="S29" s="94">
        <v>-152</v>
      </c>
      <c r="T29" s="94">
        <v>-133</v>
      </c>
      <c r="U29" s="94">
        <v>-146</v>
      </c>
      <c r="V29" s="94">
        <v>0</v>
      </c>
      <c r="W29" s="94">
        <v>18</v>
      </c>
      <c r="X29" s="94">
        <v>1</v>
      </c>
      <c r="Y29" s="94">
        <v>0</v>
      </c>
      <c r="Z29" s="94">
        <v>0</v>
      </c>
      <c r="AA29" s="94">
        <v>0</v>
      </c>
      <c r="AB29" s="94">
        <v>140</v>
      </c>
      <c r="AC29" s="94">
        <v>8</v>
      </c>
      <c r="AD29" s="94">
        <v>-56</v>
      </c>
      <c r="AE29" s="94">
        <v>-38</v>
      </c>
      <c r="AF29" s="94">
        <v>0</v>
      </c>
      <c r="AG29" s="94">
        <v>-25</v>
      </c>
      <c r="AH29" s="94">
        <v>-3</v>
      </c>
      <c r="AI29" s="94">
        <v>0</v>
      </c>
      <c r="AJ29" s="94">
        <v>-78</v>
      </c>
      <c r="AK29" s="94">
        <v>0</v>
      </c>
      <c r="AL29" s="94">
        <v>98</v>
      </c>
      <c r="AM29" s="94">
        <v>2</v>
      </c>
      <c r="AN29" s="94">
        <v>-3</v>
      </c>
      <c r="AO29" s="94">
        <v>-113</v>
      </c>
      <c r="AP29" s="94">
        <v>52</v>
      </c>
      <c r="AQ29" s="94">
        <v>58</v>
      </c>
      <c r="AR29" s="94">
        <v>55</v>
      </c>
      <c r="AS29" s="94">
        <v>-25</v>
      </c>
      <c r="AT29" s="94">
        <v>1</v>
      </c>
      <c r="AU29" s="94">
        <v>-110</v>
      </c>
      <c r="AV29" s="94">
        <v>4</v>
      </c>
      <c r="AW29" s="94">
        <v>-50</v>
      </c>
      <c r="AX29" s="94">
        <v>-37</v>
      </c>
      <c r="AY29" s="94">
        <v>-14</v>
      </c>
      <c r="AZ29" s="94">
        <v>-1</v>
      </c>
      <c r="BA29" s="94">
        <v>-1169</v>
      </c>
      <c r="BB29" s="94">
        <v>-129</v>
      </c>
      <c r="BC29" s="94">
        <v>-18</v>
      </c>
      <c r="BD29" s="94">
        <v>-6</v>
      </c>
      <c r="BE29" s="94">
        <v>0</v>
      </c>
      <c r="BF29" s="94">
        <v>1</v>
      </c>
      <c r="BG29" s="94">
        <v>0</v>
      </c>
      <c r="BH29" s="94">
        <v>13</v>
      </c>
      <c r="BI29" s="94">
        <v>0</v>
      </c>
      <c r="BJ29" s="94">
        <v>0</v>
      </c>
      <c r="BK29" s="94">
        <v>25</v>
      </c>
      <c r="BL29" s="94">
        <v>2</v>
      </c>
      <c r="BM29" s="94">
        <v>-9</v>
      </c>
      <c r="BN29" s="94">
        <v>0</v>
      </c>
      <c r="BO29" s="94">
        <v>0</v>
      </c>
      <c r="BP29" s="94">
        <v>0</v>
      </c>
      <c r="BQ29" s="94">
        <v>131</v>
      </c>
      <c r="BR29" s="94">
        <v>0</v>
      </c>
      <c r="BS29" s="94">
        <v>0</v>
      </c>
      <c r="BT29" s="94">
        <v>0</v>
      </c>
      <c r="BU29" s="94">
        <v>0</v>
      </c>
      <c r="BV29" s="94">
        <v>0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0</v>
      </c>
      <c r="CC29" s="94">
        <v>0</v>
      </c>
      <c r="CD29" s="94">
        <v>0</v>
      </c>
      <c r="CE29" s="94">
        <v>0</v>
      </c>
      <c r="CF29" s="94">
        <v>0</v>
      </c>
      <c r="CG29" s="94">
        <v>0</v>
      </c>
      <c r="CH29" s="94">
        <v>0</v>
      </c>
      <c r="CI29" s="94">
        <v>0</v>
      </c>
      <c r="CJ29" s="94">
        <v>0</v>
      </c>
      <c r="CK29" s="94">
        <v>0</v>
      </c>
      <c r="CL29" s="94">
        <v>0</v>
      </c>
      <c r="CM29" s="94">
        <v>0</v>
      </c>
      <c r="CN29" s="94">
        <v>0</v>
      </c>
      <c r="CO29" s="94">
        <v>0</v>
      </c>
      <c r="CP29" s="94">
        <v>0</v>
      </c>
      <c r="CQ29" s="94">
        <v>0</v>
      </c>
      <c r="CR29" s="94">
        <v>-10</v>
      </c>
      <c r="CS29" s="94">
        <v>0</v>
      </c>
      <c r="CT29" s="94">
        <v>0</v>
      </c>
      <c r="CU29" s="94">
        <v>0</v>
      </c>
      <c r="CV29" s="94">
        <v>0</v>
      </c>
      <c r="CW29" s="94">
        <v>0</v>
      </c>
      <c r="CX29" s="94">
        <v>0</v>
      </c>
      <c r="CY29" s="94">
        <v>-2389</v>
      </c>
    </row>
    <row r="30" spans="1:103" ht="15">
      <c r="A30" s="95" t="s">
        <v>110</v>
      </c>
      <c r="B30" s="94">
        <v>14</v>
      </c>
      <c r="C30" s="94">
        <v>39</v>
      </c>
      <c r="D30" s="94">
        <v>21</v>
      </c>
      <c r="E30" s="94">
        <v>2</v>
      </c>
      <c r="F30" s="94">
        <v>0</v>
      </c>
      <c r="G30" s="94">
        <v>106</v>
      </c>
      <c r="H30" s="94">
        <v>233</v>
      </c>
      <c r="I30" s="94">
        <v>2</v>
      </c>
      <c r="J30" s="94">
        <v>0</v>
      </c>
      <c r="K30" s="94">
        <v>61</v>
      </c>
      <c r="L30" s="94">
        <v>89</v>
      </c>
      <c r="M30" s="94">
        <v>101</v>
      </c>
      <c r="N30" s="94">
        <v>310</v>
      </c>
      <c r="O30" s="94">
        <v>197</v>
      </c>
      <c r="P30" s="94">
        <v>207</v>
      </c>
      <c r="Q30" s="94">
        <v>3</v>
      </c>
      <c r="R30" s="94">
        <v>3</v>
      </c>
      <c r="S30" s="94">
        <v>31</v>
      </c>
      <c r="T30" s="94">
        <v>227</v>
      </c>
      <c r="U30" s="94">
        <v>110</v>
      </c>
      <c r="V30" s="94">
        <v>0</v>
      </c>
      <c r="W30" s="94">
        <v>9</v>
      </c>
      <c r="X30" s="94">
        <v>1</v>
      </c>
      <c r="Y30" s="94">
        <v>0</v>
      </c>
      <c r="Z30" s="94">
        <v>0</v>
      </c>
      <c r="AA30" s="94">
        <v>0</v>
      </c>
      <c r="AB30" s="94">
        <v>354</v>
      </c>
      <c r="AC30" s="94">
        <v>924</v>
      </c>
      <c r="AD30" s="94">
        <v>42</v>
      </c>
      <c r="AE30" s="94">
        <v>69</v>
      </c>
      <c r="AF30" s="94">
        <v>63</v>
      </c>
      <c r="AG30" s="94">
        <v>36</v>
      </c>
      <c r="AH30" s="94">
        <v>96</v>
      </c>
      <c r="AI30" s="94">
        <v>0</v>
      </c>
      <c r="AJ30" s="94">
        <v>782</v>
      </c>
      <c r="AK30" s="94">
        <v>0</v>
      </c>
      <c r="AL30" s="94">
        <v>41</v>
      </c>
      <c r="AM30" s="94">
        <v>0</v>
      </c>
      <c r="AN30" s="94">
        <v>13</v>
      </c>
      <c r="AO30" s="94">
        <v>363</v>
      </c>
      <c r="AP30" s="94">
        <v>12</v>
      </c>
      <c r="AQ30" s="94">
        <v>10</v>
      </c>
      <c r="AR30" s="94">
        <v>424</v>
      </c>
      <c r="AS30" s="94">
        <v>28</v>
      </c>
      <c r="AT30" s="94">
        <v>0</v>
      </c>
      <c r="AU30" s="94">
        <v>47</v>
      </c>
      <c r="AV30" s="94">
        <v>0</v>
      </c>
      <c r="AW30" s="94">
        <v>7</v>
      </c>
      <c r="AX30" s="94">
        <v>17</v>
      </c>
      <c r="AY30" s="94">
        <v>9</v>
      </c>
      <c r="AZ30" s="94">
        <v>0</v>
      </c>
      <c r="BA30" s="94">
        <v>2729</v>
      </c>
      <c r="BB30" s="94">
        <v>15</v>
      </c>
      <c r="BC30" s="94">
        <v>12</v>
      </c>
      <c r="BD30" s="94">
        <v>3</v>
      </c>
      <c r="BE30" s="94">
        <v>0</v>
      </c>
      <c r="BF30" s="94">
        <v>3</v>
      </c>
      <c r="BG30" s="94">
        <v>0</v>
      </c>
      <c r="BH30" s="94">
        <v>43</v>
      </c>
      <c r="BI30" s="94">
        <v>8</v>
      </c>
      <c r="BJ30" s="94">
        <v>0</v>
      </c>
      <c r="BK30" s="94">
        <v>1</v>
      </c>
      <c r="BL30" s="94">
        <v>0</v>
      </c>
      <c r="BM30" s="94">
        <v>36</v>
      </c>
      <c r="BN30" s="94">
        <v>0</v>
      </c>
      <c r="BO30" s="94">
        <v>0</v>
      </c>
      <c r="BP30" s="94">
        <v>0</v>
      </c>
      <c r="BQ30" s="94">
        <v>2</v>
      </c>
      <c r="BR30" s="94">
        <v>1</v>
      </c>
      <c r="BS30" s="94">
        <v>77</v>
      </c>
      <c r="BT30" s="94">
        <v>0</v>
      </c>
      <c r="BU30" s="94">
        <v>116</v>
      </c>
      <c r="BV30" s="94"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0</v>
      </c>
      <c r="CB30" s="94">
        <v>0</v>
      </c>
      <c r="CC30" s="94">
        <v>0</v>
      </c>
      <c r="CD30" s="94">
        <v>0</v>
      </c>
      <c r="CE30" s="94">
        <v>0</v>
      </c>
      <c r="CF30" s="94">
        <v>0</v>
      </c>
      <c r="CG30" s="94">
        <v>0</v>
      </c>
      <c r="CH30" s="94">
        <v>0</v>
      </c>
      <c r="CI30" s="94">
        <v>0</v>
      </c>
      <c r="CJ30" s="94">
        <v>0</v>
      </c>
      <c r="CK30" s="94">
        <v>0</v>
      </c>
      <c r="CL30" s="94">
        <v>0</v>
      </c>
      <c r="CM30" s="94">
        <v>0</v>
      </c>
      <c r="CN30" s="94">
        <v>0</v>
      </c>
      <c r="CO30" s="94">
        <v>0</v>
      </c>
      <c r="CP30" s="94">
        <v>0</v>
      </c>
      <c r="CQ30" s="94">
        <v>0</v>
      </c>
      <c r="CR30" s="94">
        <v>90</v>
      </c>
      <c r="CS30" s="94">
        <v>0</v>
      </c>
      <c r="CT30" s="94">
        <v>0</v>
      </c>
      <c r="CU30" s="94">
        <v>161</v>
      </c>
      <c r="CV30" s="94">
        <v>0</v>
      </c>
      <c r="CW30" s="94">
        <v>0</v>
      </c>
      <c r="CX30" s="94">
        <v>0</v>
      </c>
      <c r="CY30" s="94">
        <v>8400</v>
      </c>
    </row>
    <row r="31" spans="1:103" ht="15">
      <c r="A31" s="104" t="s">
        <v>306</v>
      </c>
      <c r="B31" s="105">
        <v>6</v>
      </c>
      <c r="C31" s="105">
        <v>39</v>
      </c>
      <c r="D31" s="105">
        <v>17</v>
      </c>
      <c r="E31" s="105">
        <v>0</v>
      </c>
      <c r="F31" s="105">
        <v>0</v>
      </c>
      <c r="G31" s="105">
        <v>79</v>
      </c>
      <c r="H31" s="105">
        <v>206</v>
      </c>
      <c r="I31" s="105">
        <v>0</v>
      </c>
      <c r="J31" s="105">
        <v>0</v>
      </c>
      <c r="K31" s="105">
        <v>30</v>
      </c>
      <c r="L31" s="105">
        <v>67</v>
      </c>
      <c r="M31" s="105">
        <v>51</v>
      </c>
      <c r="N31" s="105">
        <v>183</v>
      </c>
      <c r="O31" s="105">
        <v>195</v>
      </c>
      <c r="P31" s="105">
        <v>87</v>
      </c>
      <c r="Q31" s="105">
        <v>1</v>
      </c>
      <c r="R31" s="105">
        <v>2</v>
      </c>
      <c r="S31" s="105">
        <v>1</v>
      </c>
      <c r="T31" s="105">
        <v>114</v>
      </c>
      <c r="U31" s="105">
        <v>19</v>
      </c>
      <c r="V31" s="105">
        <v>0</v>
      </c>
      <c r="W31" s="105">
        <v>9</v>
      </c>
      <c r="X31" s="105">
        <v>1</v>
      </c>
      <c r="Y31" s="105">
        <v>0</v>
      </c>
      <c r="Z31" s="105">
        <v>0</v>
      </c>
      <c r="AA31" s="105">
        <v>0</v>
      </c>
      <c r="AB31" s="105">
        <v>354</v>
      </c>
      <c r="AC31" s="105">
        <v>731</v>
      </c>
      <c r="AD31" s="105">
        <v>12</v>
      </c>
      <c r="AE31" s="105">
        <v>44</v>
      </c>
      <c r="AF31" s="105">
        <v>4</v>
      </c>
      <c r="AG31" s="105">
        <v>22</v>
      </c>
      <c r="AH31" s="105">
        <v>95</v>
      </c>
      <c r="AI31" s="105">
        <v>0</v>
      </c>
      <c r="AJ31" s="105">
        <v>62</v>
      </c>
      <c r="AK31" s="105">
        <v>0</v>
      </c>
      <c r="AL31" s="105">
        <v>5</v>
      </c>
      <c r="AM31" s="105">
        <v>0</v>
      </c>
      <c r="AN31" s="105">
        <v>3</v>
      </c>
      <c r="AO31" s="105">
        <v>360</v>
      </c>
      <c r="AP31" s="105">
        <v>10</v>
      </c>
      <c r="AQ31" s="105">
        <v>8</v>
      </c>
      <c r="AR31" s="105">
        <v>424</v>
      </c>
      <c r="AS31" s="105">
        <v>9</v>
      </c>
      <c r="AT31" s="105">
        <v>0</v>
      </c>
      <c r="AU31" s="105">
        <v>22</v>
      </c>
      <c r="AV31" s="105">
        <v>0</v>
      </c>
      <c r="AW31" s="105">
        <v>0</v>
      </c>
      <c r="AX31" s="105">
        <v>15</v>
      </c>
      <c r="AY31" s="105">
        <v>8</v>
      </c>
      <c r="AZ31" s="105">
        <v>0</v>
      </c>
      <c r="BA31" s="105">
        <v>359</v>
      </c>
      <c r="BB31" s="105">
        <v>6</v>
      </c>
      <c r="BC31" s="105">
        <v>0</v>
      </c>
      <c r="BD31" s="105">
        <v>2</v>
      </c>
      <c r="BE31" s="105">
        <v>0</v>
      </c>
      <c r="BF31" s="105">
        <v>0</v>
      </c>
      <c r="BG31" s="105">
        <v>0</v>
      </c>
      <c r="BH31" s="105">
        <v>29</v>
      </c>
      <c r="BI31" s="105">
        <v>0</v>
      </c>
      <c r="BJ31" s="105">
        <v>0</v>
      </c>
      <c r="BK31" s="105">
        <v>0</v>
      </c>
      <c r="BL31" s="105">
        <v>0</v>
      </c>
      <c r="BM31" s="105">
        <v>27</v>
      </c>
      <c r="BN31" s="105">
        <v>0</v>
      </c>
      <c r="BO31" s="105">
        <v>0</v>
      </c>
      <c r="BP31" s="105">
        <v>0</v>
      </c>
      <c r="BQ31" s="105">
        <v>0</v>
      </c>
      <c r="BR31" s="105">
        <v>1</v>
      </c>
      <c r="BS31" s="105">
        <v>57</v>
      </c>
      <c r="BT31" s="105">
        <v>0</v>
      </c>
      <c r="BU31" s="105">
        <v>10</v>
      </c>
      <c r="BV31" s="105">
        <v>0</v>
      </c>
      <c r="BW31" s="105">
        <v>0</v>
      </c>
      <c r="BX31" s="105">
        <v>0</v>
      </c>
      <c r="BY31" s="105">
        <v>0</v>
      </c>
      <c r="BZ31" s="105">
        <v>0</v>
      </c>
      <c r="CA31" s="105">
        <v>0</v>
      </c>
      <c r="CB31" s="105">
        <v>0</v>
      </c>
      <c r="CC31" s="105">
        <v>0</v>
      </c>
      <c r="CD31" s="105">
        <v>0</v>
      </c>
      <c r="CE31" s="105">
        <v>0</v>
      </c>
      <c r="CF31" s="105">
        <v>0</v>
      </c>
      <c r="CG31" s="105">
        <v>0</v>
      </c>
      <c r="CH31" s="105">
        <v>0</v>
      </c>
      <c r="CI31" s="105">
        <v>0</v>
      </c>
      <c r="CJ31" s="105">
        <v>0</v>
      </c>
      <c r="CK31" s="105">
        <v>0</v>
      </c>
      <c r="CL31" s="105">
        <v>0</v>
      </c>
      <c r="CM31" s="105">
        <v>0</v>
      </c>
      <c r="CN31" s="105">
        <v>0</v>
      </c>
      <c r="CO31" s="105">
        <v>0</v>
      </c>
      <c r="CP31" s="105">
        <v>0</v>
      </c>
      <c r="CQ31" s="105">
        <v>0</v>
      </c>
      <c r="CR31" s="105">
        <v>21</v>
      </c>
      <c r="CS31" s="105">
        <v>0</v>
      </c>
      <c r="CT31" s="105">
        <v>0</v>
      </c>
      <c r="CU31" s="105">
        <v>161</v>
      </c>
      <c r="CV31" s="105">
        <v>0</v>
      </c>
      <c r="CW31" s="105">
        <v>0</v>
      </c>
      <c r="CX31" s="105">
        <v>0</v>
      </c>
      <c r="CY31" s="105">
        <v>3968</v>
      </c>
    </row>
    <row r="32" spans="1:103" ht="15">
      <c r="A32" s="104" t="s">
        <v>307</v>
      </c>
      <c r="B32" s="105">
        <v>0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3</v>
      </c>
      <c r="M32" s="105">
        <v>0</v>
      </c>
      <c r="N32" s="105">
        <v>8</v>
      </c>
      <c r="O32" s="105">
        <v>2</v>
      </c>
      <c r="P32" s="105">
        <v>1</v>
      </c>
      <c r="Q32" s="105">
        <v>0</v>
      </c>
      <c r="R32" s="105">
        <v>0</v>
      </c>
      <c r="S32" s="105">
        <v>0</v>
      </c>
      <c r="T32" s="105">
        <v>96</v>
      </c>
      <c r="U32" s="105">
        <v>33</v>
      </c>
      <c r="V32" s="105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05">
        <v>92</v>
      </c>
      <c r="AD32" s="105">
        <v>0</v>
      </c>
      <c r="AE32" s="105">
        <v>0</v>
      </c>
      <c r="AF32" s="105">
        <v>0</v>
      </c>
      <c r="AG32" s="105">
        <v>1</v>
      </c>
      <c r="AH32" s="105">
        <v>1</v>
      </c>
      <c r="AI32" s="105">
        <v>0</v>
      </c>
      <c r="AJ32" s="105">
        <v>5</v>
      </c>
      <c r="AK32" s="105">
        <v>0</v>
      </c>
      <c r="AL32" s="105">
        <v>2</v>
      </c>
      <c r="AM32" s="105">
        <v>0</v>
      </c>
      <c r="AN32" s="105">
        <v>1</v>
      </c>
      <c r="AO32" s="105">
        <v>0</v>
      </c>
      <c r="AP32" s="105">
        <v>0</v>
      </c>
      <c r="AQ32" s="105">
        <v>2</v>
      </c>
      <c r="AR32" s="105">
        <v>0</v>
      </c>
      <c r="AS32" s="105">
        <v>0</v>
      </c>
      <c r="AT32" s="105">
        <v>0</v>
      </c>
      <c r="AU32" s="105">
        <v>0</v>
      </c>
      <c r="AV32" s="105">
        <v>0</v>
      </c>
      <c r="AW32" s="105">
        <v>0</v>
      </c>
      <c r="AX32" s="105">
        <v>0</v>
      </c>
      <c r="AY32" s="105">
        <v>0</v>
      </c>
      <c r="AZ32" s="105">
        <v>0</v>
      </c>
      <c r="BA32" s="105">
        <v>28</v>
      </c>
      <c r="BB32" s="105">
        <v>0</v>
      </c>
      <c r="BC32" s="105">
        <v>0</v>
      </c>
      <c r="BD32" s="105">
        <v>1</v>
      </c>
      <c r="BE32" s="105">
        <v>0</v>
      </c>
      <c r="BF32" s="105">
        <v>0</v>
      </c>
      <c r="BG32" s="105">
        <v>0</v>
      </c>
      <c r="BH32" s="105">
        <v>0</v>
      </c>
      <c r="BI32" s="105">
        <v>0</v>
      </c>
      <c r="BJ32" s="105">
        <v>0</v>
      </c>
      <c r="BK32" s="105">
        <v>0</v>
      </c>
      <c r="BL32" s="105">
        <v>0</v>
      </c>
      <c r="BM32" s="105">
        <v>0</v>
      </c>
      <c r="BN32" s="105">
        <v>0</v>
      </c>
      <c r="BO32" s="105">
        <v>0</v>
      </c>
      <c r="BP32" s="105">
        <v>0</v>
      </c>
      <c r="BQ32" s="105">
        <v>0</v>
      </c>
      <c r="BR32" s="105">
        <v>0</v>
      </c>
      <c r="BS32" s="105">
        <v>0</v>
      </c>
      <c r="BT32" s="105">
        <v>0</v>
      </c>
      <c r="BU32" s="105">
        <v>5</v>
      </c>
      <c r="BV32" s="105">
        <v>0</v>
      </c>
      <c r="BW32" s="105">
        <v>0</v>
      </c>
      <c r="BX32" s="105">
        <v>0</v>
      </c>
      <c r="BY32" s="105">
        <v>0</v>
      </c>
      <c r="BZ32" s="105">
        <v>0</v>
      </c>
      <c r="CA32" s="105">
        <v>0</v>
      </c>
      <c r="CB32" s="105">
        <v>0</v>
      </c>
      <c r="CC32" s="105">
        <v>0</v>
      </c>
      <c r="CD32" s="105">
        <v>0</v>
      </c>
      <c r="CE32" s="105">
        <v>0</v>
      </c>
      <c r="CF32" s="105">
        <v>0</v>
      </c>
      <c r="CG32" s="105">
        <v>0</v>
      </c>
      <c r="CH32" s="105">
        <v>0</v>
      </c>
      <c r="CI32" s="105">
        <v>0</v>
      </c>
      <c r="CJ32" s="105">
        <v>0</v>
      </c>
      <c r="CK32" s="105">
        <v>0</v>
      </c>
      <c r="CL32" s="105">
        <v>0</v>
      </c>
      <c r="CM32" s="105">
        <v>0</v>
      </c>
      <c r="CN32" s="105">
        <v>0</v>
      </c>
      <c r="CO32" s="105">
        <v>0</v>
      </c>
      <c r="CP32" s="105">
        <v>0</v>
      </c>
      <c r="CQ32" s="105">
        <v>0</v>
      </c>
      <c r="CR32" s="105">
        <v>0</v>
      </c>
      <c r="CS32" s="105">
        <v>0</v>
      </c>
      <c r="CT32" s="105">
        <v>0</v>
      </c>
      <c r="CU32" s="105">
        <v>0</v>
      </c>
      <c r="CV32" s="105">
        <v>0</v>
      </c>
      <c r="CW32" s="105">
        <v>0</v>
      </c>
      <c r="CX32" s="105">
        <v>0</v>
      </c>
      <c r="CY32" s="105">
        <v>281</v>
      </c>
    </row>
    <row r="33" spans="1:103" ht="15">
      <c r="A33" s="104" t="s">
        <v>308</v>
      </c>
      <c r="B33" s="105">
        <v>8</v>
      </c>
      <c r="C33" s="105">
        <v>0</v>
      </c>
      <c r="D33" s="105">
        <v>4</v>
      </c>
      <c r="E33" s="105">
        <v>1</v>
      </c>
      <c r="F33" s="105">
        <v>0</v>
      </c>
      <c r="G33" s="105">
        <v>27</v>
      </c>
      <c r="H33" s="105">
        <v>27</v>
      </c>
      <c r="I33" s="105">
        <v>0</v>
      </c>
      <c r="J33" s="105">
        <v>0</v>
      </c>
      <c r="K33" s="105">
        <v>31</v>
      </c>
      <c r="L33" s="105">
        <v>15</v>
      </c>
      <c r="M33" s="105">
        <v>50</v>
      </c>
      <c r="N33" s="105">
        <v>117</v>
      </c>
      <c r="O33" s="105">
        <v>0</v>
      </c>
      <c r="P33" s="105">
        <v>119</v>
      </c>
      <c r="Q33" s="105">
        <v>2</v>
      </c>
      <c r="R33" s="105">
        <v>1</v>
      </c>
      <c r="S33" s="105">
        <v>30</v>
      </c>
      <c r="T33" s="105">
        <v>17</v>
      </c>
      <c r="U33" s="105">
        <v>58</v>
      </c>
      <c r="V33" s="105">
        <v>0</v>
      </c>
      <c r="W33" s="105">
        <v>0</v>
      </c>
      <c r="X33" s="105">
        <v>0</v>
      </c>
      <c r="Y33" s="105">
        <v>0</v>
      </c>
      <c r="Z33" s="105">
        <v>0</v>
      </c>
      <c r="AA33" s="105">
        <v>0</v>
      </c>
      <c r="AB33" s="105">
        <v>0</v>
      </c>
      <c r="AC33" s="105">
        <v>101</v>
      </c>
      <c r="AD33" s="105">
        <v>30</v>
      </c>
      <c r="AE33" s="105">
        <v>25</v>
      </c>
      <c r="AF33" s="105">
        <v>59</v>
      </c>
      <c r="AG33" s="105">
        <v>13</v>
      </c>
      <c r="AH33" s="105">
        <v>0</v>
      </c>
      <c r="AI33" s="105">
        <v>0</v>
      </c>
      <c r="AJ33" s="105">
        <v>705</v>
      </c>
      <c r="AK33" s="105">
        <v>0</v>
      </c>
      <c r="AL33" s="105">
        <v>34</v>
      </c>
      <c r="AM33" s="105">
        <v>0</v>
      </c>
      <c r="AN33" s="105">
        <v>9</v>
      </c>
      <c r="AO33" s="105">
        <v>3</v>
      </c>
      <c r="AP33" s="105">
        <v>2</v>
      </c>
      <c r="AQ33" s="105">
        <v>0</v>
      </c>
      <c r="AR33" s="105">
        <v>0</v>
      </c>
      <c r="AS33" s="105">
        <v>17</v>
      </c>
      <c r="AT33" s="105">
        <v>0</v>
      </c>
      <c r="AU33" s="105">
        <v>18</v>
      </c>
      <c r="AV33" s="105">
        <v>0</v>
      </c>
      <c r="AW33" s="105">
        <v>7</v>
      </c>
      <c r="AX33" s="105">
        <v>2</v>
      </c>
      <c r="AY33" s="105">
        <v>1</v>
      </c>
      <c r="AZ33" s="105">
        <v>0</v>
      </c>
      <c r="BA33" s="105">
        <v>2240</v>
      </c>
      <c r="BB33" s="105">
        <v>6</v>
      </c>
      <c r="BC33" s="105">
        <v>12</v>
      </c>
      <c r="BD33" s="105">
        <v>0</v>
      </c>
      <c r="BE33" s="105">
        <v>0</v>
      </c>
      <c r="BF33" s="105">
        <v>3</v>
      </c>
      <c r="BG33" s="105">
        <v>0</v>
      </c>
      <c r="BH33" s="105">
        <v>14</v>
      </c>
      <c r="BI33" s="105">
        <v>8</v>
      </c>
      <c r="BJ33" s="105">
        <v>0</v>
      </c>
      <c r="BK33" s="105">
        <v>1</v>
      </c>
      <c r="BL33" s="105">
        <v>0</v>
      </c>
      <c r="BM33" s="105">
        <v>9</v>
      </c>
      <c r="BN33" s="105">
        <v>0</v>
      </c>
      <c r="BO33" s="105">
        <v>0</v>
      </c>
      <c r="BP33" s="105">
        <v>0</v>
      </c>
      <c r="BQ33" s="105">
        <v>2</v>
      </c>
      <c r="BR33" s="105">
        <v>0</v>
      </c>
      <c r="BS33" s="105">
        <v>20</v>
      </c>
      <c r="BT33" s="105">
        <v>0</v>
      </c>
      <c r="BU33" s="105">
        <v>101</v>
      </c>
      <c r="BV33" s="105">
        <v>0</v>
      </c>
      <c r="BW33" s="105">
        <v>0</v>
      </c>
      <c r="BX33" s="105">
        <v>0</v>
      </c>
      <c r="BY33" s="105">
        <v>0</v>
      </c>
      <c r="BZ33" s="105">
        <v>0</v>
      </c>
      <c r="CA33" s="105">
        <v>0</v>
      </c>
      <c r="CB33" s="105">
        <v>0</v>
      </c>
      <c r="CC33" s="105">
        <v>0</v>
      </c>
      <c r="CD33" s="105">
        <v>0</v>
      </c>
      <c r="CE33" s="105">
        <v>0</v>
      </c>
      <c r="CF33" s="105">
        <v>0</v>
      </c>
      <c r="CG33" s="105">
        <v>0</v>
      </c>
      <c r="CH33" s="105">
        <v>0</v>
      </c>
      <c r="CI33" s="105">
        <v>0</v>
      </c>
      <c r="CJ33" s="105">
        <v>0</v>
      </c>
      <c r="CK33" s="105">
        <v>0</v>
      </c>
      <c r="CL33" s="105">
        <v>0</v>
      </c>
      <c r="CM33" s="105">
        <v>0</v>
      </c>
      <c r="CN33" s="105">
        <v>0</v>
      </c>
      <c r="CO33" s="105">
        <v>0</v>
      </c>
      <c r="CP33" s="105">
        <v>0</v>
      </c>
      <c r="CQ33" s="105">
        <v>0</v>
      </c>
      <c r="CR33" s="105">
        <v>69</v>
      </c>
      <c r="CS33" s="105">
        <v>0</v>
      </c>
      <c r="CT33" s="105">
        <v>0</v>
      </c>
      <c r="CU33" s="105">
        <v>0</v>
      </c>
      <c r="CV33" s="105">
        <v>0</v>
      </c>
      <c r="CW33" s="105">
        <v>0</v>
      </c>
      <c r="CX33" s="105">
        <v>0</v>
      </c>
      <c r="CY33" s="105">
        <v>4018</v>
      </c>
    </row>
    <row r="34" spans="1:103" ht="15">
      <c r="A34" s="104" t="s">
        <v>309</v>
      </c>
      <c r="B34" s="105">
        <v>0</v>
      </c>
      <c r="C34" s="105">
        <v>0</v>
      </c>
      <c r="D34" s="105">
        <v>0</v>
      </c>
      <c r="E34" s="105">
        <v>1</v>
      </c>
      <c r="F34" s="105">
        <v>0</v>
      </c>
      <c r="G34" s="105">
        <v>0</v>
      </c>
      <c r="H34" s="105">
        <v>0</v>
      </c>
      <c r="I34" s="105">
        <v>2</v>
      </c>
      <c r="J34" s="105">
        <v>0</v>
      </c>
      <c r="K34" s="105">
        <v>0</v>
      </c>
      <c r="L34" s="105">
        <v>4</v>
      </c>
      <c r="M34" s="105">
        <v>0</v>
      </c>
      <c r="N34" s="105">
        <v>2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05">
        <v>0</v>
      </c>
      <c r="AF34" s="105">
        <v>0</v>
      </c>
      <c r="AG34" s="105">
        <v>0</v>
      </c>
      <c r="AH34" s="105">
        <v>0</v>
      </c>
      <c r="AI34" s="105">
        <v>0</v>
      </c>
      <c r="AJ34" s="105">
        <v>10</v>
      </c>
      <c r="AK34" s="105">
        <v>0</v>
      </c>
      <c r="AL34" s="105">
        <v>0</v>
      </c>
      <c r="AM34" s="105">
        <v>0</v>
      </c>
      <c r="AN34" s="105">
        <v>0</v>
      </c>
      <c r="AO34" s="105">
        <v>0</v>
      </c>
      <c r="AP34" s="105">
        <v>0</v>
      </c>
      <c r="AQ34" s="105">
        <v>0</v>
      </c>
      <c r="AR34" s="105">
        <v>0</v>
      </c>
      <c r="AS34" s="105">
        <v>2</v>
      </c>
      <c r="AT34" s="105">
        <v>0</v>
      </c>
      <c r="AU34" s="105">
        <v>7</v>
      </c>
      <c r="AV34" s="105">
        <v>0</v>
      </c>
      <c r="AW34" s="105">
        <v>0</v>
      </c>
      <c r="AX34" s="105">
        <v>0</v>
      </c>
      <c r="AY34" s="105">
        <v>0</v>
      </c>
      <c r="AZ34" s="105">
        <v>0</v>
      </c>
      <c r="BA34" s="105">
        <v>102</v>
      </c>
      <c r="BB34" s="105">
        <v>3</v>
      </c>
      <c r="BC34" s="105">
        <v>0</v>
      </c>
      <c r="BD34" s="105">
        <v>0</v>
      </c>
      <c r="BE34" s="105">
        <v>0</v>
      </c>
      <c r="BF34" s="105">
        <v>0</v>
      </c>
      <c r="BG34" s="105">
        <v>0</v>
      </c>
      <c r="BH34" s="105">
        <v>0</v>
      </c>
      <c r="BI34" s="105">
        <v>0</v>
      </c>
      <c r="BJ34" s="105">
        <v>0</v>
      </c>
      <c r="BK34" s="105">
        <v>0</v>
      </c>
      <c r="BL34" s="105">
        <v>0</v>
      </c>
      <c r="BM34" s="105">
        <v>0</v>
      </c>
      <c r="BN34" s="105">
        <v>0</v>
      </c>
      <c r="BO34" s="105">
        <v>0</v>
      </c>
      <c r="BP34" s="105">
        <v>0</v>
      </c>
      <c r="BQ34" s="105">
        <v>0</v>
      </c>
      <c r="BR34" s="105">
        <v>0</v>
      </c>
      <c r="BS34" s="105">
        <v>0</v>
      </c>
      <c r="BT34" s="105">
        <v>0</v>
      </c>
      <c r="BU34" s="105">
        <v>0</v>
      </c>
      <c r="BV34" s="105">
        <v>0</v>
      </c>
      <c r="BW34" s="105">
        <v>0</v>
      </c>
      <c r="BX34" s="105">
        <v>0</v>
      </c>
      <c r="BY34" s="105">
        <v>0</v>
      </c>
      <c r="BZ34" s="105">
        <v>0</v>
      </c>
      <c r="CA34" s="105">
        <v>0</v>
      </c>
      <c r="CB34" s="105">
        <v>0</v>
      </c>
      <c r="CC34" s="105">
        <v>0</v>
      </c>
      <c r="CD34" s="105">
        <v>0</v>
      </c>
      <c r="CE34" s="105">
        <v>0</v>
      </c>
      <c r="CF34" s="105">
        <v>0</v>
      </c>
      <c r="CG34" s="105">
        <v>0</v>
      </c>
      <c r="CH34" s="105">
        <v>0</v>
      </c>
      <c r="CI34" s="105">
        <v>0</v>
      </c>
      <c r="CJ34" s="105">
        <v>0</v>
      </c>
      <c r="CK34" s="105">
        <v>0</v>
      </c>
      <c r="CL34" s="105">
        <v>0</v>
      </c>
      <c r="CM34" s="105">
        <v>0</v>
      </c>
      <c r="CN34" s="105">
        <v>0</v>
      </c>
      <c r="CO34" s="105">
        <v>0</v>
      </c>
      <c r="CP34" s="105">
        <v>0</v>
      </c>
      <c r="CQ34" s="105">
        <v>0</v>
      </c>
      <c r="CR34" s="105">
        <v>0</v>
      </c>
      <c r="CS34" s="105">
        <v>0</v>
      </c>
      <c r="CT34" s="105">
        <v>0</v>
      </c>
      <c r="CU34" s="105">
        <v>0</v>
      </c>
      <c r="CV34" s="105">
        <v>0</v>
      </c>
      <c r="CW34" s="105">
        <v>0</v>
      </c>
      <c r="CX34" s="105">
        <v>0</v>
      </c>
      <c r="CY34" s="105">
        <v>133</v>
      </c>
    </row>
    <row r="35" spans="1:103" ht="15">
      <c r="A35" s="95" t="s">
        <v>300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24">
        <v>0</v>
      </c>
      <c r="V35" s="124">
        <v>0</v>
      </c>
      <c r="W35" s="124">
        <v>0</v>
      </c>
      <c r="X35" s="124">
        <v>0</v>
      </c>
      <c r="Y35" s="124">
        <v>0</v>
      </c>
      <c r="Z35" s="124">
        <v>0</v>
      </c>
      <c r="AA35" s="124">
        <v>0</v>
      </c>
      <c r="AB35" s="124">
        <v>0</v>
      </c>
      <c r="AC35" s="124">
        <v>0</v>
      </c>
      <c r="AD35" s="124">
        <v>0</v>
      </c>
      <c r="AE35" s="124">
        <v>0</v>
      </c>
      <c r="AF35" s="124">
        <v>0</v>
      </c>
      <c r="AG35" s="124">
        <v>0</v>
      </c>
      <c r="AH35" s="124">
        <v>0</v>
      </c>
      <c r="AI35" s="124">
        <v>0</v>
      </c>
      <c r="AJ35" s="124">
        <v>0</v>
      </c>
      <c r="AK35" s="124">
        <v>0</v>
      </c>
      <c r="AL35" s="124">
        <v>0</v>
      </c>
      <c r="AM35" s="124">
        <v>0</v>
      </c>
      <c r="AN35" s="124">
        <v>0</v>
      </c>
      <c r="AO35" s="124">
        <v>0</v>
      </c>
      <c r="AP35" s="124">
        <v>0</v>
      </c>
      <c r="AQ35" s="124">
        <v>0</v>
      </c>
      <c r="AR35" s="124">
        <v>0</v>
      </c>
      <c r="AS35" s="124">
        <v>0</v>
      </c>
      <c r="AT35" s="124">
        <v>0</v>
      </c>
      <c r="AU35" s="124">
        <v>0</v>
      </c>
      <c r="AV35" s="124">
        <v>0</v>
      </c>
      <c r="AW35" s="124">
        <v>0</v>
      </c>
      <c r="AX35" s="124">
        <v>0</v>
      </c>
      <c r="AY35" s="124">
        <v>0</v>
      </c>
      <c r="AZ35" s="124">
        <v>0</v>
      </c>
      <c r="BA35" s="124">
        <v>0</v>
      </c>
      <c r="BB35" s="124">
        <v>0</v>
      </c>
      <c r="BC35" s="124">
        <v>0</v>
      </c>
      <c r="BD35" s="124">
        <v>0</v>
      </c>
      <c r="BE35" s="124">
        <v>0</v>
      </c>
      <c r="BF35" s="124">
        <v>0</v>
      </c>
      <c r="BG35" s="124">
        <v>0</v>
      </c>
      <c r="BH35" s="124">
        <v>0</v>
      </c>
      <c r="BI35" s="124">
        <v>0</v>
      </c>
      <c r="BJ35" s="124">
        <v>0</v>
      </c>
      <c r="BK35" s="124">
        <v>0</v>
      </c>
      <c r="BL35" s="124">
        <v>0</v>
      </c>
      <c r="BM35" s="124">
        <v>0</v>
      </c>
      <c r="BN35" s="124">
        <v>0</v>
      </c>
      <c r="BO35" s="124">
        <v>0</v>
      </c>
      <c r="BP35" s="124">
        <v>0</v>
      </c>
      <c r="BQ35" s="124">
        <v>0</v>
      </c>
      <c r="BR35" s="124">
        <v>0</v>
      </c>
      <c r="BS35" s="124">
        <v>0</v>
      </c>
      <c r="BT35" s="124">
        <v>0</v>
      </c>
      <c r="BU35" s="124">
        <v>0</v>
      </c>
      <c r="BV35" s="124">
        <v>0</v>
      </c>
      <c r="BW35" s="124">
        <v>0</v>
      </c>
      <c r="BX35" s="124">
        <v>0</v>
      </c>
      <c r="BY35" s="124">
        <v>0</v>
      </c>
      <c r="BZ35" s="124">
        <v>0</v>
      </c>
      <c r="CA35" s="124">
        <v>0</v>
      </c>
      <c r="CB35" s="124">
        <v>0</v>
      </c>
      <c r="CC35" s="124">
        <v>0</v>
      </c>
      <c r="CD35" s="124">
        <v>0</v>
      </c>
      <c r="CE35" s="124">
        <v>0</v>
      </c>
      <c r="CF35" s="124">
        <v>0</v>
      </c>
      <c r="CG35" s="124">
        <v>0</v>
      </c>
      <c r="CH35" s="124">
        <v>0</v>
      </c>
      <c r="CI35" s="124">
        <v>0</v>
      </c>
      <c r="CJ35" s="124">
        <v>0</v>
      </c>
      <c r="CK35" s="124">
        <v>0</v>
      </c>
      <c r="CL35" s="124">
        <v>0</v>
      </c>
      <c r="CM35" s="124">
        <v>0</v>
      </c>
      <c r="CN35" s="124">
        <v>0</v>
      </c>
      <c r="CO35" s="124">
        <v>0</v>
      </c>
      <c r="CP35" s="124">
        <v>0</v>
      </c>
      <c r="CQ35" s="124">
        <v>0</v>
      </c>
      <c r="CR35" s="124">
        <v>0</v>
      </c>
      <c r="CS35" s="124">
        <v>0</v>
      </c>
      <c r="CT35" s="124">
        <v>0</v>
      </c>
      <c r="CU35" s="124">
        <v>0</v>
      </c>
      <c r="CV35" s="124">
        <v>0</v>
      </c>
      <c r="CW35" s="124">
        <v>0</v>
      </c>
      <c r="CX35" s="124">
        <v>0</v>
      </c>
      <c r="CY35" s="124">
        <v>0</v>
      </c>
    </row>
    <row r="36" spans="1:103" ht="15">
      <c r="A36" s="95" t="s">
        <v>301</v>
      </c>
      <c r="B36" s="124">
        <v>71</v>
      </c>
      <c r="C36" s="124">
        <v>2840</v>
      </c>
      <c r="D36" s="124">
        <v>226</v>
      </c>
      <c r="E36" s="124">
        <v>97</v>
      </c>
      <c r="F36" s="124">
        <v>0</v>
      </c>
      <c r="G36" s="124">
        <v>418</v>
      </c>
      <c r="H36" s="124">
        <v>2311</v>
      </c>
      <c r="I36" s="124">
        <v>208</v>
      </c>
      <c r="J36" s="124">
        <v>0</v>
      </c>
      <c r="K36" s="124">
        <v>361</v>
      </c>
      <c r="L36" s="124">
        <v>3507</v>
      </c>
      <c r="M36" s="124">
        <v>156</v>
      </c>
      <c r="N36" s="124">
        <v>1509</v>
      </c>
      <c r="O36" s="124">
        <v>70</v>
      </c>
      <c r="P36" s="124">
        <v>1579</v>
      </c>
      <c r="Q36" s="124">
        <v>163</v>
      </c>
      <c r="R36" s="124">
        <v>128</v>
      </c>
      <c r="S36" s="124">
        <v>85</v>
      </c>
      <c r="T36" s="124">
        <v>1987</v>
      </c>
      <c r="U36" s="124">
        <v>1152</v>
      </c>
      <c r="V36" s="124">
        <v>0</v>
      </c>
      <c r="W36" s="124">
        <v>786</v>
      </c>
      <c r="X36" s="124">
        <v>157</v>
      </c>
      <c r="Y36" s="124">
        <v>36</v>
      </c>
      <c r="Z36" s="124">
        <v>0</v>
      </c>
      <c r="AA36" s="124">
        <v>54</v>
      </c>
      <c r="AB36" s="124">
        <v>738</v>
      </c>
      <c r="AC36" s="124">
        <v>15632</v>
      </c>
      <c r="AD36" s="124">
        <v>465</v>
      </c>
      <c r="AE36" s="124">
        <v>1134</v>
      </c>
      <c r="AF36" s="124">
        <v>123</v>
      </c>
      <c r="AG36" s="124">
        <v>582</v>
      </c>
      <c r="AH36" s="124">
        <v>1466</v>
      </c>
      <c r="AI36" s="124">
        <v>1</v>
      </c>
      <c r="AJ36" s="124">
        <v>4860</v>
      </c>
      <c r="AK36" s="124">
        <v>0</v>
      </c>
      <c r="AL36" s="124">
        <v>158</v>
      </c>
      <c r="AM36" s="124">
        <v>20</v>
      </c>
      <c r="AN36" s="124">
        <v>227</v>
      </c>
      <c r="AO36" s="124">
        <v>2022</v>
      </c>
      <c r="AP36" s="124">
        <v>236</v>
      </c>
      <c r="AQ36" s="124">
        <v>56</v>
      </c>
      <c r="AR36" s="124">
        <v>0</v>
      </c>
      <c r="AS36" s="124">
        <v>60</v>
      </c>
      <c r="AT36" s="124">
        <v>0</v>
      </c>
      <c r="AU36" s="124">
        <v>31</v>
      </c>
      <c r="AV36" s="124">
        <v>0</v>
      </c>
      <c r="AW36" s="124">
        <v>37</v>
      </c>
      <c r="AX36" s="124">
        <v>6</v>
      </c>
      <c r="AY36" s="124">
        <v>35</v>
      </c>
      <c r="AZ36" s="124">
        <v>2</v>
      </c>
      <c r="BA36" s="124">
        <v>9527</v>
      </c>
      <c r="BB36" s="124">
        <v>31</v>
      </c>
      <c r="BC36" s="124">
        <v>1</v>
      </c>
      <c r="BD36" s="124">
        <v>8</v>
      </c>
      <c r="BE36" s="124">
        <v>0</v>
      </c>
      <c r="BF36" s="124">
        <v>0</v>
      </c>
      <c r="BG36" s="124">
        <v>0</v>
      </c>
      <c r="BH36" s="124">
        <v>959</v>
      </c>
      <c r="BI36" s="124">
        <v>0</v>
      </c>
      <c r="BJ36" s="124">
        <v>0</v>
      </c>
      <c r="BK36" s="124">
        <v>0</v>
      </c>
      <c r="BL36" s="124">
        <v>0</v>
      </c>
      <c r="BM36" s="124">
        <v>0</v>
      </c>
      <c r="BN36" s="124">
        <v>0</v>
      </c>
      <c r="BO36" s="124">
        <v>0</v>
      </c>
      <c r="BP36" s="124">
        <v>0</v>
      </c>
      <c r="BQ36" s="124">
        <v>0</v>
      </c>
      <c r="BR36" s="124">
        <v>9</v>
      </c>
      <c r="BS36" s="124">
        <v>59</v>
      </c>
      <c r="BT36" s="124">
        <v>0</v>
      </c>
      <c r="BU36" s="124">
        <v>481</v>
      </c>
      <c r="BV36" s="124">
        <v>0</v>
      </c>
      <c r="BW36" s="124">
        <v>0</v>
      </c>
      <c r="BX36" s="124">
        <v>3</v>
      </c>
      <c r="BY36" s="124">
        <v>161</v>
      </c>
      <c r="BZ36" s="124">
        <v>0</v>
      </c>
      <c r="CA36" s="124">
        <v>0</v>
      </c>
      <c r="CB36" s="124">
        <v>0</v>
      </c>
      <c r="CC36" s="124">
        <v>0</v>
      </c>
      <c r="CD36" s="124">
        <v>0</v>
      </c>
      <c r="CE36" s="124">
        <v>0</v>
      </c>
      <c r="CF36" s="124">
        <v>0</v>
      </c>
      <c r="CG36" s="124">
        <v>0</v>
      </c>
      <c r="CH36" s="124">
        <v>0</v>
      </c>
      <c r="CI36" s="124">
        <v>0</v>
      </c>
      <c r="CJ36" s="124">
        <v>0</v>
      </c>
      <c r="CK36" s="124">
        <v>0</v>
      </c>
      <c r="CL36" s="124">
        <v>0</v>
      </c>
      <c r="CM36" s="124">
        <v>347</v>
      </c>
      <c r="CN36" s="124">
        <v>0</v>
      </c>
      <c r="CO36" s="124">
        <v>0</v>
      </c>
      <c r="CP36" s="124">
        <v>0</v>
      </c>
      <c r="CQ36" s="124">
        <v>0</v>
      </c>
      <c r="CR36" s="124">
        <v>427</v>
      </c>
      <c r="CS36" s="124">
        <v>0</v>
      </c>
      <c r="CT36" s="124">
        <v>0</v>
      </c>
      <c r="CU36" s="124">
        <v>0</v>
      </c>
      <c r="CV36" s="124">
        <v>0</v>
      </c>
      <c r="CW36" s="124">
        <v>0</v>
      </c>
      <c r="CX36" s="124">
        <v>0</v>
      </c>
      <c r="CY36" s="124">
        <v>57805</v>
      </c>
    </row>
    <row r="37" spans="1:103" ht="15">
      <c r="A37" s="95" t="s">
        <v>302</v>
      </c>
      <c r="B37" s="124">
        <v>0</v>
      </c>
      <c r="C37" s="124">
        <v>496</v>
      </c>
      <c r="D37" s="124">
        <v>0</v>
      </c>
      <c r="E37" s="124">
        <v>0</v>
      </c>
      <c r="F37" s="124">
        <v>0</v>
      </c>
      <c r="G37" s="124">
        <v>812</v>
      </c>
      <c r="H37" s="124">
        <v>0</v>
      </c>
      <c r="I37" s="124">
        <v>0</v>
      </c>
      <c r="J37" s="124">
        <v>0</v>
      </c>
      <c r="K37" s="124">
        <v>716</v>
      </c>
      <c r="L37" s="124">
        <v>0</v>
      </c>
      <c r="M37" s="124">
        <v>0</v>
      </c>
      <c r="N37" s="124">
        <v>907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24">
        <v>1389</v>
      </c>
      <c r="U37" s="124">
        <v>0</v>
      </c>
      <c r="V37" s="124">
        <v>0</v>
      </c>
      <c r="W37" s="124">
        <v>0</v>
      </c>
      <c r="X37" s="124">
        <v>724</v>
      </c>
      <c r="Y37" s="124">
        <v>0</v>
      </c>
      <c r="Z37" s="124">
        <v>0</v>
      </c>
      <c r="AA37" s="124">
        <v>0</v>
      </c>
      <c r="AB37" s="124">
        <v>0</v>
      </c>
      <c r="AC37" s="124">
        <v>0</v>
      </c>
      <c r="AD37" s="124">
        <v>56</v>
      </c>
      <c r="AE37" s="124">
        <v>12</v>
      </c>
      <c r="AF37" s="124">
        <v>0</v>
      </c>
      <c r="AG37" s="124">
        <v>0</v>
      </c>
      <c r="AH37" s="124">
        <v>75</v>
      </c>
      <c r="AI37" s="124">
        <v>2</v>
      </c>
      <c r="AJ37" s="124">
        <v>40</v>
      </c>
      <c r="AK37" s="124">
        <v>0</v>
      </c>
      <c r="AL37" s="124">
        <v>289</v>
      </c>
      <c r="AM37" s="124">
        <v>0</v>
      </c>
      <c r="AN37" s="124">
        <v>2491</v>
      </c>
      <c r="AO37" s="124">
        <v>161</v>
      </c>
      <c r="AP37" s="124">
        <v>0</v>
      </c>
      <c r="AQ37" s="124">
        <v>87</v>
      </c>
      <c r="AR37" s="124">
        <v>0</v>
      </c>
      <c r="AS37" s="124">
        <v>0</v>
      </c>
      <c r="AT37" s="124">
        <v>0</v>
      </c>
      <c r="AU37" s="124">
        <v>0</v>
      </c>
      <c r="AV37" s="124">
        <v>0</v>
      </c>
      <c r="AW37" s="124">
        <v>0</v>
      </c>
      <c r="AX37" s="124">
        <v>0</v>
      </c>
      <c r="AY37" s="124">
        <v>0</v>
      </c>
      <c r="AZ37" s="124">
        <v>0</v>
      </c>
      <c r="BA37" s="124">
        <v>0</v>
      </c>
      <c r="BB37" s="124">
        <v>0</v>
      </c>
      <c r="BC37" s="124">
        <v>0</v>
      </c>
      <c r="BD37" s="124">
        <v>0</v>
      </c>
      <c r="BE37" s="124">
        <v>0</v>
      </c>
      <c r="BF37" s="124">
        <v>0</v>
      </c>
      <c r="BG37" s="124">
        <v>0</v>
      </c>
      <c r="BH37" s="124">
        <v>0</v>
      </c>
      <c r="BI37" s="124">
        <v>0</v>
      </c>
      <c r="BJ37" s="124">
        <v>0</v>
      </c>
      <c r="BK37" s="124">
        <v>0</v>
      </c>
      <c r="BL37" s="124">
        <v>0</v>
      </c>
      <c r="BM37" s="124">
        <v>0</v>
      </c>
      <c r="BN37" s="124">
        <v>0</v>
      </c>
      <c r="BO37" s="124">
        <v>0</v>
      </c>
      <c r="BP37" s="124">
        <v>0</v>
      </c>
      <c r="BQ37" s="124">
        <v>0</v>
      </c>
      <c r="BR37" s="124">
        <v>0</v>
      </c>
      <c r="BS37" s="124">
        <v>0</v>
      </c>
      <c r="BT37" s="124">
        <v>0</v>
      </c>
      <c r="BU37" s="124">
        <v>0</v>
      </c>
      <c r="BV37" s="124">
        <v>0</v>
      </c>
      <c r="BW37" s="124">
        <v>0</v>
      </c>
      <c r="BX37" s="124">
        <v>0</v>
      </c>
      <c r="BY37" s="124">
        <v>0</v>
      </c>
      <c r="BZ37" s="124">
        <v>0</v>
      </c>
      <c r="CA37" s="124">
        <v>0</v>
      </c>
      <c r="CB37" s="124">
        <v>0</v>
      </c>
      <c r="CC37" s="124">
        <v>0</v>
      </c>
      <c r="CD37" s="124">
        <v>0</v>
      </c>
      <c r="CE37" s="124">
        <v>0</v>
      </c>
      <c r="CF37" s="124">
        <v>0</v>
      </c>
      <c r="CG37" s="124">
        <v>0</v>
      </c>
      <c r="CH37" s="124">
        <v>0</v>
      </c>
      <c r="CI37" s="124">
        <v>0</v>
      </c>
      <c r="CJ37" s="124">
        <v>0</v>
      </c>
      <c r="CK37" s="124">
        <v>0</v>
      </c>
      <c r="CL37" s="124">
        <v>0</v>
      </c>
      <c r="CM37" s="124">
        <v>0</v>
      </c>
      <c r="CN37" s="124">
        <v>0</v>
      </c>
      <c r="CO37" s="124">
        <v>0</v>
      </c>
      <c r="CP37" s="124">
        <v>0</v>
      </c>
      <c r="CQ37" s="124">
        <v>0</v>
      </c>
      <c r="CR37" s="124">
        <v>0</v>
      </c>
      <c r="CS37" s="124">
        <v>0</v>
      </c>
      <c r="CT37" s="124">
        <v>0</v>
      </c>
      <c r="CU37" s="124">
        <v>0</v>
      </c>
      <c r="CV37" s="124">
        <v>0</v>
      </c>
      <c r="CW37" s="124">
        <v>0</v>
      </c>
      <c r="CX37" s="124">
        <v>0</v>
      </c>
      <c r="CY37" s="124">
        <v>8257</v>
      </c>
    </row>
    <row r="38" spans="1:103" ht="15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</row>
    <row r="39" spans="1:103" ht="15">
      <c r="A39" s="100" t="s">
        <v>303</v>
      </c>
      <c r="B39" s="95">
        <v>3375</v>
      </c>
      <c r="C39" s="95">
        <v>7572</v>
      </c>
      <c r="D39" s="95">
        <v>5107</v>
      </c>
      <c r="E39" s="95">
        <v>2797</v>
      </c>
      <c r="F39" s="95">
        <v>1750</v>
      </c>
      <c r="G39" s="95">
        <v>9194</v>
      </c>
      <c r="H39" s="95">
        <v>17776</v>
      </c>
      <c r="I39" s="95">
        <v>2514</v>
      </c>
      <c r="J39" s="95">
        <v>2324</v>
      </c>
      <c r="K39" s="95">
        <v>24741</v>
      </c>
      <c r="L39" s="95">
        <v>14772</v>
      </c>
      <c r="M39" s="95">
        <v>34390</v>
      </c>
      <c r="N39" s="95">
        <v>20734</v>
      </c>
      <c r="O39" s="95">
        <v>20446</v>
      </c>
      <c r="P39" s="95">
        <v>37553</v>
      </c>
      <c r="Q39" s="95">
        <v>28482</v>
      </c>
      <c r="R39" s="95">
        <v>6857</v>
      </c>
      <c r="S39" s="95">
        <v>54433</v>
      </c>
      <c r="T39" s="95">
        <v>23073</v>
      </c>
      <c r="U39" s="95">
        <v>59039</v>
      </c>
      <c r="V39" s="95">
        <v>51084</v>
      </c>
      <c r="W39" s="95">
        <v>28031</v>
      </c>
      <c r="X39" s="95">
        <v>4619</v>
      </c>
      <c r="Y39" s="95">
        <v>36</v>
      </c>
      <c r="Z39" s="95">
        <v>94139</v>
      </c>
      <c r="AA39" s="95">
        <v>22196</v>
      </c>
      <c r="AB39" s="95">
        <v>26472</v>
      </c>
      <c r="AC39" s="95">
        <v>490544</v>
      </c>
      <c r="AD39" s="95">
        <v>721466</v>
      </c>
      <c r="AE39" s="95">
        <v>301216</v>
      </c>
      <c r="AF39" s="95">
        <v>87537</v>
      </c>
      <c r="AG39" s="95">
        <v>244570</v>
      </c>
      <c r="AH39" s="95">
        <v>12828</v>
      </c>
      <c r="AI39" s="95">
        <v>3375</v>
      </c>
      <c r="AJ39" s="95">
        <v>117910</v>
      </c>
      <c r="AK39" s="95">
        <v>31588</v>
      </c>
      <c r="AL39" s="95">
        <v>184622</v>
      </c>
      <c r="AM39" s="95">
        <v>25652</v>
      </c>
      <c r="AN39" s="95">
        <v>40702</v>
      </c>
      <c r="AO39" s="95">
        <v>29926</v>
      </c>
      <c r="AP39" s="95">
        <v>19874</v>
      </c>
      <c r="AQ39" s="95">
        <v>8555</v>
      </c>
      <c r="AR39" s="95">
        <v>12397</v>
      </c>
      <c r="AS39" s="95">
        <v>63635</v>
      </c>
      <c r="AT39" s="95">
        <v>3825</v>
      </c>
      <c r="AU39" s="95">
        <v>104237</v>
      </c>
      <c r="AV39" s="95">
        <v>46760</v>
      </c>
      <c r="AW39" s="95">
        <v>48261</v>
      </c>
      <c r="AX39" s="95">
        <v>36891</v>
      </c>
      <c r="AY39" s="95">
        <v>13967</v>
      </c>
      <c r="AZ39" s="95">
        <v>323</v>
      </c>
      <c r="BA39" s="95">
        <v>113371</v>
      </c>
      <c r="BB39" s="95">
        <v>29499</v>
      </c>
      <c r="BC39" s="95">
        <v>14784</v>
      </c>
      <c r="BD39" s="95">
        <v>2857</v>
      </c>
      <c r="BE39" s="95">
        <v>9893</v>
      </c>
      <c r="BF39" s="95">
        <v>507212</v>
      </c>
      <c r="BG39" s="95">
        <v>421328</v>
      </c>
      <c r="BH39" s="95">
        <v>2064444</v>
      </c>
      <c r="BI39" s="95">
        <v>13018</v>
      </c>
      <c r="BJ39" s="95">
        <v>36</v>
      </c>
      <c r="BK39" s="95">
        <v>5751</v>
      </c>
      <c r="BL39" s="95">
        <v>53302</v>
      </c>
      <c r="BM39" s="95">
        <v>398054</v>
      </c>
      <c r="BN39" s="95">
        <v>487078</v>
      </c>
      <c r="BO39" s="95">
        <v>170593</v>
      </c>
      <c r="BP39" s="95">
        <v>44557</v>
      </c>
      <c r="BQ39" s="95">
        <v>110928</v>
      </c>
      <c r="BR39" s="95">
        <v>2833</v>
      </c>
      <c r="BS39" s="95">
        <v>36674</v>
      </c>
      <c r="BT39" s="95">
        <v>5699</v>
      </c>
      <c r="BU39" s="95">
        <v>55330</v>
      </c>
      <c r="BV39" s="95">
        <v>4477</v>
      </c>
      <c r="BW39" s="95">
        <v>8369</v>
      </c>
      <c r="BX39" s="95">
        <v>37200</v>
      </c>
      <c r="BY39" s="95">
        <v>7919</v>
      </c>
      <c r="BZ39" s="95">
        <v>5591</v>
      </c>
      <c r="CA39" s="95">
        <v>2035</v>
      </c>
      <c r="CB39" s="95">
        <v>313</v>
      </c>
      <c r="CC39" s="95">
        <v>223</v>
      </c>
      <c r="CD39" s="95">
        <v>3964</v>
      </c>
      <c r="CE39" s="95">
        <v>1314</v>
      </c>
      <c r="CF39" s="95">
        <v>538</v>
      </c>
      <c r="CG39" s="95">
        <v>4467</v>
      </c>
      <c r="CH39" s="95">
        <v>1466</v>
      </c>
      <c r="CI39" s="95">
        <v>25150</v>
      </c>
      <c r="CJ39" s="95">
        <v>96420</v>
      </c>
      <c r="CK39" s="95">
        <v>3090</v>
      </c>
      <c r="CL39" s="95">
        <v>13150</v>
      </c>
      <c r="CM39" s="95">
        <v>52529</v>
      </c>
      <c r="CN39" s="95">
        <v>250</v>
      </c>
      <c r="CO39" s="95">
        <v>3300</v>
      </c>
      <c r="CP39" s="95">
        <v>13470</v>
      </c>
      <c r="CQ39" s="95">
        <v>132127</v>
      </c>
      <c r="CR39" s="95">
        <v>37188</v>
      </c>
      <c r="CS39" s="95">
        <v>1</v>
      </c>
      <c r="CT39" s="95">
        <v>2140</v>
      </c>
      <c r="CU39" s="95">
        <v>1000</v>
      </c>
      <c r="CV39" s="95">
        <v>1500</v>
      </c>
      <c r="CW39" s="95">
        <v>420</v>
      </c>
      <c r="CX39" s="95">
        <v>0</v>
      </c>
      <c r="CY39" s="95">
        <v>8261019</v>
      </c>
    </row>
    <row r="40" spans="1:250" s="97" customFormat="1" ht="15">
      <c r="A40" s="101" t="s">
        <v>304</v>
      </c>
      <c r="B40" s="95">
        <f>B39-B29</f>
        <v>3421</v>
      </c>
      <c r="C40" s="95">
        <f>C39-C29</f>
        <v>7582</v>
      </c>
      <c r="D40" s="95">
        <f aca="true" t="shared" si="0" ref="D40:BN40">D39-D29</f>
        <v>5146</v>
      </c>
      <c r="E40" s="95">
        <f t="shared" si="0"/>
        <v>2800</v>
      </c>
      <c r="F40" s="95">
        <f t="shared" si="0"/>
        <v>1749</v>
      </c>
      <c r="G40" s="95">
        <f t="shared" si="0"/>
        <v>9259</v>
      </c>
      <c r="H40" s="95">
        <f t="shared" si="0"/>
        <v>17817</v>
      </c>
      <c r="I40" s="95">
        <f t="shared" si="0"/>
        <v>2494</v>
      </c>
      <c r="J40" s="95">
        <f t="shared" si="0"/>
        <v>2324</v>
      </c>
      <c r="K40" s="95">
        <f t="shared" si="0"/>
        <v>24762</v>
      </c>
      <c r="L40" s="95">
        <f t="shared" si="0"/>
        <v>14785</v>
      </c>
      <c r="M40" s="95">
        <f t="shared" si="0"/>
        <v>34514</v>
      </c>
      <c r="N40" s="95">
        <f t="shared" si="0"/>
        <v>20766</v>
      </c>
      <c r="O40" s="95">
        <f t="shared" si="0"/>
        <v>20476</v>
      </c>
      <c r="P40" s="95">
        <f t="shared" si="0"/>
        <v>37766</v>
      </c>
      <c r="Q40" s="95">
        <f t="shared" si="0"/>
        <v>28504</v>
      </c>
      <c r="R40" s="95">
        <f t="shared" si="0"/>
        <v>6892</v>
      </c>
      <c r="S40" s="95">
        <f t="shared" si="0"/>
        <v>54585</v>
      </c>
      <c r="T40" s="95">
        <f t="shared" si="0"/>
        <v>23206</v>
      </c>
      <c r="U40" s="95">
        <f t="shared" si="0"/>
        <v>59185</v>
      </c>
      <c r="V40" s="95">
        <f t="shared" si="0"/>
        <v>51084</v>
      </c>
      <c r="W40" s="95">
        <f t="shared" si="0"/>
        <v>28013</v>
      </c>
      <c r="X40" s="95">
        <f t="shared" si="0"/>
        <v>4618</v>
      </c>
      <c r="Y40" s="95">
        <f t="shared" si="0"/>
        <v>36</v>
      </c>
      <c r="Z40" s="95">
        <f t="shared" si="0"/>
        <v>94139</v>
      </c>
      <c r="AA40" s="95">
        <f t="shared" si="0"/>
        <v>22196</v>
      </c>
      <c r="AB40" s="95">
        <f t="shared" si="0"/>
        <v>26332</v>
      </c>
      <c r="AC40" s="95">
        <f t="shared" si="0"/>
        <v>490536</v>
      </c>
      <c r="AD40" s="95">
        <f t="shared" si="0"/>
        <v>721522</v>
      </c>
      <c r="AE40" s="95">
        <f t="shared" si="0"/>
        <v>301254</v>
      </c>
      <c r="AF40" s="95">
        <f t="shared" si="0"/>
        <v>87537</v>
      </c>
      <c r="AG40" s="95">
        <f t="shared" si="0"/>
        <v>244595</v>
      </c>
      <c r="AH40" s="95">
        <f t="shared" si="0"/>
        <v>12831</v>
      </c>
      <c r="AI40" s="95">
        <f t="shared" si="0"/>
        <v>3375</v>
      </c>
      <c r="AJ40" s="95">
        <f t="shared" si="0"/>
        <v>117988</v>
      </c>
      <c r="AK40" s="95">
        <f t="shared" si="0"/>
        <v>31588</v>
      </c>
      <c r="AL40" s="95">
        <f t="shared" si="0"/>
        <v>184524</v>
      </c>
      <c r="AM40" s="95">
        <f t="shared" si="0"/>
        <v>25650</v>
      </c>
      <c r="AN40" s="95">
        <f t="shared" si="0"/>
        <v>40705</v>
      </c>
      <c r="AO40" s="95">
        <f t="shared" si="0"/>
        <v>30039</v>
      </c>
      <c r="AP40" s="95">
        <f t="shared" si="0"/>
        <v>19822</v>
      </c>
      <c r="AQ40" s="95">
        <f t="shared" si="0"/>
        <v>8497</v>
      </c>
      <c r="AR40" s="95">
        <f t="shared" si="0"/>
        <v>12342</v>
      </c>
      <c r="AS40" s="95">
        <f t="shared" si="0"/>
        <v>63660</v>
      </c>
      <c r="AT40" s="95">
        <f t="shared" si="0"/>
        <v>3824</v>
      </c>
      <c r="AU40" s="95">
        <f t="shared" si="0"/>
        <v>104347</v>
      </c>
      <c r="AV40" s="95">
        <f t="shared" si="0"/>
        <v>46756</v>
      </c>
      <c r="AW40" s="95">
        <f t="shared" si="0"/>
        <v>48311</v>
      </c>
      <c r="AX40" s="95">
        <f t="shared" si="0"/>
        <v>36928</v>
      </c>
      <c r="AY40" s="95">
        <f t="shared" si="0"/>
        <v>13981</v>
      </c>
      <c r="AZ40" s="95">
        <f t="shared" si="0"/>
        <v>324</v>
      </c>
      <c r="BA40" s="95">
        <f t="shared" si="0"/>
        <v>114540</v>
      </c>
      <c r="BB40" s="95">
        <f t="shared" si="0"/>
        <v>29628</v>
      </c>
      <c r="BC40" s="95">
        <f t="shared" si="0"/>
        <v>14802</v>
      </c>
      <c r="BD40" s="95">
        <f t="shared" si="0"/>
        <v>2863</v>
      </c>
      <c r="BE40" s="95">
        <f t="shared" si="0"/>
        <v>9893</v>
      </c>
      <c r="BF40" s="95">
        <f t="shared" si="0"/>
        <v>507211</v>
      </c>
      <c r="BG40" s="95">
        <f t="shared" si="0"/>
        <v>421328</v>
      </c>
      <c r="BH40" s="95">
        <f t="shared" si="0"/>
        <v>2064431</v>
      </c>
      <c r="BI40" s="95">
        <f t="shared" si="0"/>
        <v>13018</v>
      </c>
      <c r="BJ40" s="95">
        <f t="shared" si="0"/>
        <v>36</v>
      </c>
      <c r="BK40" s="95">
        <f t="shared" si="0"/>
        <v>5726</v>
      </c>
      <c r="BL40" s="95">
        <f t="shared" si="0"/>
        <v>53300</v>
      </c>
      <c r="BM40" s="95">
        <f t="shared" si="0"/>
        <v>398063</v>
      </c>
      <c r="BN40" s="95">
        <f t="shared" si="0"/>
        <v>487078</v>
      </c>
      <c r="BO40" s="95">
        <f aca="true" t="shared" si="1" ref="BO40:CY40">BO39-BO29</f>
        <v>170593</v>
      </c>
      <c r="BP40" s="95">
        <f t="shared" si="1"/>
        <v>44557</v>
      </c>
      <c r="BQ40" s="95">
        <f t="shared" si="1"/>
        <v>110797</v>
      </c>
      <c r="BR40" s="95">
        <f t="shared" si="1"/>
        <v>2833</v>
      </c>
      <c r="BS40" s="95">
        <f t="shared" si="1"/>
        <v>36674</v>
      </c>
      <c r="BT40" s="95">
        <f t="shared" si="1"/>
        <v>5699</v>
      </c>
      <c r="BU40" s="95">
        <f t="shared" si="1"/>
        <v>55330</v>
      </c>
      <c r="BV40" s="95">
        <f t="shared" si="1"/>
        <v>4477</v>
      </c>
      <c r="BW40" s="95">
        <f t="shared" si="1"/>
        <v>8369</v>
      </c>
      <c r="BX40" s="95">
        <f t="shared" si="1"/>
        <v>37200</v>
      </c>
      <c r="BY40" s="95">
        <f t="shared" si="1"/>
        <v>7919</v>
      </c>
      <c r="BZ40" s="95">
        <f t="shared" si="1"/>
        <v>5591</v>
      </c>
      <c r="CA40" s="95">
        <f t="shared" si="1"/>
        <v>2035</v>
      </c>
      <c r="CB40" s="95">
        <f t="shared" si="1"/>
        <v>313</v>
      </c>
      <c r="CC40" s="95">
        <f t="shared" si="1"/>
        <v>223</v>
      </c>
      <c r="CD40" s="95">
        <f t="shared" si="1"/>
        <v>3964</v>
      </c>
      <c r="CE40" s="95">
        <f t="shared" si="1"/>
        <v>1314</v>
      </c>
      <c r="CF40" s="95">
        <f t="shared" si="1"/>
        <v>538</v>
      </c>
      <c r="CG40" s="95">
        <f t="shared" si="1"/>
        <v>4467</v>
      </c>
      <c r="CH40" s="95">
        <f t="shared" si="1"/>
        <v>1466</v>
      </c>
      <c r="CI40" s="95">
        <f t="shared" si="1"/>
        <v>25150</v>
      </c>
      <c r="CJ40" s="95">
        <f t="shared" si="1"/>
        <v>96420</v>
      </c>
      <c r="CK40" s="95">
        <f t="shared" si="1"/>
        <v>3090</v>
      </c>
      <c r="CL40" s="95">
        <f t="shared" si="1"/>
        <v>13150</v>
      </c>
      <c r="CM40" s="95">
        <f t="shared" si="1"/>
        <v>52529</v>
      </c>
      <c r="CN40" s="95">
        <f t="shared" si="1"/>
        <v>250</v>
      </c>
      <c r="CO40" s="95">
        <f t="shared" si="1"/>
        <v>3300</v>
      </c>
      <c r="CP40" s="95">
        <f t="shared" si="1"/>
        <v>13470</v>
      </c>
      <c r="CQ40" s="95">
        <f t="shared" si="1"/>
        <v>132127</v>
      </c>
      <c r="CR40" s="95">
        <f t="shared" si="1"/>
        <v>37198</v>
      </c>
      <c r="CS40" s="95">
        <f t="shared" si="1"/>
        <v>1</v>
      </c>
      <c r="CT40" s="95">
        <f t="shared" si="1"/>
        <v>2140</v>
      </c>
      <c r="CU40" s="95">
        <f t="shared" si="1"/>
        <v>1000</v>
      </c>
      <c r="CV40" s="95">
        <f t="shared" si="1"/>
        <v>1500</v>
      </c>
      <c r="CW40" s="95">
        <f t="shared" si="1"/>
        <v>420</v>
      </c>
      <c r="CX40" s="95">
        <f t="shared" si="1"/>
        <v>0</v>
      </c>
      <c r="CY40" s="95">
        <f t="shared" si="1"/>
        <v>8263408</v>
      </c>
      <c r="CZ40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  <c r="IM40" s="102"/>
      <c r="IN40" s="102"/>
      <c r="IO40" s="102"/>
      <c r="IP40" s="102"/>
    </row>
    <row r="41" spans="1:250" s="97" customFormat="1" ht="15">
      <c r="A41" s="101" t="s">
        <v>305</v>
      </c>
      <c r="B41" s="95">
        <f>SUM(B4:B27)</f>
        <v>3336</v>
      </c>
      <c r="C41" s="95">
        <f aca="true" t="shared" si="2" ref="C41:BN41">SUM(C4:C27)</f>
        <v>4207</v>
      </c>
      <c r="D41" s="95">
        <f t="shared" si="2"/>
        <v>4899</v>
      </c>
      <c r="E41" s="95">
        <f t="shared" si="2"/>
        <v>2701</v>
      </c>
      <c r="F41" s="95">
        <f t="shared" si="2"/>
        <v>1749</v>
      </c>
      <c r="G41" s="95">
        <f t="shared" si="2"/>
        <v>7923</v>
      </c>
      <c r="H41" s="95">
        <f t="shared" si="2"/>
        <v>15273</v>
      </c>
      <c r="I41" s="95">
        <f t="shared" si="2"/>
        <v>2284</v>
      </c>
      <c r="J41" s="95">
        <f t="shared" si="2"/>
        <v>2324</v>
      </c>
      <c r="K41" s="95">
        <f t="shared" si="2"/>
        <v>23624</v>
      </c>
      <c r="L41" s="95">
        <f t="shared" si="2"/>
        <v>11189</v>
      </c>
      <c r="M41" s="95">
        <f t="shared" si="2"/>
        <v>34257</v>
      </c>
      <c r="N41" s="95">
        <f t="shared" si="2"/>
        <v>18040</v>
      </c>
      <c r="O41" s="95">
        <f t="shared" si="2"/>
        <v>20209</v>
      </c>
      <c r="P41" s="95">
        <f t="shared" si="2"/>
        <v>35980</v>
      </c>
      <c r="Q41" s="95">
        <f t="shared" si="2"/>
        <v>28338</v>
      </c>
      <c r="R41" s="95">
        <f t="shared" si="2"/>
        <v>6761</v>
      </c>
      <c r="S41" s="95">
        <f t="shared" si="2"/>
        <v>54469</v>
      </c>
      <c r="T41" s="95">
        <f t="shared" si="2"/>
        <v>19603</v>
      </c>
      <c r="U41" s="95">
        <f t="shared" si="2"/>
        <v>57923</v>
      </c>
      <c r="V41" s="95">
        <f t="shared" si="2"/>
        <v>51084</v>
      </c>
      <c r="W41" s="95">
        <f t="shared" si="2"/>
        <v>27218</v>
      </c>
      <c r="X41" s="95">
        <f t="shared" si="2"/>
        <v>3736</v>
      </c>
      <c r="Y41" s="95">
        <f t="shared" si="2"/>
        <v>0</v>
      </c>
      <c r="Z41" s="95">
        <f t="shared" si="2"/>
        <v>94139</v>
      </c>
      <c r="AA41" s="95">
        <f t="shared" si="2"/>
        <v>22142</v>
      </c>
      <c r="AB41" s="95">
        <f t="shared" si="2"/>
        <v>25240</v>
      </c>
      <c r="AC41" s="95">
        <f t="shared" si="2"/>
        <v>473980</v>
      </c>
      <c r="AD41" s="95">
        <f t="shared" si="2"/>
        <v>720959</v>
      </c>
      <c r="AE41" s="95">
        <f t="shared" si="2"/>
        <v>300039</v>
      </c>
      <c r="AF41" s="95">
        <f t="shared" si="2"/>
        <v>87351</v>
      </c>
      <c r="AG41" s="95">
        <f t="shared" si="2"/>
        <v>243977</v>
      </c>
      <c r="AH41" s="95">
        <f t="shared" si="2"/>
        <v>11194</v>
      </c>
      <c r="AI41" s="95">
        <f t="shared" si="2"/>
        <v>3372</v>
      </c>
      <c r="AJ41" s="95">
        <f t="shared" si="2"/>
        <v>112306</v>
      </c>
      <c r="AK41" s="95">
        <f t="shared" si="2"/>
        <v>31588</v>
      </c>
      <c r="AL41" s="95">
        <f t="shared" si="2"/>
        <v>184036</v>
      </c>
      <c r="AM41" s="95">
        <f t="shared" si="2"/>
        <v>25630</v>
      </c>
      <c r="AN41" s="95">
        <f t="shared" si="2"/>
        <v>37974</v>
      </c>
      <c r="AO41" s="95">
        <f t="shared" si="2"/>
        <v>27493</v>
      </c>
      <c r="AP41" s="95">
        <f t="shared" si="2"/>
        <v>19574</v>
      </c>
      <c r="AQ41" s="95">
        <f t="shared" si="2"/>
        <v>8344</v>
      </c>
      <c r="AR41" s="95">
        <f t="shared" si="2"/>
        <v>11918</v>
      </c>
      <c r="AS41" s="95">
        <f t="shared" si="2"/>
        <v>63572</v>
      </c>
      <c r="AT41" s="95">
        <f t="shared" si="2"/>
        <v>3824</v>
      </c>
      <c r="AU41" s="95">
        <f t="shared" si="2"/>
        <v>104269</v>
      </c>
      <c r="AV41" s="95">
        <f t="shared" si="2"/>
        <v>46756</v>
      </c>
      <c r="AW41" s="95">
        <f t="shared" si="2"/>
        <v>48267</v>
      </c>
      <c r="AX41" s="95">
        <f t="shared" si="2"/>
        <v>36905</v>
      </c>
      <c r="AY41" s="95">
        <f t="shared" si="2"/>
        <v>13937</v>
      </c>
      <c r="AZ41" s="95">
        <f t="shared" si="2"/>
        <v>322</v>
      </c>
      <c r="BA41" s="95">
        <f t="shared" si="2"/>
        <v>102284</v>
      </c>
      <c r="BB41" s="95">
        <f t="shared" si="2"/>
        <v>29582</v>
      </c>
      <c r="BC41" s="95">
        <f t="shared" si="2"/>
        <v>14789</v>
      </c>
      <c r="BD41" s="95">
        <f t="shared" si="2"/>
        <v>2852</v>
      </c>
      <c r="BE41" s="95">
        <f t="shared" si="2"/>
        <v>9893</v>
      </c>
      <c r="BF41" s="95">
        <f t="shared" si="2"/>
        <v>507208</v>
      </c>
      <c r="BG41" s="95">
        <f t="shared" si="2"/>
        <v>421328</v>
      </c>
      <c r="BH41" s="95">
        <f t="shared" si="2"/>
        <v>2050739</v>
      </c>
      <c r="BI41" s="95">
        <f t="shared" si="2"/>
        <v>13010</v>
      </c>
      <c r="BJ41" s="95">
        <f t="shared" si="2"/>
        <v>36</v>
      </c>
      <c r="BK41" s="95">
        <f t="shared" si="2"/>
        <v>5725</v>
      </c>
      <c r="BL41" s="95">
        <f t="shared" si="2"/>
        <v>53300</v>
      </c>
      <c r="BM41" s="95">
        <f t="shared" si="2"/>
        <v>398027</v>
      </c>
      <c r="BN41" s="95">
        <f t="shared" si="2"/>
        <v>487078</v>
      </c>
      <c r="BO41" s="95">
        <f aca="true" t="shared" si="3" ref="BO41:CY41">SUM(BO4:BO27)</f>
        <v>170593</v>
      </c>
      <c r="BP41" s="95">
        <f t="shared" si="3"/>
        <v>44557</v>
      </c>
      <c r="BQ41" s="95">
        <f t="shared" si="3"/>
        <v>110795</v>
      </c>
      <c r="BR41" s="95">
        <f t="shared" si="3"/>
        <v>2823</v>
      </c>
      <c r="BS41" s="95">
        <f t="shared" si="3"/>
        <v>36538</v>
      </c>
      <c r="BT41" s="95">
        <f t="shared" si="3"/>
        <v>5699</v>
      </c>
      <c r="BU41" s="95">
        <f t="shared" si="3"/>
        <v>54733</v>
      </c>
      <c r="BV41" s="95">
        <f t="shared" si="3"/>
        <v>4477</v>
      </c>
      <c r="BW41" s="95">
        <f t="shared" si="3"/>
        <v>8369</v>
      </c>
      <c r="BX41" s="95">
        <f t="shared" si="3"/>
        <v>37197</v>
      </c>
      <c r="BY41" s="95">
        <f t="shared" si="3"/>
        <v>7758</v>
      </c>
      <c r="BZ41" s="95">
        <f t="shared" si="3"/>
        <v>5591</v>
      </c>
      <c r="CA41" s="95">
        <f t="shared" si="3"/>
        <v>2035</v>
      </c>
      <c r="CB41" s="95">
        <f t="shared" si="3"/>
        <v>313</v>
      </c>
      <c r="CC41" s="95">
        <f t="shared" si="3"/>
        <v>223</v>
      </c>
      <c r="CD41" s="95">
        <f t="shared" si="3"/>
        <v>3964</v>
      </c>
      <c r="CE41" s="95">
        <f t="shared" si="3"/>
        <v>1314</v>
      </c>
      <c r="CF41" s="95">
        <f t="shared" si="3"/>
        <v>538</v>
      </c>
      <c r="CG41" s="95">
        <f t="shared" si="3"/>
        <v>4467</v>
      </c>
      <c r="CH41" s="95">
        <f t="shared" si="3"/>
        <v>1466</v>
      </c>
      <c r="CI41" s="95">
        <f t="shared" si="3"/>
        <v>25150</v>
      </c>
      <c r="CJ41" s="95">
        <f t="shared" si="3"/>
        <v>96420</v>
      </c>
      <c r="CK41" s="95">
        <f t="shared" si="3"/>
        <v>3090</v>
      </c>
      <c r="CL41" s="95">
        <f t="shared" si="3"/>
        <v>13150</v>
      </c>
      <c r="CM41" s="95">
        <f t="shared" si="3"/>
        <v>52182</v>
      </c>
      <c r="CN41" s="95">
        <f t="shared" si="3"/>
        <v>250</v>
      </c>
      <c r="CO41" s="95">
        <f t="shared" si="3"/>
        <v>3300</v>
      </c>
      <c r="CP41" s="95">
        <f t="shared" si="3"/>
        <v>13470</v>
      </c>
      <c r="CQ41" s="95">
        <f t="shared" si="3"/>
        <v>132127</v>
      </c>
      <c r="CR41" s="95">
        <f t="shared" si="3"/>
        <v>36681</v>
      </c>
      <c r="CS41" s="95">
        <f t="shared" si="3"/>
        <v>1</v>
      </c>
      <c r="CT41" s="95">
        <f t="shared" si="3"/>
        <v>2140</v>
      </c>
      <c r="CU41" s="95">
        <f t="shared" si="3"/>
        <v>839</v>
      </c>
      <c r="CV41" s="95">
        <f t="shared" si="3"/>
        <v>1500</v>
      </c>
      <c r="CW41" s="95">
        <f t="shared" si="3"/>
        <v>420</v>
      </c>
      <c r="CX41" s="95">
        <f t="shared" si="3"/>
        <v>0</v>
      </c>
      <c r="CY41" s="95">
        <f t="shared" si="3"/>
        <v>8176256</v>
      </c>
      <c r="CZ41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  <c r="IM41" s="102"/>
      <c r="IN41" s="102"/>
      <c r="IO41" s="102"/>
      <c r="IP41" s="102"/>
    </row>
    <row r="44" spans="1:104" s="107" customFormat="1" ht="15">
      <c r="A44" s="125" t="s">
        <v>310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/>
    </row>
    <row r="45" spans="1:104" s="107" customFormat="1" ht="15">
      <c r="A45" s="125" t="s">
        <v>304</v>
      </c>
      <c r="B45" s="125">
        <v>3421</v>
      </c>
      <c r="C45" s="125">
        <v>7582</v>
      </c>
      <c r="D45" s="125">
        <v>5146</v>
      </c>
      <c r="E45" s="125">
        <v>2800</v>
      </c>
      <c r="F45" s="125">
        <v>1749</v>
      </c>
      <c r="G45" s="125">
        <v>9259</v>
      </c>
      <c r="H45" s="125">
        <v>17817</v>
      </c>
      <c r="I45" s="125">
        <v>2494</v>
      </c>
      <c r="J45" s="125">
        <v>2324</v>
      </c>
      <c r="K45" s="125">
        <v>24762</v>
      </c>
      <c r="L45" s="125">
        <v>14785</v>
      </c>
      <c r="M45" s="125">
        <v>34514</v>
      </c>
      <c r="N45" s="125">
        <v>20766</v>
      </c>
      <c r="O45" s="125">
        <v>20476</v>
      </c>
      <c r="P45" s="125">
        <v>37766</v>
      </c>
      <c r="Q45" s="125">
        <v>28504</v>
      </c>
      <c r="R45" s="125">
        <v>6892</v>
      </c>
      <c r="S45" s="125">
        <v>54585</v>
      </c>
      <c r="T45" s="125">
        <v>23206</v>
      </c>
      <c r="U45" s="125">
        <v>59185</v>
      </c>
      <c r="V45" s="125">
        <v>51084</v>
      </c>
      <c r="W45" s="125">
        <v>28013</v>
      </c>
      <c r="X45" s="125">
        <v>4618</v>
      </c>
      <c r="Y45" s="125">
        <v>36</v>
      </c>
      <c r="Z45" s="125">
        <v>94139</v>
      </c>
      <c r="AA45" s="125">
        <v>22196</v>
      </c>
      <c r="AB45" s="125">
        <v>26332</v>
      </c>
      <c r="AC45" s="125">
        <v>490536</v>
      </c>
      <c r="AD45" s="125">
        <v>721522</v>
      </c>
      <c r="AE45" s="125">
        <v>301254</v>
      </c>
      <c r="AF45" s="125">
        <v>87537</v>
      </c>
      <c r="AG45" s="125">
        <v>244595</v>
      </c>
      <c r="AH45" s="125">
        <v>12831</v>
      </c>
      <c r="AI45" s="125">
        <v>3375</v>
      </c>
      <c r="AJ45" s="125">
        <v>117988</v>
      </c>
      <c r="AK45" s="125">
        <v>31588</v>
      </c>
      <c r="AL45" s="125">
        <v>184524</v>
      </c>
      <c r="AM45" s="125">
        <v>25650</v>
      </c>
      <c r="AN45" s="125">
        <v>40705</v>
      </c>
      <c r="AO45" s="125">
        <v>30039</v>
      </c>
      <c r="AP45" s="125">
        <v>19822</v>
      </c>
      <c r="AQ45" s="125">
        <v>8497</v>
      </c>
      <c r="AR45" s="125">
        <v>12342</v>
      </c>
      <c r="AS45" s="125">
        <v>63660</v>
      </c>
      <c r="AT45" s="125">
        <v>3824</v>
      </c>
      <c r="AU45" s="125">
        <v>104347</v>
      </c>
      <c r="AV45" s="125">
        <v>46756</v>
      </c>
      <c r="AW45" s="125">
        <v>48311</v>
      </c>
      <c r="AX45" s="125">
        <v>36928</v>
      </c>
      <c r="AY45" s="125">
        <v>13981</v>
      </c>
      <c r="AZ45" s="125">
        <v>324</v>
      </c>
      <c r="BA45" s="125">
        <v>114540</v>
      </c>
      <c r="BB45" s="125">
        <v>29628</v>
      </c>
      <c r="BC45" s="125">
        <v>14802</v>
      </c>
      <c r="BD45" s="125">
        <v>2863</v>
      </c>
      <c r="BE45" s="125">
        <v>9893</v>
      </c>
      <c r="BF45" s="125">
        <v>507211</v>
      </c>
      <c r="BG45" s="125">
        <v>421328</v>
      </c>
      <c r="BH45" s="125">
        <v>2064431</v>
      </c>
      <c r="BI45" s="125">
        <v>13018</v>
      </c>
      <c r="BJ45" s="125">
        <v>36</v>
      </c>
      <c r="BK45" s="125">
        <v>5726</v>
      </c>
      <c r="BL45" s="125">
        <v>53300</v>
      </c>
      <c r="BM45" s="125">
        <v>398063</v>
      </c>
      <c r="BN45" s="125">
        <v>487078</v>
      </c>
      <c r="BO45" s="125">
        <v>170593</v>
      </c>
      <c r="BP45" s="125">
        <v>44557</v>
      </c>
      <c r="BQ45" s="125">
        <v>110797</v>
      </c>
      <c r="BR45" s="125">
        <v>2833</v>
      </c>
      <c r="BS45" s="125">
        <v>36674</v>
      </c>
      <c r="BT45" s="125">
        <v>5699</v>
      </c>
      <c r="BU45" s="125">
        <v>55330</v>
      </c>
      <c r="BV45" s="125">
        <v>4477</v>
      </c>
      <c r="BW45" s="125">
        <v>8369</v>
      </c>
      <c r="BX45" s="125">
        <v>37200</v>
      </c>
      <c r="BY45" s="125">
        <v>7919</v>
      </c>
      <c r="BZ45" s="125">
        <v>5591</v>
      </c>
      <c r="CA45" s="125">
        <v>2035</v>
      </c>
      <c r="CB45" s="125">
        <v>313</v>
      </c>
      <c r="CC45" s="125">
        <v>223</v>
      </c>
      <c r="CD45" s="125">
        <v>3964</v>
      </c>
      <c r="CE45" s="125">
        <v>1314</v>
      </c>
      <c r="CF45" s="125">
        <v>538</v>
      </c>
      <c r="CG45" s="125">
        <v>4467</v>
      </c>
      <c r="CH45" s="125">
        <v>1466</v>
      </c>
      <c r="CI45" s="125">
        <v>25150</v>
      </c>
      <c r="CJ45" s="125">
        <v>96420</v>
      </c>
      <c r="CK45" s="125">
        <v>3090</v>
      </c>
      <c r="CL45" s="125">
        <v>13150</v>
      </c>
      <c r="CM45" s="125">
        <v>52529</v>
      </c>
      <c r="CN45" s="125">
        <v>250</v>
      </c>
      <c r="CO45" s="125">
        <v>3300</v>
      </c>
      <c r="CP45" s="125">
        <v>13470</v>
      </c>
      <c r="CQ45" s="125">
        <v>132127</v>
      </c>
      <c r="CR45" s="125">
        <v>37198</v>
      </c>
      <c r="CS45" s="125">
        <v>1</v>
      </c>
      <c r="CT45" s="125">
        <v>2140</v>
      </c>
      <c r="CU45" s="125">
        <v>1000</v>
      </c>
      <c r="CV45" s="125">
        <v>1500</v>
      </c>
      <c r="CW45" s="125">
        <v>420</v>
      </c>
      <c r="CX45" s="125">
        <v>0</v>
      </c>
      <c r="CY45" s="125">
        <v>8263408</v>
      </c>
      <c r="CZ45"/>
    </row>
    <row r="46" spans="1:104" s="107" customFormat="1" ht="15">
      <c r="A46" s="125" t="s">
        <v>301</v>
      </c>
      <c r="B46" s="125">
        <v>71</v>
      </c>
      <c r="C46" s="125">
        <v>2840</v>
      </c>
      <c r="D46" s="125">
        <v>226</v>
      </c>
      <c r="E46" s="125">
        <v>97</v>
      </c>
      <c r="F46" s="125">
        <v>0</v>
      </c>
      <c r="G46" s="125">
        <v>418</v>
      </c>
      <c r="H46" s="125">
        <v>2311</v>
      </c>
      <c r="I46" s="125">
        <v>208</v>
      </c>
      <c r="J46" s="125">
        <v>0</v>
      </c>
      <c r="K46" s="125">
        <v>361</v>
      </c>
      <c r="L46" s="125">
        <v>3507</v>
      </c>
      <c r="M46" s="125">
        <v>156</v>
      </c>
      <c r="N46" s="125">
        <v>1509</v>
      </c>
      <c r="O46" s="125">
        <v>70</v>
      </c>
      <c r="P46" s="125">
        <v>1579</v>
      </c>
      <c r="Q46" s="125">
        <v>163</v>
      </c>
      <c r="R46" s="125">
        <v>128</v>
      </c>
      <c r="S46" s="125">
        <v>85</v>
      </c>
      <c r="T46" s="125">
        <v>1987</v>
      </c>
      <c r="U46" s="125">
        <v>1152</v>
      </c>
      <c r="V46" s="125">
        <v>0</v>
      </c>
      <c r="W46" s="125">
        <v>786</v>
      </c>
      <c r="X46" s="125">
        <v>157</v>
      </c>
      <c r="Y46" s="125">
        <v>36</v>
      </c>
      <c r="Z46" s="125">
        <v>0</v>
      </c>
      <c r="AA46" s="125">
        <v>54</v>
      </c>
      <c r="AB46" s="125">
        <v>738</v>
      </c>
      <c r="AC46" s="125">
        <v>15632</v>
      </c>
      <c r="AD46" s="125">
        <v>465</v>
      </c>
      <c r="AE46" s="125">
        <v>1134</v>
      </c>
      <c r="AF46" s="125">
        <v>123</v>
      </c>
      <c r="AG46" s="125">
        <v>582</v>
      </c>
      <c r="AH46" s="125">
        <v>1466</v>
      </c>
      <c r="AI46" s="125">
        <v>1</v>
      </c>
      <c r="AJ46" s="125">
        <v>4860</v>
      </c>
      <c r="AK46" s="125">
        <v>0</v>
      </c>
      <c r="AL46" s="125">
        <v>158</v>
      </c>
      <c r="AM46" s="125">
        <v>20</v>
      </c>
      <c r="AN46" s="125">
        <v>227</v>
      </c>
      <c r="AO46" s="125">
        <v>2022</v>
      </c>
      <c r="AP46" s="125">
        <v>236</v>
      </c>
      <c r="AQ46" s="125">
        <v>56</v>
      </c>
      <c r="AR46" s="125">
        <v>0</v>
      </c>
      <c r="AS46" s="125">
        <v>60</v>
      </c>
      <c r="AT46" s="125">
        <v>0</v>
      </c>
      <c r="AU46" s="125">
        <v>31</v>
      </c>
      <c r="AV46" s="125">
        <v>0</v>
      </c>
      <c r="AW46" s="125">
        <v>37</v>
      </c>
      <c r="AX46" s="125">
        <v>6</v>
      </c>
      <c r="AY46" s="125">
        <v>35</v>
      </c>
      <c r="AZ46" s="125">
        <v>2</v>
      </c>
      <c r="BA46" s="125">
        <v>9527</v>
      </c>
      <c r="BB46" s="125">
        <v>31</v>
      </c>
      <c r="BC46" s="125">
        <v>1</v>
      </c>
      <c r="BD46" s="125">
        <v>8</v>
      </c>
      <c r="BE46" s="125">
        <v>0</v>
      </c>
      <c r="BF46" s="125">
        <v>0</v>
      </c>
      <c r="BG46" s="125">
        <v>0</v>
      </c>
      <c r="BH46" s="125">
        <v>959</v>
      </c>
      <c r="BI46" s="125">
        <v>0</v>
      </c>
      <c r="BJ46" s="125">
        <v>0</v>
      </c>
      <c r="BK46" s="125">
        <v>0</v>
      </c>
      <c r="BL46" s="125">
        <v>0</v>
      </c>
      <c r="BM46" s="125">
        <v>0</v>
      </c>
      <c r="BN46" s="125">
        <v>0</v>
      </c>
      <c r="BO46" s="125">
        <v>0</v>
      </c>
      <c r="BP46" s="125">
        <v>0</v>
      </c>
      <c r="BQ46" s="125">
        <v>0</v>
      </c>
      <c r="BR46" s="125">
        <v>9</v>
      </c>
      <c r="BS46" s="125">
        <v>59</v>
      </c>
      <c r="BT46" s="125">
        <v>0</v>
      </c>
      <c r="BU46" s="125">
        <v>481</v>
      </c>
      <c r="BV46" s="125">
        <v>0</v>
      </c>
      <c r="BW46" s="125">
        <v>0</v>
      </c>
      <c r="BX46" s="125">
        <v>3</v>
      </c>
      <c r="BY46" s="125">
        <v>161</v>
      </c>
      <c r="BZ46" s="125">
        <v>0</v>
      </c>
      <c r="CA46" s="125">
        <v>0</v>
      </c>
      <c r="CB46" s="125">
        <v>0</v>
      </c>
      <c r="CC46" s="125">
        <v>0</v>
      </c>
      <c r="CD46" s="125">
        <v>0</v>
      </c>
      <c r="CE46" s="125">
        <v>0</v>
      </c>
      <c r="CF46" s="125">
        <v>0</v>
      </c>
      <c r="CG46" s="125">
        <v>0</v>
      </c>
      <c r="CH46" s="125">
        <v>0</v>
      </c>
      <c r="CI46" s="125">
        <v>0</v>
      </c>
      <c r="CJ46" s="125">
        <v>0</v>
      </c>
      <c r="CK46" s="125">
        <v>0</v>
      </c>
      <c r="CL46" s="125">
        <v>0</v>
      </c>
      <c r="CM46" s="125">
        <v>347</v>
      </c>
      <c r="CN46" s="125">
        <v>0</v>
      </c>
      <c r="CO46" s="125">
        <v>0</v>
      </c>
      <c r="CP46" s="125">
        <v>0</v>
      </c>
      <c r="CQ46" s="125">
        <v>0</v>
      </c>
      <c r="CR46" s="125">
        <v>427</v>
      </c>
      <c r="CS46" s="125">
        <v>0</v>
      </c>
      <c r="CT46" s="125">
        <v>0</v>
      </c>
      <c r="CU46" s="125">
        <v>0</v>
      </c>
      <c r="CV46" s="125">
        <v>0</v>
      </c>
      <c r="CW46" s="125">
        <v>0</v>
      </c>
      <c r="CX46" s="125">
        <v>0</v>
      </c>
      <c r="CY46" s="125">
        <v>57805</v>
      </c>
      <c r="CZ46"/>
    </row>
    <row r="47" spans="1:104" s="107" customFormat="1" ht="15">
      <c r="A47" s="125" t="s">
        <v>328</v>
      </c>
      <c r="B47" s="125">
        <v>0</v>
      </c>
      <c r="C47" s="125">
        <v>496</v>
      </c>
      <c r="D47" s="125">
        <v>0</v>
      </c>
      <c r="E47" s="125">
        <v>0</v>
      </c>
      <c r="F47" s="125">
        <v>0</v>
      </c>
      <c r="G47" s="125">
        <v>812</v>
      </c>
      <c r="H47" s="125">
        <v>0</v>
      </c>
      <c r="I47" s="125">
        <v>0</v>
      </c>
      <c r="J47" s="125">
        <v>0</v>
      </c>
      <c r="K47" s="125">
        <v>716</v>
      </c>
      <c r="L47" s="125">
        <v>0</v>
      </c>
      <c r="M47" s="125">
        <v>0</v>
      </c>
      <c r="N47" s="125">
        <v>907</v>
      </c>
      <c r="O47" s="125">
        <v>0</v>
      </c>
      <c r="P47" s="125">
        <v>0</v>
      </c>
      <c r="Q47" s="125">
        <v>0</v>
      </c>
      <c r="R47" s="125">
        <v>0</v>
      </c>
      <c r="S47" s="125">
        <v>0</v>
      </c>
      <c r="T47" s="125">
        <v>1389</v>
      </c>
      <c r="U47" s="125">
        <v>0</v>
      </c>
      <c r="V47" s="125">
        <v>0</v>
      </c>
      <c r="W47" s="125">
        <v>0</v>
      </c>
      <c r="X47" s="125">
        <v>724</v>
      </c>
      <c r="Y47" s="125">
        <v>0</v>
      </c>
      <c r="Z47" s="125">
        <v>0</v>
      </c>
      <c r="AA47" s="125">
        <v>0</v>
      </c>
      <c r="AB47" s="125">
        <v>0</v>
      </c>
      <c r="AC47" s="125">
        <v>0</v>
      </c>
      <c r="AD47" s="125">
        <v>56</v>
      </c>
      <c r="AE47" s="125">
        <v>12</v>
      </c>
      <c r="AF47" s="125">
        <v>0</v>
      </c>
      <c r="AG47" s="125">
        <v>0</v>
      </c>
      <c r="AH47" s="125">
        <v>75</v>
      </c>
      <c r="AI47" s="125">
        <v>2</v>
      </c>
      <c r="AJ47" s="125">
        <v>40</v>
      </c>
      <c r="AK47" s="125">
        <v>0</v>
      </c>
      <c r="AL47" s="125">
        <v>289</v>
      </c>
      <c r="AM47" s="125">
        <v>0</v>
      </c>
      <c r="AN47" s="125">
        <v>2491</v>
      </c>
      <c r="AO47" s="125">
        <v>161</v>
      </c>
      <c r="AP47" s="125">
        <v>0</v>
      </c>
      <c r="AQ47" s="125">
        <v>87</v>
      </c>
      <c r="AR47" s="125">
        <v>0</v>
      </c>
      <c r="AS47" s="125">
        <v>0</v>
      </c>
      <c r="AT47" s="125">
        <v>0</v>
      </c>
      <c r="AU47" s="125">
        <v>0</v>
      </c>
      <c r="AV47" s="125">
        <v>0</v>
      </c>
      <c r="AW47" s="125">
        <v>0</v>
      </c>
      <c r="AX47" s="125">
        <v>0</v>
      </c>
      <c r="AY47" s="125">
        <v>0</v>
      </c>
      <c r="AZ47" s="125">
        <v>0</v>
      </c>
      <c r="BA47" s="125">
        <v>0</v>
      </c>
      <c r="BB47" s="125">
        <v>0</v>
      </c>
      <c r="BC47" s="125">
        <v>0</v>
      </c>
      <c r="BD47" s="125">
        <v>0</v>
      </c>
      <c r="BE47" s="125">
        <v>0</v>
      </c>
      <c r="BF47" s="125">
        <v>0</v>
      </c>
      <c r="BG47" s="125">
        <v>0</v>
      </c>
      <c r="BH47" s="125">
        <v>0</v>
      </c>
      <c r="BI47" s="125">
        <v>0</v>
      </c>
      <c r="BJ47" s="125">
        <v>0</v>
      </c>
      <c r="BK47" s="125">
        <v>0</v>
      </c>
      <c r="BL47" s="125">
        <v>0</v>
      </c>
      <c r="BM47" s="125">
        <v>0</v>
      </c>
      <c r="BN47" s="125">
        <v>0</v>
      </c>
      <c r="BO47" s="125">
        <v>0</v>
      </c>
      <c r="BP47" s="125">
        <v>0</v>
      </c>
      <c r="BQ47" s="125">
        <v>0</v>
      </c>
      <c r="BR47" s="125">
        <v>0</v>
      </c>
      <c r="BS47" s="125">
        <v>0</v>
      </c>
      <c r="BT47" s="125">
        <v>0</v>
      </c>
      <c r="BU47" s="125">
        <v>0</v>
      </c>
      <c r="BV47" s="125">
        <v>0</v>
      </c>
      <c r="BW47" s="125">
        <v>0</v>
      </c>
      <c r="BX47" s="125">
        <v>0</v>
      </c>
      <c r="BY47" s="125">
        <v>0</v>
      </c>
      <c r="BZ47" s="125">
        <v>0</v>
      </c>
      <c r="CA47" s="125">
        <v>0</v>
      </c>
      <c r="CB47" s="125">
        <v>0</v>
      </c>
      <c r="CC47" s="125">
        <v>0</v>
      </c>
      <c r="CD47" s="125">
        <v>0</v>
      </c>
      <c r="CE47" s="125">
        <v>0</v>
      </c>
      <c r="CF47" s="125">
        <v>0</v>
      </c>
      <c r="CG47" s="125">
        <v>0</v>
      </c>
      <c r="CH47" s="125">
        <v>0</v>
      </c>
      <c r="CI47" s="125">
        <v>0</v>
      </c>
      <c r="CJ47" s="125">
        <v>0</v>
      </c>
      <c r="CK47" s="125">
        <v>0</v>
      </c>
      <c r="CL47" s="125">
        <v>0</v>
      </c>
      <c r="CM47" s="125">
        <v>0</v>
      </c>
      <c r="CN47" s="125">
        <v>0</v>
      </c>
      <c r="CO47" s="125">
        <v>0</v>
      </c>
      <c r="CP47" s="125">
        <v>0</v>
      </c>
      <c r="CQ47" s="125">
        <v>0</v>
      </c>
      <c r="CR47" s="125">
        <v>0</v>
      </c>
      <c r="CS47" s="125">
        <v>0</v>
      </c>
      <c r="CT47" s="125">
        <v>0</v>
      </c>
      <c r="CU47" s="125">
        <v>0</v>
      </c>
      <c r="CV47" s="125">
        <v>0</v>
      </c>
      <c r="CW47" s="125">
        <v>0</v>
      </c>
      <c r="CX47" s="125">
        <v>0</v>
      </c>
      <c r="CY47" s="125">
        <v>8257</v>
      </c>
      <c r="CZ47"/>
    </row>
    <row r="48" spans="1:104" s="107" customFormat="1" ht="15">
      <c r="A48" s="126" t="s">
        <v>315</v>
      </c>
      <c r="B48" s="127">
        <v>6</v>
      </c>
      <c r="C48" s="127">
        <v>39</v>
      </c>
      <c r="D48" s="127">
        <v>17</v>
      </c>
      <c r="E48" s="127">
        <v>0</v>
      </c>
      <c r="F48" s="127">
        <v>0</v>
      </c>
      <c r="G48" s="127">
        <v>79</v>
      </c>
      <c r="H48" s="127">
        <v>206</v>
      </c>
      <c r="I48" s="127">
        <v>0</v>
      </c>
      <c r="J48" s="127">
        <v>0</v>
      </c>
      <c r="K48" s="127">
        <v>30</v>
      </c>
      <c r="L48" s="127">
        <v>67</v>
      </c>
      <c r="M48" s="127">
        <v>51</v>
      </c>
      <c r="N48" s="127">
        <v>183</v>
      </c>
      <c r="O48" s="127">
        <v>195</v>
      </c>
      <c r="P48" s="127">
        <v>87</v>
      </c>
      <c r="Q48" s="127">
        <v>1</v>
      </c>
      <c r="R48" s="127">
        <v>2</v>
      </c>
      <c r="S48" s="127">
        <v>1</v>
      </c>
      <c r="T48" s="127">
        <v>114</v>
      </c>
      <c r="U48" s="127">
        <v>19</v>
      </c>
      <c r="V48" s="127">
        <v>0</v>
      </c>
      <c r="W48" s="127">
        <v>9</v>
      </c>
      <c r="X48" s="127">
        <v>1</v>
      </c>
      <c r="Y48" s="127">
        <v>0</v>
      </c>
      <c r="Z48" s="127">
        <v>0</v>
      </c>
      <c r="AA48" s="127">
        <v>0</v>
      </c>
      <c r="AB48" s="127">
        <v>354</v>
      </c>
      <c r="AC48" s="127">
        <v>731</v>
      </c>
      <c r="AD48" s="127">
        <v>12</v>
      </c>
      <c r="AE48" s="127">
        <v>44</v>
      </c>
      <c r="AF48" s="127">
        <v>4</v>
      </c>
      <c r="AG48" s="127">
        <v>22</v>
      </c>
      <c r="AH48" s="127">
        <v>95</v>
      </c>
      <c r="AI48" s="127">
        <v>0</v>
      </c>
      <c r="AJ48" s="127">
        <v>62</v>
      </c>
      <c r="AK48" s="127">
        <v>0</v>
      </c>
      <c r="AL48" s="127">
        <v>5</v>
      </c>
      <c r="AM48" s="127">
        <v>0</v>
      </c>
      <c r="AN48" s="127">
        <v>3</v>
      </c>
      <c r="AO48" s="127">
        <v>360</v>
      </c>
      <c r="AP48" s="127">
        <v>10</v>
      </c>
      <c r="AQ48" s="127">
        <v>8</v>
      </c>
      <c r="AR48" s="127">
        <v>424</v>
      </c>
      <c r="AS48" s="127">
        <v>9</v>
      </c>
      <c r="AT48" s="127">
        <v>0</v>
      </c>
      <c r="AU48" s="127">
        <v>22</v>
      </c>
      <c r="AV48" s="127">
        <v>0</v>
      </c>
      <c r="AW48" s="127">
        <v>0</v>
      </c>
      <c r="AX48" s="127">
        <v>15</v>
      </c>
      <c r="AY48" s="127">
        <v>8</v>
      </c>
      <c r="AZ48" s="127">
        <v>0</v>
      </c>
      <c r="BA48" s="127">
        <v>359</v>
      </c>
      <c r="BB48" s="127">
        <v>6</v>
      </c>
      <c r="BC48" s="127">
        <v>0</v>
      </c>
      <c r="BD48" s="127">
        <v>2</v>
      </c>
      <c r="BE48" s="127">
        <v>0</v>
      </c>
      <c r="BF48" s="127">
        <v>0</v>
      </c>
      <c r="BG48" s="127">
        <v>0</v>
      </c>
      <c r="BH48" s="127">
        <v>29</v>
      </c>
      <c r="BI48" s="127">
        <v>0</v>
      </c>
      <c r="BJ48" s="127">
        <v>0</v>
      </c>
      <c r="BK48" s="127">
        <v>0</v>
      </c>
      <c r="BL48" s="127">
        <v>0</v>
      </c>
      <c r="BM48" s="127">
        <v>27</v>
      </c>
      <c r="BN48" s="127">
        <v>0</v>
      </c>
      <c r="BO48" s="127">
        <v>0</v>
      </c>
      <c r="BP48" s="127">
        <v>0</v>
      </c>
      <c r="BQ48" s="127">
        <v>0</v>
      </c>
      <c r="BR48" s="127">
        <v>1</v>
      </c>
      <c r="BS48" s="127">
        <v>57</v>
      </c>
      <c r="BT48" s="127">
        <v>0</v>
      </c>
      <c r="BU48" s="127">
        <v>10</v>
      </c>
      <c r="BV48" s="127">
        <v>0</v>
      </c>
      <c r="BW48" s="127">
        <v>0</v>
      </c>
      <c r="BX48" s="127">
        <v>0</v>
      </c>
      <c r="BY48" s="127">
        <v>0</v>
      </c>
      <c r="BZ48" s="127">
        <v>0</v>
      </c>
      <c r="CA48" s="127">
        <v>0</v>
      </c>
      <c r="CB48" s="127">
        <v>0</v>
      </c>
      <c r="CC48" s="127">
        <v>0</v>
      </c>
      <c r="CD48" s="127">
        <v>0</v>
      </c>
      <c r="CE48" s="127">
        <v>0</v>
      </c>
      <c r="CF48" s="127">
        <v>0</v>
      </c>
      <c r="CG48" s="127">
        <v>0</v>
      </c>
      <c r="CH48" s="127">
        <v>0</v>
      </c>
      <c r="CI48" s="127">
        <v>0</v>
      </c>
      <c r="CJ48" s="127">
        <v>0</v>
      </c>
      <c r="CK48" s="127">
        <v>0</v>
      </c>
      <c r="CL48" s="127">
        <v>0</v>
      </c>
      <c r="CM48" s="127">
        <v>0</v>
      </c>
      <c r="CN48" s="127">
        <v>0</v>
      </c>
      <c r="CO48" s="127">
        <v>0</v>
      </c>
      <c r="CP48" s="127">
        <v>0</v>
      </c>
      <c r="CQ48" s="127">
        <v>0</v>
      </c>
      <c r="CR48" s="127">
        <v>21</v>
      </c>
      <c r="CS48" s="127">
        <v>0</v>
      </c>
      <c r="CT48" s="127">
        <v>0</v>
      </c>
      <c r="CU48" s="127">
        <v>161</v>
      </c>
      <c r="CV48" s="127">
        <v>0</v>
      </c>
      <c r="CW48" s="127">
        <v>0</v>
      </c>
      <c r="CX48" s="127">
        <v>0</v>
      </c>
      <c r="CY48" s="127">
        <v>3968</v>
      </c>
      <c r="CZ48"/>
    </row>
    <row r="49" spans="1:104" s="107" customFormat="1" ht="15">
      <c r="A49" s="126" t="s">
        <v>316</v>
      </c>
      <c r="B49" s="127">
        <v>0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v>3</v>
      </c>
      <c r="M49" s="127">
        <v>0</v>
      </c>
      <c r="N49" s="127">
        <v>8</v>
      </c>
      <c r="O49" s="127">
        <v>2</v>
      </c>
      <c r="P49" s="127">
        <v>1</v>
      </c>
      <c r="Q49" s="127">
        <v>0</v>
      </c>
      <c r="R49" s="127">
        <v>0</v>
      </c>
      <c r="S49" s="127">
        <v>0</v>
      </c>
      <c r="T49" s="127">
        <v>96</v>
      </c>
      <c r="U49" s="127">
        <v>33</v>
      </c>
      <c r="V49" s="127">
        <v>0</v>
      </c>
      <c r="W49" s="127">
        <v>0</v>
      </c>
      <c r="X49" s="127">
        <v>0</v>
      </c>
      <c r="Y49" s="127">
        <v>0</v>
      </c>
      <c r="Z49" s="127">
        <v>0</v>
      </c>
      <c r="AA49" s="127">
        <v>0</v>
      </c>
      <c r="AB49" s="127">
        <v>0</v>
      </c>
      <c r="AC49" s="127">
        <v>92</v>
      </c>
      <c r="AD49" s="127">
        <v>0</v>
      </c>
      <c r="AE49" s="127">
        <v>0</v>
      </c>
      <c r="AF49" s="127">
        <v>0</v>
      </c>
      <c r="AG49" s="127">
        <v>1</v>
      </c>
      <c r="AH49" s="127">
        <v>1</v>
      </c>
      <c r="AI49" s="127">
        <v>0</v>
      </c>
      <c r="AJ49" s="127">
        <v>5</v>
      </c>
      <c r="AK49" s="127">
        <v>0</v>
      </c>
      <c r="AL49" s="127">
        <v>2</v>
      </c>
      <c r="AM49" s="127">
        <v>0</v>
      </c>
      <c r="AN49" s="127">
        <v>1</v>
      </c>
      <c r="AO49" s="127">
        <v>0</v>
      </c>
      <c r="AP49" s="127">
        <v>0</v>
      </c>
      <c r="AQ49" s="127">
        <v>2</v>
      </c>
      <c r="AR49" s="127">
        <v>0</v>
      </c>
      <c r="AS49" s="127">
        <v>0</v>
      </c>
      <c r="AT49" s="127">
        <v>0</v>
      </c>
      <c r="AU49" s="127">
        <v>0</v>
      </c>
      <c r="AV49" s="127">
        <v>0</v>
      </c>
      <c r="AW49" s="127">
        <v>0</v>
      </c>
      <c r="AX49" s="127">
        <v>0</v>
      </c>
      <c r="AY49" s="127">
        <v>0</v>
      </c>
      <c r="AZ49" s="127">
        <v>0</v>
      </c>
      <c r="BA49" s="127">
        <v>28</v>
      </c>
      <c r="BB49" s="127">
        <v>0</v>
      </c>
      <c r="BC49" s="127">
        <v>0</v>
      </c>
      <c r="BD49" s="127">
        <v>1</v>
      </c>
      <c r="BE49" s="127">
        <v>0</v>
      </c>
      <c r="BF49" s="127">
        <v>0</v>
      </c>
      <c r="BG49" s="127">
        <v>0</v>
      </c>
      <c r="BH49" s="127">
        <v>0</v>
      </c>
      <c r="BI49" s="127">
        <v>0</v>
      </c>
      <c r="BJ49" s="127">
        <v>0</v>
      </c>
      <c r="BK49" s="127">
        <v>0</v>
      </c>
      <c r="BL49" s="127">
        <v>0</v>
      </c>
      <c r="BM49" s="127">
        <v>0</v>
      </c>
      <c r="BN49" s="127">
        <v>0</v>
      </c>
      <c r="BO49" s="127">
        <v>0</v>
      </c>
      <c r="BP49" s="127">
        <v>0</v>
      </c>
      <c r="BQ49" s="127">
        <v>0</v>
      </c>
      <c r="BR49" s="127">
        <v>0</v>
      </c>
      <c r="BS49" s="127">
        <v>0</v>
      </c>
      <c r="BT49" s="127">
        <v>0</v>
      </c>
      <c r="BU49" s="127">
        <v>5</v>
      </c>
      <c r="BV49" s="127">
        <v>0</v>
      </c>
      <c r="BW49" s="127">
        <v>0</v>
      </c>
      <c r="BX49" s="127">
        <v>0</v>
      </c>
      <c r="BY49" s="127">
        <v>0</v>
      </c>
      <c r="BZ49" s="127">
        <v>0</v>
      </c>
      <c r="CA49" s="127">
        <v>0</v>
      </c>
      <c r="CB49" s="127">
        <v>0</v>
      </c>
      <c r="CC49" s="127">
        <v>0</v>
      </c>
      <c r="CD49" s="127">
        <v>0</v>
      </c>
      <c r="CE49" s="127">
        <v>0</v>
      </c>
      <c r="CF49" s="127">
        <v>0</v>
      </c>
      <c r="CG49" s="127">
        <v>0</v>
      </c>
      <c r="CH49" s="127">
        <v>0</v>
      </c>
      <c r="CI49" s="127">
        <v>0</v>
      </c>
      <c r="CJ49" s="127">
        <v>0</v>
      </c>
      <c r="CK49" s="127">
        <v>0</v>
      </c>
      <c r="CL49" s="127">
        <v>0</v>
      </c>
      <c r="CM49" s="127">
        <v>0</v>
      </c>
      <c r="CN49" s="127">
        <v>0</v>
      </c>
      <c r="CO49" s="127">
        <v>0</v>
      </c>
      <c r="CP49" s="127">
        <v>0</v>
      </c>
      <c r="CQ49" s="127">
        <v>0</v>
      </c>
      <c r="CR49" s="127">
        <v>0</v>
      </c>
      <c r="CS49" s="127">
        <v>0</v>
      </c>
      <c r="CT49" s="127">
        <v>0</v>
      </c>
      <c r="CU49" s="127">
        <v>0</v>
      </c>
      <c r="CV49" s="127">
        <v>0</v>
      </c>
      <c r="CW49" s="127">
        <v>0</v>
      </c>
      <c r="CX49" s="127">
        <v>0</v>
      </c>
      <c r="CY49" s="127">
        <v>281</v>
      </c>
      <c r="CZ49"/>
    </row>
    <row r="50" spans="1:104" s="107" customFormat="1" ht="15">
      <c r="A50" s="126" t="s">
        <v>317</v>
      </c>
      <c r="B50" s="127">
        <v>8</v>
      </c>
      <c r="C50" s="127">
        <v>0</v>
      </c>
      <c r="D50" s="127">
        <v>4</v>
      </c>
      <c r="E50" s="127">
        <v>1</v>
      </c>
      <c r="F50" s="127">
        <v>0</v>
      </c>
      <c r="G50" s="127">
        <v>27</v>
      </c>
      <c r="H50" s="127">
        <v>27</v>
      </c>
      <c r="I50" s="127">
        <v>0</v>
      </c>
      <c r="J50" s="127">
        <v>0</v>
      </c>
      <c r="K50" s="127">
        <v>31</v>
      </c>
      <c r="L50" s="127">
        <v>15</v>
      </c>
      <c r="M50" s="127">
        <v>50</v>
      </c>
      <c r="N50" s="127">
        <v>117</v>
      </c>
      <c r="O50" s="127">
        <v>0</v>
      </c>
      <c r="P50" s="127">
        <v>119</v>
      </c>
      <c r="Q50" s="127">
        <v>2</v>
      </c>
      <c r="R50" s="127">
        <v>1</v>
      </c>
      <c r="S50" s="127">
        <v>30</v>
      </c>
      <c r="T50" s="127">
        <v>17</v>
      </c>
      <c r="U50" s="127">
        <v>58</v>
      </c>
      <c r="V50" s="127">
        <v>0</v>
      </c>
      <c r="W50" s="127">
        <v>0</v>
      </c>
      <c r="X50" s="127">
        <v>0</v>
      </c>
      <c r="Y50" s="127">
        <v>0</v>
      </c>
      <c r="Z50" s="127">
        <v>0</v>
      </c>
      <c r="AA50" s="127">
        <v>0</v>
      </c>
      <c r="AB50" s="127">
        <v>0</v>
      </c>
      <c r="AC50" s="127">
        <v>101</v>
      </c>
      <c r="AD50" s="127">
        <v>30</v>
      </c>
      <c r="AE50" s="127">
        <v>25</v>
      </c>
      <c r="AF50" s="127">
        <v>59</v>
      </c>
      <c r="AG50" s="127">
        <v>13</v>
      </c>
      <c r="AH50" s="127">
        <v>0</v>
      </c>
      <c r="AI50" s="127">
        <v>0</v>
      </c>
      <c r="AJ50" s="127">
        <v>705</v>
      </c>
      <c r="AK50" s="127">
        <v>0</v>
      </c>
      <c r="AL50" s="127">
        <v>34</v>
      </c>
      <c r="AM50" s="127">
        <v>0</v>
      </c>
      <c r="AN50" s="127">
        <v>9</v>
      </c>
      <c r="AO50" s="127">
        <v>3</v>
      </c>
      <c r="AP50" s="127">
        <v>2</v>
      </c>
      <c r="AQ50" s="127">
        <v>0</v>
      </c>
      <c r="AR50" s="127">
        <v>0</v>
      </c>
      <c r="AS50" s="127">
        <v>17</v>
      </c>
      <c r="AT50" s="127">
        <v>0</v>
      </c>
      <c r="AU50" s="127">
        <v>18</v>
      </c>
      <c r="AV50" s="127">
        <v>0</v>
      </c>
      <c r="AW50" s="127">
        <v>7</v>
      </c>
      <c r="AX50" s="127">
        <v>2</v>
      </c>
      <c r="AY50" s="127">
        <v>1</v>
      </c>
      <c r="AZ50" s="127">
        <v>0</v>
      </c>
      <c r="BA50" s="127">
        <v>2240</v>
      </c>
      <c r="BB50" s="127">
        <v>6</v>
      </c>
      <c r="BC50" s="127">
        <v>12</v>
      </c>
      <c r="BD50" s="127">
        <v>0</v>
      </c>
      <c r="BE50" s="127">
        <v>0</v>
      </c>
      <c r="BF50" s="127">
        <v>3</v>
      </c>
      <c r="BG50" s="127">
        <v>0</v>
      </c>
      <c r="BH50" s="127">
        <v>14</v>
      </c>
      <c r="BI50" s="127">
        <v>8</v>
      </c>
      <c r="BJ50" s="127">
        <v>0</v>
      </c>
      <c r="BK50" s="127">
        <v>1</v>
      </c>
      <c r="BL50" s="127">
        <v>0</v>
      </c>
      <c r="BM50" s="127">
        <v>9</v>
      </c>
      <c r="BN50" s="127">
        <v>0</v>
      </c>
      <c r="BO50" s="127">
        <v>0</v>
      </c>
      <c r="BP50" s="127">
        <v>0</v>
      </c>
      <c r="BQ50" s="127">
        <v>2</v>
      </c>
      <c r="BR50" s="127">
        <v>0</v>
      </c>
      <c r="BS50" s="127">
        <v>20</v>
      </c>
      <c r="BT50" s="127">
        <v>0</v>
      </c>
      <c r="BU50" s="127">
        <v>101</v>
      </c>
      <c r="BV50" s="127">
        <v>0</v>
      </c>
      <c r="BW50" s="127">
        <v>0</v>
      </c>
      <c r="BX50" s="127">
        <v>0</v>
      </c>
      <c r="BY50" s="127">
        <v>0</v>
      </c>
      <c r="BZ50" s="127">
        <v>0</v>
      </c>
      <c r="CA50" s="127">
        <v>0</v>
      </c>
      <c r="CB50" s="127">
        <v>0</v>
      </c>
      <c r="CC50" s="127">
        <v>0</v>
      </c>
      <c r="CD50" s="127">
        <v>0</v>
      </c>
      <c r="CE50" s="127">
        <v>0</v>
      </c>
      <c r="CF50" s="127">
        <v>0</v>
      </c>
      <c r="CG50" s="127">
        <v>0</v>
      </c>
      <c r="CH50" s="127">
        <v>0</v>
      </c>
      <c r="CI50" s="127">
        <v>0</v>
      </c>
      <c r="CJ50" s="127">
        <v>0</v>
      </c>
      <c r="CK50" s="127">
        <v>0</v>
      </c>
      <c r="CL50" s="127">
        <v>0</v>
      </c>
      <c r="CM50" s="127">
        <v>0</v>
      </c>
      <c r="CN50" s="127">
        <v>0</v>
      </c>
      <c r="CO50" s="127">
        <v>0</v>
      </c>
      <c r="CP50" s="127">
        <v>0</v>
      </c>
      <c r="CQ50" s="127">
        <v>0</v>
      </c>
      <c r="CR50" s="127">
        <v>69</v>
      </c>
      <c r="CS50" s="127">
        <v>0</v>
      </c>
      <c r="CT50" s="127">
        <v>0</v>
      </c>
      <c r="CU50" s="127">
        <v>0</v>
      </c>
      <c r="CV50" s="127">
        <v>0</v>
      </c>
      <c r="CW50" s="127">
        <v>0</v>
      </c>
      <c r="CX50" s="127">
        <v>0</v>
      </c>
      <c r="CY50" s="127">
        <v>4018</v>
      </c>
      <c r="CZ50"/>
    </row>
    <row r="51" spans="1:104" s="107" customFormat="1" ht="15">
      <c r="A51" s="126" t="s">
        <v>318</v>
      </c>
      <c r="B51" s="127">
        <v>0</v>
      </c>
      <c r="C51" s="127">
        <v>0</v>
      </c>
      <c r="D51" s="127">
        <v>0</v>
      </c>
      <c r="E51" s="127">
        <v>1</v>
      </c>
      <c r="F51" s="127">
        <v>0</v>
      </c>
      <c r="G51" s="127">
        <v>0</v>
      </c>
      <c r="H51" s="127">
        <v>0</v>
      </c>
      <c r="I51" s="127">
        <v>2</v>
      </c>
      <c r="J51" s="127">
        <v>0</v>
      </c>
      <c r="K51" s="127">
        <v>0</v>
      </c>
      <c r="L51" s="127">
        <v>4</v>
      </c>
      <c r="M51" s="127">
        <v>0</v>
      </c>
      <c r="N51" s="127">
        <v>2</v>
      </c>
      <c r="O51" s="127">
        <v>0</v>
      </c>
      <c r="P51" s="127">
        <v>0</v>
      </c>
      <c r="Q51" s="127">
        <v>0</v>
      </c>
      <c r="R51" s="127">
        <v>0</v>
      </c>
      <c r="S51" s="127">
        <v>0</v>
      </c>
      <c r="T51" s="127">
        <v>0</v>
      </c>
      <c r="U51" s="127">
        <v>0</v>
      </c>
      <c r="V51" s="127">
        <v>0</v>
      </c>
      <c r="W51" s="127">
        <v>0</v>
      </c>
      <c r="X51" s="127">
        <v>0</v>
      </c>
      <c r="Y51" s="127">
        <v>0</v>
      </c>
      <c r="Z51" s="127">
        <v>0</v>
      </c>
      <c r="AA51" s="127">
        <v>0</v>
      </c>
      <c r="AB51" s="127">
        <v>0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10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27">
        <v>0</v>
      </c>
      <c r="AR51" s="127">
        <v>0</v>
      </c>
      <c r="AS51" s="127">
        <v>2</v>
      </c>
      <c r="AT51" s="127">
        <v>0</v>
      </c>
      <c r="AU51" s="127">
        <v>7</v>
      </c>
      <c r="AV51" s="127">
        <v>0</v>
      </c>
      <c r="AW51" s="127">
        <v>0</v>
      </c>
      <c r="AX51" s="127">
        <v>0</v>
      </c>
      <c r="AY51" s="127">
        <v>0</v>
      </c>
      <c r="AZ51" s="127">
        <v>0</v>
      </c>
      <c r="BA51" s="127">
        <v>102</v>
      </c>
      <c r="BB51" s="127">
        <v>3</v>
      </c>
      <c r="BC51" s="127">
        <v>0</v>
      </c>
      <c r="BD51" s="127">
        <v>0</v>
      </c>
      <c r="BE51" s="127">
        <v>0</v>
      </c>
      <c r="BF51" s="127">
        <v>0</v>
      </c>
      <c r="BG51" s="127">
        <v>0</v>
      </c>
      <c r="BH51" s="127">
        <v>0</v>
      </c>
      <c r="BI51" s="127">
        <v>0</v>
      </c>
      <c r="BJ51" s="127">
        <v>0</v>
      </c>
      <c r="BK51" s="127">
        <v>0</v>
      </c>
      <c r="BL51" s="127">
        <v>0</v>
      </c>
      <c r="BM51" s="127">
        <v>0</v>
      </c>
      <c r="BN51" s="127">
        <v>0</v>
      </c>
      <c r="BO51" s="127">
        <v>0</v>
      </c>
      <c r="BP51" s="127">
        <v>0</v>
      </c>
      <c r="BQ51" s="127">
        <v>0</v>
      </c>
      <c r="BR51" s="127">
        <v>0</v>
      </c>
      <c r="BS51" s="127">
        <v>0</v>
      </c>
      <c r="BT51" s="127">
        <v>0</v>
      </c>
      <c r="BU51" s="127">
        <v>0</v>
      </c>
      <c r="BV51" s="127">
        <v>0</v>
      </c>
      <c r="BW51" s="127">
        <v>0</v>
      </c>
      <c r="BX51" s="127">
        <v>0</v>
      </c>
      <c r="BY51" s="127">
        <v>0</v>
      </c>
      <c r="BZ51" s="127">
        <v>0</v>
      </c>
      <c r="CA51" s="127">
        <v>0</v>
      </c>
      <c r="CB51" s="127">
        <v>0</v>
      </c>
      <c r="CC51" s="127">
        <v>0</v>
      </c>
      <c r="CD51" s="127">
        <v>0</v>
      </c>
      <c r="CE51" s="127">
        <v>0</v>
      </c>
      <c r="CF51" s="127">
        <v>0</v>
      </c>
      <c r="CG51" s="127">
        <v>0</v>
      </c>
      <c r="CH51" s="127">
        <v>0</v>
      </c>
      <c r="CI51" s="127">
        <v>0</v>
      </c>
      <c r="CJ51" s="127">
        <v>0</v>
      </c>
      <c r="CK51" s="127">
        <v>0</v>
      </c>
      <c r="CL51" s="127">
        <v>0</v>
      </c>
      <c r="CM51" s="127">
        <v>0</v>
      </c>
      <c r="CN51" s="127">
        <v>0</v>
      </c>
      <c r="CO51" s="127">
        <v>0</v>
      </c>
      <c r="CP51" s="127">
        <v>0</v>
      </c>
      <c r="CQ51" s="127">
        <v>0</v>
      </c>
      <c r="CR51" s="127">
        <v>0</v>
      </c>
      <c r="CS51" s="127">
        <v>0</v>
      </c>
      <c r="CT51" s="127">
        <v>0</v>
      </c>
      <c r="CU51" s="127">
        <v>0</v>
      </c>
      <c r="CV51" s="127">
        <v>0</v>
      </c>
      <c r="CW51" s="127">
        <v>0</v>
      </c>
      <c r="CX51" s="127">
        <v>0</v>
      </c>
      <c r="CY51" s="127">
        <v>133</v>
      </c>
      <c r="CZ51"/>
    </row>
    <row r="52" spans="1:104" s="107" customFormat="1" ht="15">
      <c r="A52" s="126" t="s">
        <v>329</v>
      </c>
      <c r="B52" s="127">
        <v>0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v>0</v>
      </c>
      <c r="I52" s="127">
        <v>0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27">
        <v>0</v>
      </c>
      <c r="U52" s="127">
        <v>0</v>
      </c>
      <c r="V52" s="127">
        <v>0</v>
      </c>
      <c r="W52" s="127">
        <v>0</v>
      </c>
      <c r="X52" s="127">
        <v>0</v>
      </c>
      <c r="Y52" s="127">
        <v>0</v>
      </c>
      <c r="Z52" s="127">
        <v>0</v>
      </c>
      <c r="AA52" s="127">
        <v>0</v>
      </c>
      <c r="AB52" s="127">
        <v>0</v>
      </c>
      <c r="AC52" s="127">
        <v>0</v>
      </c>
      <c r="AD52" s="127">
        <v>0</v>
      </c>
      <c r="AE52" s="127">
        <v>0</v>
      </c>
      <c r="AF52" s="127">
        <v>0</v>
      </c>
      <c r="AG52" s="127">
        <v>0</v>
      </c>
      <c r="AH52" s="127">
        <v>0</v>
      </c>
      <c r="AI52" s="127">
        <v>0</v>
      </c>
      <c r="AJ52" s="127">
        <v>0</v>
      </c>
      <c r="AK52" s="127">
        <v>0</v>
      </c>
      <c r="AL52" s="127">
        <v>0</v>
      </c>
      <c r="AM52" s="127">
        <v>0</v>
      </c>
      <c r="AN52" s="127">
        <v>0</v>
      </c>
      <c r="AO52" s="127">
        <v>0</v>
      </c>
      <c r="AP52" s="127">
        <v>0</v>
      </c>
      <c r="AQ52" s="127">
        <v>0</v>
      </c>
      <c r="AR52" s="127">
        <v>0</v>
      </c>
      <c r="AS52" s="127">
        <v>0</v>
      </c>
      <c r="AT52" s="127">
        <v>0</v>
      </c>
      <c r="AU52" s="127">
        <v>0</v>
      </c>
      <c r="AV52" s="127">
        <v>0</v>
      </c>
      <c r="AW52" s="127">
        <v>0</v>
      </c>
      <c r="AX52" s="127">
        <v>0</v>
      </c>
      <c r="AY52" s="127">
        <v>0</v>
      </c>
      <c r="AZ52" s="127">
        <v>0</v>
      </c>
      <c r="BA52" s="127">
        <v>0</v>
      </c>
      <c r="BB52" s="127">
        <v>0</v>
      </c>
      <c r="BC52" s="127">
        <v>0</v>
      </c>
      <c r="BD52" s="127">
        <v>0</v>
      </c>
      <c r="BE52" s="127">
        <v>0</v>
      </c>
      <c r="BF52" s="127">
        <v>0</v>
      </c>
      <c r="BG52" s="127">
        <v>0</v>
      </c>
      <c r="BH52" s="127">
        <v>12690</v>
      </c>
      <c r="BI52" s="127">
        <v>0</v>
      </c>
      <c r="BJ52" s="127">
        <v>0</v>
      </c>
      <c r="BK52" s="127">
        <v>0</v>
      </c>
      <c r="BL52" s="127">
        <v>0</v>
      </c>
      <c r="BM52" s="127">
        <v>0</v>
      </c>
      <c r="BN52" s="127">
        <v>0</v>
      </c>
      <c r="BO52" s="127">
        <v>0</v>
      </c>
      <c r="BP52" s="127">
        <v>0</v>
      </c>
      <c r="BQ52" s="127">
        <v>0</v>
      </c>
      <c r="BR52" s="127">
        <v>0</v>
      </c>
      <c r="BS52" s="127">
        <v>0</v>
      </c>
      <c r="BT52" s="127">
        <v>0</v>
      </c>
      <c r="BU52" s="127">
        <v>0</v>
      </c>
      <c r="BV52" s="127">
        <v>0</v>
      </c>
      <c r="BW52" s="127">
        <v>0</v>
      </c>
      <c r="BX52" s="127">
        <v>0</v>
      </c>
      <c r="BY52" s="127">
        <v>0</v>
      </c>
      <c r="BZ52" s="127">
        <v>0</v>
      </c>
      <c r="CA52" s="127">
        <v>0</v>
      </c>
      <c r="CB52" s="127">
        <v>0</v>
      </c>
      <c r="CC52" s="127">
        <v>0</v>
      </c>
      <c r="CD52" s="127">
        <v>0</v>
      </c>
      <c r="CE52" s="127">
        <v>0</v>
      </c>
      <c r="CF52" s="127">
        <v>0</v>
      </c>
      <c r="CG52" s="127">
        <v>0</v>
      </c>
      <c r="CH52" s="127">
        <v>0</v>
      </c>
      <c r="CI52" s="127">
        <v>0</v>
      </c>
      <c r="CJ52" s="127">
        <v>0</v>
      </c>
      <c r="CK52" s="127">
        <v>0</v>
      </c>
      <c r="CL52" s="127">
        <v>0</v>
      </c>
      <c r="CM52" s="127">
        <v>0</v>
      </c>
      <c r="CN52" s="127">
        <v>0</v>
      </c>
      <c r="CO52" s="127">
        <v>0</v>
      </c>
      <c r="CP52" s="127">
        <v>0</v>
      </c>
      <c r="CQ52" s="127">
        <v>0</v>
      </c>
      <c r="CR52" s="127">
        <v>0</v>
      </c>
      <c r="CS52" s="127">
        <v>0</v>
      </c>
      <c r="CT52" s="127">
        <v>0</v>
      </c>
      <c r="CU52" s="127">
        <v>0</v>
      </c>
      <c r="CV52" s="127">
        <v>0</v>
      </c>
      <c r="CW52" s="127">
        <v>0</v>
      </c>
      <c r="CX52" s="127">
        <v>0</v>
      </c>
      <c r="CY52" s="127">
        <v>12690</v>
      </c>
      <c r="CZ52"/>
    </row>
    <row r="53" spans="1:104" s="107" customFormat="1" ht="15">
      <c r="A53" s="126" t="s">
        <v>311</v>
      </c>
      <c r="B53" s="128">
        <v>2698</v>
      </c>
      <c r="C53" s="128">
        <v>4068</v>
      </c>
      <c r="D53" s="128">
        <v>4794</v>
      </c>
      <c r="E53" s="128">
        <v>2579</v>
      </c>
      <c r="F53" s="128">
        <v>1725</v>
      </c>
      <c r="G53" s="128">
        <v>4164</v>
      </c>
      <c r="H53" s="128">
        <v>14868</v>
      </c>
      <c r="I53" s="128">
        <v>2064</v>
      </c>
      <c r="J53" s="128">
        <v>2197</v>
      </c>
      <c r="K53" s="128">
        <v>5769</v>
      </c>
      <c r="L53" s="128">
        <v>9717</v>
      </c>
      <c r="M53" s="128">
        <v>5733</v>
      </c>
      <c r="N53" s="128">
        <v>15570</v>
      </c>
      <c r="O53" s="128">
        <v>8003</v>
      </c>
      <c r="P53" s="128">
        <v>28006</v>
      </c>
      <c r="Q53" s="128">
        <v>24526</v>
      </c>
      <c r="R53" s="128">
        <v>3081</v>
      </c>
      <c r="S53" s="128">
        <v>25331</v>
      </c>
      <c r="T53" s="128">
        <v>14652</v>
      </c>
      <c r="U53" s="128">
        <v>4350</v>
      </c>
      <c r="V53" s="128">
        <v>10408</v>
      </c>
      <c r="W53" s="128">
        <v>27110</v>
      </c>
      <c r="X53" s="128">
        <v>3736</v>
      </c>
      <c r="Y53" s="128">
        <v>0</v>
      </c>
      <c r="Z53" s="128">
        <v>0</v>
      </c>
      <c r="AA53" s="128">
        <v>22101</v>
      </c>
      <c r="AB53" s="128">
        <v>2889</v>
      </c>
      <c r="AC53" s="128">
        <v>156942</v>
      </c>
      <c r="AD53" s="128">
        <v>145725</v>
      </c>
      <c r="AE53" s="128">
        <v>69611</v>
      </c>
      <c r="AF53" s="128">
        <v>38627</v>
      </c>
      <c r="AG53" s="128">
        <v>191222</v>
      </c>
      <c r="AH53" s="128">
        <v>9800</v>
      </c>
      <c r="AI53" s="128">
        <v>918</v>
      </c>
      <c r="AJ53" s="128">
        <v>28343</v>
      </c>
      <c r="AK53" s="128">
        <v>14221</v>
      </c>
      <c r="AL53" s="128">
        <v>36668</v>
      </c>
      <c r="AM53" s="128">
        <v>4090</v>
      </c>
      <c r="AN53" s="128">
        <v>13584</v>
      </c>
      <c r="AO53" s="128">
        <v>11120</v>
      </c>
      <c r="AP53" s="128">
        <v>15749</v>
      </c>
      <c r="AQ53" s="128">
        <v>6543</v>
      </c>
      <c r="AR53" s="128">
        <v>3284</v>
      </c>
      <c r="AS53" s="128">
        <v>11066</v>
      </c>
      <c r="AT53" s="128">
        <v>1042</v>
      </c>
      <c r="AU53" s="128">
        <v>17600</v>
      </c>
      <c r="AV53" s="128">
        <v>10817</v>
      </c>
      <c r="AW53" s="128">
        <v>7403</v>
      </c>
      <c r="AX53" s="128">
        <v>12185</v>
      </c>
      <c r="AY53" s="128">
        <v>2076</v>
      </c>
      <c r="AZ53" s="128">
        <v>188</v>
      </c>
      <c r="BA53" s="128">
        <v>8977</v>
      </c>
      <c r="BB53" s="128">
        <v>8107</v>
      </c>
      <c r="BC53" s="128">
        <v>4776</v>
      </c>
      <c r="BD53" s="128">
        <v>1133</v>
      </c>
      <c r="BE53" s="128">
        <v>3180</v>
      </c>
      <c r="BF53" s="128">
        <v>94061</v>
      </c>
      <c r="BG53" s="128">
        <v>67260</v>
      </c>
      <c r="BH53" s="128">
        <v>323908</v>
      </c>
      <c r="BI53" s="128">
        <v>2800</v>
      </c>
      <c r="BJ53" s="128">
        <v>22</v>
      </c>
      <c r="BK53" s="128">
        <v>758</v>
      </c>
      <c r="BL53" s="128">
        <v>4029</v>
      </c>
      <c r="BM53" s="128">
        <v>152728</v>
      </c>
      <c r="BN53" s="128">
        <v>12406</v>
      </c>
      <c r="BO53" s="128">
        <v>0</v>
      </c>
      <c r="BP53" s="128">
        <v>1137</v>
      </c>
      <c r="BQ53" s="128">
        <v>17986</v>
      </c>
      <c r="BR53" s="128">
        <v>711</v>
      </c>
      <c r="BS53" s="128">
        <v>5306</v>
      </c>
      <c r="BT53" s="128">
        <v>1409</v>
      </c>
      <c r="BU53" s="128">
        <v>20382</v>
      </c>
      <c r="BV53" s="128">
        <v>1342</v>
      </c>
      <c r="BW53" s="128">
        <v>2368</v>
      </c>
      <c r="BX53" s="128">
        <v>12812</v>
      </c>
      <c r="BY53" s="128">
        <v>2880</v>
      </c>
      <c r="BZ53" s="128">
        <v>1536</v>
      </c>
      <c r="CA53" s="128">
        <v>555</v>
      </c>
      <c r="CB53" s="128">
        <v>47</v>
      </c>
      <c r="CC53" s="128">
        <v>33</v>
      </c>
      <c r="CD53" s="128">
        <v>1347</v>
      </c>
      <c r="CE53" s="128">
        <v>282</v>
      </c>
      <c r="CF53" s="128">
        <v>320</v>
      </c>
      <c r="CG53" s="128">
        <v>1724</v>
      </c>
      <c r="CH53" s="128">
        <v>341</v>
      </c>
      <c r="CI53" s="128">
        <v>25150</v>
      </c>
      <c r="CJ53" s="128">
        <v>96420</v>
      </c>
      <c r="CK53" s="128">
        <v>3090</v>
      </c>
      <c r="CL53" s="128">
        <v>13150</v>
      </c>
      <c r="CM53" s="128">
        <v>18053</v>
      </c>
      <c r="CN53" s="128">
        <v>250</v>
      </c>
      <c r="CO53" s="128">
        <v>3300</v>
      </c>
      <c r="CP53" s="128">
        <v>13470</v>
      </c>
      <c r="CQ53" s="128">
        <v>16588</v>
      </c>
      <c r="CR53" s="128">
        <v>8398</v>
      </c>
      <c r="CS53" s="128">
        <v>0</v>
      </c>
      <c r="CT53" s="128">
        <v>2140</v>
      </c>
      <c r="CU53" s="128">
        <v>839</v>
      </c>
      <c r="CV53" s="128">
        <v>1500</v>
      </c>
      <c r="CW53" s="128">
        <v>420</v>
      </c>
      <c r="CX53" s="128">
        <v>0</v>
      </c>
      <c r="CY53" s="128">
        <v>2018394</v>
      </c>
      <c r="CZ53"/>
    </row>
    <row r="54" spans="1:104" s="107" customFormat="1" ht="15">
      <c r="A54" s="126" t="s">
        <v>312</v>
      </c>
      <c r="B54" s="128">
        <v>48</v>
      </c>
      <c r="C54" s="128">
        <v>0</v>
      </c>
      <c r="D54" s="128">
        <v>10</v>
      </c>
      <c r="E54" s="128">
        <v>69</v>
      </c>
      <c r="F54" s="128">
        <v>2</v>
      </c>
      <c r="G54" s="128">
        <v>56</v>
      </c>
      <c r="H54" s="128">
        <v>88</v>
      </c>
      <c r="I54" s="128">
        <v>145</v>
      </c>
      <c r="J54" s="128">
        <v>89</v>
      </c>
      <c r="K54" s="128">
        <v>10</v>
      </c>
      <c r="L54" s="128">
        <v>39</v>
      </c>
      <c r="M54" s="128">
        <v>13</v>
      </c>
      <c r="N54" s="128">
        <v>243</v>
      </c>
      <c r="O54" s="128">
        <v>121</v>
      </c>
      <c r="P54" s="128">
        <v>1284</v>
      </c>
      <c r="Q54" s="128">
        <v>1734</v>
      </c>
      <c r="R54" s="128">
        <v>128</v>
      </c>
      <c r="S54" s="128">
        <v>468</v>
      </c>
      <c r="T54" s="128">
        <v>242</v>
      </c>
      <c r="U54" s="128">
        <v>1</v>
      </c>
      <c r="V54" s="128">
        <v>0</v>
      </c>
      <c r="W54" s="128">
        <v>0</v>
      </c>
      <c r="X54" s="128">
        <v>0</v>
      </c>
      <c r="Y54" s="128">
        <v>0</v>
      </c>
      <c r="Z54" s="128">
        <v>0</v>
      </c>
      <c r="AA54" s="128">
        <v>0</v>
      </c>
      <c r="AB54" s="128">
        <v>0</v>
      </c>
      <c r="AC54" s="128">
        <v>0</v>
      </c>
      <c r="AD54" s="128">
        <v>0</v>
      </c>
      <c r="AE54" s="128">
        <v>0</v>
      </c>
      <c r="AF54" s="128">
        <v>0</v>
      </c>
      <c r="AG54" s="128">
        <v>0</v>
      </c>
      <c r="AH54" s="128">
        <v>0</v>
      </c>
      <c r="AI54" s="128">
        <v>0</v>
      </c>
      <c r="AJ54" s="128">
        <v>0</v>
      </c>
      <c r="AK54" s="128">
        <v>0</v>
      </c>
      <c r="AL54" s="128">
        <v>0</v>
      </c>
      <c r="AM54" s="128">
        <v>0</v>
      </c>
      <c r="AN54" s="128">
        <v>0</v>
      </c>
      <c r="AO54" s="128">
        <v>0</v>
      </c>
      <c r="AP54" s="128">
        <v>0</v>
      </c>
      <c r="AQ54" s="128">
        <v>0</v>
      </c>
      <c r="AR54" s="128">
        <v>0</v>
      </c>
      <c r="AS54" s="128">
        <v>0</v>
      </c>
      <c r="AT54" s="128">
        <v>0</v>
      </c>
      <c r="AU54" s="128">
        <v>0</v>
      </c>
      <c r="AV54" s="128">
        <v>0</v>
      </c>
      <c r="AW54" s="128">
        <v>0</v>
      </c>
      <c r="AX54" s="128">
        <v>0</v>
      </c>
      <c r="AY54" s="128">
        <v>0</v>
      </c>
      <c r="AZ54" s="128">
        <v>0</v>
      </c>
      <c r="BA54" s="128">
        <v>0</v>
      </c>
      <c r="BB54" s="128">
        <v>0</v>
      </c>
      <c r="BC54" s="128">
        <v>0</v>
      </c>
      <c r="BD54" s="128">
        <v>0</v>
      </c>
      <c r="BE54" s="128">
        <v>0</v>
      </c>
      <c r="BF54" s="128">
        <v>0</v>
      </c>
      <c r="BG54" s="128">
        <v>0</v>
      </c>
      <c r="BH54" s="128">
        <v>1</v>
      </c>
      <c r="BI54" s="128">
        <v>0</v>
      </c>
      <c r="BJ54" s="128">
        <v>0</v>
      </c>
      <c r="BK54" s="128">
        <v>0</v>
      </c>
      <c r="BL54" s="128">
        <v>0</v>
      </c>
      <c r="BM54" s="128">
        <v>0</v>
      </c>
      <c r="BN54" s="128">
        <v>0</v>
      </c>
      <c r="BO54" s="128">
        <v>0</v>
      </c>
      <c r="BP54" s="128">
        <v>0</v>
      </c>
      <c r="BQ54" s="128">
        <v>0</v>
      </c>
      <c r="BR54" s="128">
        <v>0</v>
      </c>
      <c r="BS54" s="128">
        <v>0</v>
      </c>
      <c r="BT54" s="128">
        <v>0</v>
      </c>
      <c r="BU54" s="128">
        <v>146</v>
      </c>
      <c r="BV54" s="128">
        <v>0</v>
      </c>
      <c r="BW54" s="128">
        <v>0</v>
      </c>
      <c r="BX54" s="128">
        <v>0</v>
      </c>
      <c r="BY54" s="128">
        <v>3</v>
      </c>
      <c r="BZ54" s="128">
        <v>0</v>
      </c>
      <c r="CA54" s="128">
        <v>0</v>
      </c>
      <c r="CB54" s="128">
        <v>0</v>
      </c>
      <c r="CC54" s="128">
        <v>0</v>
      </c>
      <c r="CD54" s="128">
        <v>0</v>
      </c>
      <c r="CE54" s="128">
        <v>0</v>
      </c>
      <c r="CF54" s="128">
        <v>0</v>
      </c>
      <c r="CG54" s="128">
        <v>0</v>
      </c>
      <c r="CH54" s="128">
        <v>0</v>
      </c>
      <c r="CI54" s="128">
        <v>0</v>
      </c>
      <c r="CJ54" s="128">
        <v>0</v>
      </c>
      <c r="CK54" s="128">
        <v>0</v>
      </c>
      <c r="CL54" s="128">
        <v>0</v>
      </c>
      <c r="CM54" s="128">
        <v>0</v>
      </c>
      <c r="CN54" s="128">
        <v>0</v>
      </c>
      <c r="CO54" s="128">
        <v>0</v>
      </c>
      <c r="CP54" s="128">
        <v>0</v>
      </c>
      <c r="CQ54" s="128">
        <v>0</v>
      </c>
      <c r="CR54" s="128">
        <v>0</v>
      </c>
      <c r="CS54" s="128">
        <v>0</v>
      </c>
      <c r="CT54" s="128">
        <v>0</v>
      </c>
      <c r="CU54" s="128">
        <v>0</v>
      </c>
      <c r="CV54" s="128">
        <v>0</v>
      </c>
      <c r="CW54" s="128">
        <v>0</v>
      </c>
      <c r="CX54" s="128">
        <v>0</v>
      </c>
      <c r="CY54" s="128">
        <v>4940</v>
      </c>
      <c r="CZ54"/>
    </row>
    <row r="55" spans="1:104" s="107" customFormat="1" ht="15">
      <c r="A55" s="126" t="s">
        <v>313</v>
      </c>
      <c r="B55" s="125">
        <v>123</v>
      </c>
      <c r="C55" s="125">
        <v>133</v>
      </c>
      <c r="D55" s="125">
        <v>89</v>
      </c>
      <c r="E55" s="125">
        <v>43</v>
      </c>
      <c r="F55" s="125">
        <v>21</v>
      </c>
      <c r="G55" s="125">
        <v>788</v>
      </c>
      <c r="H55" s="125">
        <v>293</v>
      </c>
      <c r="I55" s="125">
        <v>25</v>
      </c>
      <c r="J55" s="125">
        <v>34</v>
      </c>
      <c r="K55" s="125">
        <v>1952</v>
      </c>
      <c r="L55" s="125">
        <v>807</v>
      </c>
      <c r="M55" s="125">
        <v>2061</v>
      </c>
      <c r="N55" s="125">
        <v>1509</v>
      </c>
      <c r="O55" s="125">
        <v>7346</v>
      </c>
      <c r="P55" s="125">
        <v>4542</v>
      </c>
      <c r="Q55" s="125">
        <v>1752</v>
      </c>
      <c r="R55" s="125">
        <v>891</v>
      </c>
      <c r="S55" s="125">
        <v>23526</v>
      </c>
      <c r="T55" s="125">
        <v>1831</v>
      </c>
      <c r="U55" s="125">
        <v>3762</v>
      </c>
      <c r="V55" s="125">
        <v>16</v>
      </c>
      <c r="W55" s="125">
        <v>84</v>
      </c>
      <c r="X55" s="125">
        <v>0</v>
      </c>
      <c r="Y55" s="125">
        <v>0</v>
      </c>
      <c r="Z55" s="125">
        <v>94139</v>
      </c>
      <c r="AA55" s="125">
        <v>41</v>
      </c>
      <c r="AB55" s="125">
        <v>11157</v>
      </c>
      <c r="AC55" s="125">
        <v>307569</v>
      </c>
      <c r="AD55" s="125">
        <v>563485</v>
      </c>
      <c r="AE55" s="125">
        <v>224938</v>
      </c>
      <c r="AF55" s="125">
        <v>47599</v>
      </c>
      <c r="AG55" s="125">
        <v>46827</v>
      </c>
      <c r="AH55" s="125">
        <v>1257</v>
      </c>
      <c r="AI55" s="125">
        <v>2411</v>
      </c>
      <c r="AJ55" s="125">
        <v>77776</v>
      </c>
      <c r="AK55" s="125">
        <v>16748</v>
      </c>
      <c r="AL55" s="125">
        <v>145815</v>
      </c>
      <c r="AM55" s="125">
        <v>21394</v>
      </c>
      <c r="AN55" s="125">
        <v>22932</v>
      </c>
      <c r="AO55" s="125">
        <v>15783</v>
      </c>
      <c r="AP55" s="125">
        <v>3588</v>
      </c>
      <c r="AQ55" s="125">
        <v>1683</v>
      </c>
      <c r="AR55" s="125">
        <v>8079</v>
      </c>
      <c r="AS55" s="125">
        <v>48155</v>
      </c>
      <c r="AT55" s="125">
        <v>2741</v>
      </c>
      <c r="AU55" s="125">
        <v>82985</v>
      </c>
      <c r="AV55" s="125">
        <v>35477</v>
      </c>
      <c r="AW55" s="125">
        <v>38002</v>
      </c>
      <c r="AX55" s="125">
        <v>23982</v>
      </c>
      <c r="AY55" s="125">
        <v>11489</v>
      </c>
      <c r="AZ55" s="125">
        <v>108</v>
      </c>
      <c r="BA55" s="125">
        <v>75387</v>
      </c>
      <c r="BB55" s="125">
        <v>20381</v>
      </c>
      <c r="BC55" s="125">
        <v>9564</v>
      </c>
      <c r="BD55" s="125">
        <v>1539</v>
      </c>
      <c r="BE55" s="125">
        <v>6713</v>
      </c>
      <c r="BF55" s="125">
        <v>362360</v>
      </c>
      <c r="BG55" s="125">
        <v>315945</v>
      </c>
      <c r="BH55" s="125">
        <v>1559393</v>
      </c>
      <c r="BI55" s="125">
        <v>9546</v>
      </c>
      <c r="BJ55" s="125">
        <v>14</v>
      </c>
      <c r="BK55" s="125">
        <v>1705</v>
      </c>
      <c r="BL55" s="125">
        <v>29791</v>
      </c>
      <c r="BM55" s="125">
        <v>160425</v>
      </c>
      <c r="BN55" s="125">
        <v>450804</v>
      </c>
      <c r="BO55" s="125">
        <v>166368</v>
      </c>
      <c r="BP55" s="125">
        <v>43420</v>
      </c>
      <c r="BQ55" s="125">
        <v>51046</v>
      </c>
      <c r="BR55" s="125">
        <v>2099</v>
      </c>
      <c r="BS55" s="125">
        <v>30722</v>
      </c>
      <c r="BT55" s="125">
        <v>4278</v>
      </c>
      <c r="BU55" s="125">
        <v>33277</v>
      </c>
      <c r="BV55" s="125">
        <v>3135</v>
      </c>
      <c r="BW55" s="125">
        <v>6001</v>
      </c>
      <c r="BX55" s="125">
        <v>24337</v>
      </c>
      <c r="BY55" s="125">
        <v>4763</v>
      </c>
      <c r="BZ55" s="125">
        <v>4017</v>
      </c>
      <c r="CA55" s="125">
        <v>1457</v>
      </c>
      <c r="CB55" s="125">
        <v>266</v>
      </c>
      <c r="CC55" s="125">
        <v>187</v>
      </c>
      <c r="CD55" s="125">
        <v>2559</v>
      </c>
      <c r="CE55" s="125">
        <v>1028</v>
      </c>
      <c r="CF55" s="125">
        <v>217</v>
      </c>
      <c r="CG55" s="125">
        <v>2726</v>
      </c>
      <c r="CH55" s="125">
        <v>1083</v>
      </c>
      <c r="CI55" s="125">
        <v>0</v>
      </c>
      <c r="CJ55" s="125">
        <v>0</v>
      </c>
      <c r="CK55" s="125">
        <v>0</v>
      </c>
      <c r="CL55" s="125">
        <v>0</v>
      </c>
      <c r="CM55" s="125">
        <v>34129</v>
      </c>
      <c r="CN55" s="125">
        <v>0</v>
      </c>
      <c r="CO55" s="125">
        <v>0</v>
      </c>
      <c r="CP55" s="125">
        <v>0</v>
      </c>
      <c r="CQ55" s="125">
        <v>105922</v>
      </c>
      <c r="CR55" s="125">
        <v>27417</v>
      </c>
      <c r="CS55" s="125">
        <v>1</v>
      </c>
      <c r="CT55" s="125">
        <v>0</v>
      </c>
      <c r="CU55" s="125">
        <v>0</v>
      </c>
      <c r="CV55" s="125">
        <v>0</v>
      </c>
      <c r="CW55" s="125">
        <v>0</v>
      </c>
      <c r="CX55" s="125">
        <v>0</v>
      </c>
      <c r="CY55" s="125">
        <v>5461810</v>
      </c>
      <c r="CZ55"/>
    </row>
    <row r="56" spans="1:104" s="107" customFormat="1" ht="15">
      <c r="A56" s="126" t="s">
        <v>314</v>
      </c>
      <c r="B56" s="125">
        <v>467</v>
      </c>
      <c r="C56" s="125">
        <v>6</v>
      </c>
      <c r="D56" s="125">
        <v>6</v>
      </c>
      <c r="E56" s="125">
        <v>10</v>
      </c>
      <c r="F56" s="125">
        <v>1</v>
      </c>
      <c r="G56" s="125">
        <v>2915</v>
      </c>
      <c r="H56" s="125">
        <v>24</v>
      </c>
      <c r="I56" s="125">
        <v>50</v>
      </c>
      <c r="J56" s="125">
        <v>4</v>
      </c>
      <c r="K56" s="125">
        <v>15893</v>
      </c>
      <c r="L56" s="125">
        <v>626</v>
      </c>
      <c r="M56" s="125">
        <v>26450</v>
      </c>
      <c r="N56" s="125">
        <v>718</v>
      </c>
      <c r="O56" s="125">
        <v>4739</v>
      </c>
      <c r="P56" s="125">
        <v>2148</v>
      </c>
      <c r="Q56" s="125">
        <v>326</v>
      </c>
      <c r="R56" s="125">
        <v>2661</v>
      </c>
      <c r="S56" s="125">
        <v>5144</v>
      </c>
      <c r="T56" s="125">
        <v>2878</v>
      </c>
      <c r="U56" s="125">
        <v>49810</v>
      </c>
      <c r="V56" s="125">
        <v>40660</v>
      </c>
      <c r="W56" s="125">
        <v>24</v>
      </c>
      <c r="X56" s="125">
        <v>0</v>
      </c>
      <c r="Y56" s="125">
        <v>0</v>
      </c>
      <c r="Z56" s="125">
        <v>0</v>
      </c>
      <c r="AA56" s="125">
        <v>0</v>
      </c>
      <c r="AB56" s="125">
        <v>11194</v>
      </c>
      <c r="AC56" s="125">
        <v>9469</v>
      </c>
      <c r="AD56" s="125">
        <v>11749</v>
      </c>
      <c r="AE56" s="125">
        <v>5490</v>
      </c>
      <c r="AF56" s="125">
        <v>1125</v>
      </c>
      <c r="AG56" s="125">
        <v>5928</v>
      </c>
      <c r="AH56" s="125">
        <v>137</v>
      </c>
      <c r="AI56" s="125">
        <v>43</v>
      </c>
      <c r="AJ56" s="125">
        <v>6187</v>
      </c>
      <c r="AK56" s="125">
        <v>619</v>
      </c>
      <c r="AL56" s="125">
        <v>1553</v>
      </c>
      <c r="AM56" s="125">
        <v>146</v>
      </c>
      <c r="AN56" s="125">
        <v>1458</v>
      </c>
      <c r="AO56" s="125">
        <v>590</v>
      </c>
      <c r="AP56" s="125">
        <v>237</v>
      </c>
      <c r="AQ56" s="125">
        <v>118</v>
      </c>
      <c r="AR56" s="125">
        <v>555</v>
      </c>
      <c r="AS56" s="125">
        <v>4351</v>
      </c>
      <c r="AT56" s="125">
        <v>41</v>
      </c>
      <c r="AU56" s="125">
        <v>3684</v>
      </c>
      <c r="AV56" s="125">
        <v>462</v>
      </c>
      <c r="AW56" s="125">
        <v>2862</v>
      </c>
      <c r="AX56" s="125">
        <v>738</v>
      </c>
      <c r="AY56" s="125">
        <v>372</v>
      </c>
      <c r="AZ56" s="125">
        <v>26</v>
      </c>
      <c r="BA56" s="125">
        <v>17920</v>
      </c>
      <c r="BB56" s="125">
        <v>1094</v>
      </c>
      <c r="BC56" s="125">
        <v>449</v>
      </c>
      <c r="BD56" s="125">
        <v>180</v>
      </c>
      <c r="BE56" s="125">
        <v>0</v>
      </c>
      <c r="BF56" s="125">
        <v>50787</v>
      </c>
      <c r="BG56" s="125">
        <v>38123</v>
      </c>
      <c r="BH56" s="125">
        <v>167437</v>
      </c>
      <c r="BI56" s="125">
        <v>664</v>
      </c>
      <c r="BJ56" s="125">
        <v>0</v>
      </c>
      <c r="BK56" s="125">
        <v>3262</v>
      </c>
      <c r="BL56" s="125">
        <v>19480</v>
      </c>
      <c r="BM56" s="125">
        <v>84874</v>
      </c>
      <c r="BN56" s="125">
        <v>23868</v>
      </c>
      <c r="BO56" s="125">
        <v>4225</v>
      </c>
      <c r="BP56" s="125">
        <v>0</v>
      </c>
      <c r="BQ56" s="125">
        <v>41763</v>
      </c>
      <c r="BR56" s="125">
        <v>13</v>
      </c>
      <c r="BS56" s="125">
        <v>510</v>
      </c>
      <c r="BT56" s="125">
        <v>12</v>
      </c>
      <c r="BU56" s="125">
        <v>928</v>
      </c>
      <c r="BV56" s="125">
        <v>0</v>
      </c>
      <c r="BW56" s="125">
        <v>0</v>
      </c>
      <c r="BX56" s="125">
        <v>48</v>
      </c>
      <c r="BY56" s="125">
        <v>112</v>
      </c>
      <c r="BZ56" s="125">
        <v>38</v>
      </c>
      <c r="CA56" s="125">
        <v>23</v>
      </c>
      <c r="CB56" s="125">
        <v>0</v>
      </c>
      <c r="CC56" s="125">
        <v>3</v>
      </c>
      <c r="CD56" s="125">
        <v>58</v>
      </c>
      <c r="CE56" s="125">
        <v>4</v>
      </c>
      <c r="CF56" s="125">
        <v>1</v>
      </c>
      <c r="CG56" s="125">
        <v>17</v>
      </c>
      <c r="CH56" s="125">
        <v>42</v>
      </c>
      <c r="CI56" s="125">
        <v>0</v>
      </c>
      <c r="CJ56" s="125">
        <v>0</v>
      </c>
      <c r="CK56" s="125">
        <v>0</v>
      </c>
      <c r="CL56" s="125">
        <v>0</v>
      </c>
      <c r="CM56" s="125">
        <v>0</v>
      </c>
      <c r="CN56" s="125">
        <v>0</v>
      </c>
      <c r="CO56" s="125">
        <v>0</v>
      </c>
      <c r="CP56" s="125">
        <v>0</v>
      </c>
      <c r="CQ56" s="125">
        <v>9617</v>
      </c>
      <c r="CR56" s="125">
        <v>866</v>
      </c>
      <c r="CS56" s="125">
        <v>0</v>
      </c>
      <c r="CT56" s="125">
        <v>0</v>
      </c>
      <c r="CU56" s="125">
        <v>0</v>
      </c>
      <c r="CV56" s="125">
        <v>0</v>
      </c>
      <c r="CW56" s="125">
        <v>0</v>
      </c>
      <c r="CX56" s="125">
        <v>0</v>
      </c>
      <c r="CY56" s="125">
        <v>691112</v>
      </c>
      <c r="CZ56"/>
    </row>
    <row r="58" spans="2:103" ht="15">
      <c r="B58" s="129">
        <f>SUM(B46:B56)-B45</f>
        <v>0</v>
      </c>
      <c r="C58" s="129">
        <f aca="true" t="shared" si="4" ref="C58:AG58">SUM(C46:C56)-C45</f>
        <v>0</v>
      </c>
      <c r="D58" s="129">
        <f t="shared" si="4"/>
        <v>0</v>
      </c>
      <c r="E58" s="129">
        <f t="shared" si="4"/>
        <v>0</v>
      </c>
      <c r="F58" s="129">
        <f t="shared" si="4"/>
        <v>0</v>
      </c>
      <c r="G58" s="129">
        <f t="shared" si="4"/>
        <v>0</v>
      </c>
      <c r="H58" s="129">
        <f t="shared" si="4"/>
        <v>0</v>
      </c>
      <c r="I58" s="129">
        <f t="shared" si="4"/>
        <v>0</v>
      </c>
      <c r="J58" s="129">
        <f t="shared" si="4"/>
        <v>0</v>
      </c>
      <c r="K58" s="129">
        <f t="shared" si="4"/>
        <v>0</v>
      </c>
      <c r="L58" s="129">
        <f t="shared" si="4"/>
        <v>0</v>
      </c>
      <c r="M58" s="129">
        <f t="shared" si="4"/>
        <v>0</v>
      </c>
      <c r="N58" s="129">
        <f t="shared" si="4"/>
        <v>0</v>
      </c>
      <c r="O58" s="129">
        <f t="shared" si="4"/>
        <v>0</v>
      </c>
      <c r="P58" s="129">
        <f t="shared" si="4"/>
        <v>0</v>
      </c>
      <c r="Q58" s="129">
        <f t="shared" si="4"/>
        <v>0</v>
      </c>
      <c r="R58" s="129">
        <f t="shared" si="4"/>
        <v>0</v>
      </c>
      <c r="S58" s="129">
        <f t="shared" si="4"/>
        <v>0</v>
      </c>
      <c r="T58" s="129">
        <f t="shared" si="4"/>
        <v>0</v>
      </c>
      <c r="U58" s="129">
        <f t="shared" si="4"/>
        <v>0</v>
      </c>
      <c r="V58" s="129">
        <f t="shared" si="4"/>
        <v>0</v>
      </c>
      <c r="W58" s="129">
        <f t="shared" si="4"/>
        <v>0</v>
      </c>
      <c r="X58" s="129">
        <f t="shared" si="4"/>
        <v>0</v>
      </c>
      <c r="Y58" s="129">
        <f t="shared" si="4"/>
        <v>0</v>
      </c>
      <c r="Z58" s="129">
        <f t="shared" si="4"/>
        <v>0</v>
      </c>
      <c r="AA58" s="129">
        <f t="shared" si="4"/>
        <v>0</v>
      </c>
      <c r="AB58" s="129">
        <f t="shared" si="4"/>
        <v>0</v>
      </c>
      <c r="AC58" s="129">
        <f t="shared" si="4"/>
        <v>0</v>
      </c>
      <c r="AD58" s="129">
        <f t="shared" si="4"/>
        <v>0</v>
      </c>
      <c r="AE58" s="129">
        <f t="shared" si="4"/>
        <v>0</v>
      </c>
      <c r="AF58" s="129">
        <f t="shared" si="4"/>
        <v>0</v>
      </c>
      <c r="AG58" s="129">
        <f t="shared" si="4"/>
        <v>0</v>
      </c>
      <c r="AH58" s="129">
        <f aca="true" t="shared" si="5" ref="AH58:BN58">SUM(AH46:AH56)-AH45</f>
        <v>0</v>
      </c>
      <c r="AI58" s="129">
        <f t="shared" si="5"/>
        <v>0</v>
      </c>
      <c r="AJ58" s="129">
        <f t="shared" si="5"/>
        <v>0</v>
      </c>
      <c r="AK58" s="129">
        <f t="shared" si="5"/>
        <v>0</v>
      </c>
      <c r="AL58" s="129">
        <f t="shared" si="5"/>
        <v>0</v>
      </c>
      <c r="AM58" s="129">
        <f t="shared" si="5"/>
        <v>0</v>
      </c>
      <c r="AN58" s="129">
        <f t="shared" si="5"/>
        <v>0</v>
      </c>
      <c r="AO58" s="129">
        <f t="shared" si="5"/>
        <v>0</v>
      </c>
      <c r="AP58" s="129">
        <f t="shared" si="5"/>
        <v>0</v>
      </c>
      <c r="AQ58" s="129">
        <f t="shared" si="5"/>
        <v>0</v>
      </c>
      <c r="AR58" s="129">
        <f t="shared" si="5"/>
        <v>0</v>
      </c>
      <c r="AS58" s="129">
        <f t="shared" si="5"/>
        <v>0</v>
      </c>
      <c r="AT58" s="129">
        <f t="shared" si="5"/>
        <v>0</v>
      </c>
      <c r="AU58" s="129">
        <f t="shared" si="5"/>
        <v>0</v>
      </c>
      <c r="AV58" s="129">
        <f t="shared" si="5"/>
        <v>0</v>
      </c>
      <c r="AW58" s="129">
        <f t="shared" si="5"/>
        <v>0</v>
      </c>
      <c r="AX58" s="129">
        <f t="shared" si="5"/>
        <v>0</v>
      </c>
      <c r="AY58" s="129">
        <f t="shared" si="5"/>
        <v>0</v>
      </c>
      <c r="AZ58" s="129">
        <f t="shared" si="5"/>
        <v>0</v>
      </c>
      <c r="BA58" s="129">
        <f t="shared" si="5"/>
        <v>0</v>
      </c>
      <c r="BB58" s="129">
        <f t="shared" si="5"/>
        <v>0</v>
      </c>
      <c r="BC58" s="129">
        <f t="shared" si="5"/>
        <v>0</v>
      </c>
      <c r="BD58" s="129">
        <f t="shared" si="5"/>
        <v>0</v>
      </c>
      <c r="BE58" s="129">
        <f t="shared" si="5"/>
        <v>0</v>
      </c>
      <c r="BF58" s="129">
        <f t="shared" si="5"/>
        <v>0</v>
      </c>
      <c r="BG58" s="129">
        <f t="shared" si="5"/>
        <v>0</v>
      </c>
      <c r="BH58" s="129">
        <f t="shared" si="5"/>
        <v>0</v>
      </c>
      <c r="BI58" s="129">
        <f t="shared" si="5"/>
        <v>0</v>
      </c>
      <c r="BJ58" s="129">
        <f t="shared" si="5"/>
        <v>0</v>
      </c>
      <c r="BK58" s="129">
        <f t="shared" si="5"/>
        <v>0</v>
      </c>
      <c r="BL58" s="129">
        <f t="shared" si="5"/>
        <v>0</v>
      </c>
      <c r="BM58" s="129">
        <f t="shared" si="5"/>
        <v>0</v>
      </c>
      <c r="BN58" s="129">
        <f t="shared" si="5"/>
        <v>0</v>
      </c>
      <c r="BO58" s="129">
        <f aca="true" t="shared" si="6" ref="BO58:CY58">SUM(BO46:BO56)-BO45</f>
        <v>0</v>
      </c>
      <c r="BP58" s="129">
        <f t="shared" si="6"/>
        <v>0</v>
      </c>
      <c r="BQ58" s="129">
        <f t="shared" si="6"/>
        <v>0</v>
      </c>
      <c r="BR58" s="129">
        <f t="shared" si="6"/>
        <v>0</v>
      </c>
      <c r="BS58" s="129">
        <f t="shared" si="6"/>
        <v>0</v>
      </c>
      <c r="BT58" s="129">
        <f t="shared" si="6"/>
        <v>0</v>
      </c>
      <c r="BU58" s="129">
        <f t="shared" si="6"/>
        <v>0</v>
      </c>
      <c r="BV58" s="129">
        <f t="shared" si="6"/>
        <v>0</v>
      </c>
      <c r="BW58" s="129">
        <f t="shared" si="6"/>
        <v>0</v>
      </c>
      <c r="BX58" s="129">
        <f t="shared" si="6"/>
        <v>0</v>
      </c>
      <c r="BY58" s="129">
        <f t="shared" si="6"/>
        <v>0</v>
      </c>
      <c r="BZ58" s="129">
        <f t="shared" si="6"/>
        <v>0</v>
      </c>
      <c r="CA58" s="129">
        <f t="shared" si="6"/>
        <v>0</v>
      </c>
      <c r="CB58" s="129">
        <f t="shared" si="6"/>
        <v>0</v>
      </c>
      <c r="CC58" s="129">
        <f t="shared" si="6"/>
        <v>0</v>
      </c>
      <c r="CD58" s="129">
        <f t="shared" si="6"/>
        <v>0</v>
      </c>
      <c r="CE58" s="129">
        <f t="shared" si="6"/>
        <v>0</v>
      </c>
      <c r="CF58" s="129">
        <f t="shared" si="6"/>
        <v>0</v>
      </c>
      <c r="CG58" s="129">
        <f t="shared" si="6"/>
        <v>0</v>
      </c>
      <c r="CH58" s="129">
        <f t="shared" si="6"/>
        <v>0</v>
      </c>
      <c r="CI58" s="129">
        <f t="shared" si="6"/>
        <v>0</v>
      </c>
      <c r="CJ58" s="129">
        <f t="shared" si="6"/>
        <v>0</v>
      </c>
      <c r="CK58" s="129">
        <f t="shared" si="6"/>
        <v>0</v>
      </c>
      <c r="CL58" s="129">
        <f t="shared" si="6"/>
        <v>0</v>
      </c>
      <c r="CM58" s="129">
        <f t="shared" si="6"/>
        <v>0</v>
      </c>
      <c r="CN58" s="129">
        <f t="shared" si="6"/>
        <v>0</v>
      </c>
      <c r="CO58" s="129">
        <f t="shared" si="6"/>
        <v>0</v>
      </c>
      <c r="CP58" s="129">
        <f t="shared" si="6"/>
        <v>0</v>
      </c>
      <c r="CQ58" s="129">
        <f t="shared" si="6"/>
        <v>0</v>
      </c>
      <c r="CR58" s="129">
        <f t="shared" si="6"/>
        <v>0</v>
      </c>
      <c r="CS58" s="129">
        <f t="shared" si="6"/>
        <v>0</v>
      </c>
      <c r="CT58" s="129">
        <f t="shared" si="6"/>
        <v>0</v>
      </c>
      <c r="CU58" s="129">
        <f t="shared" si="6"/>
        <v>0</v>
      </c>
      <c r="CV58" s="129">
        <f t="shared" si="6"/>
        <v>0</v>
      </c>
      <c r="CW58" s="129">
        <f t="shared" si="6"/>
        <v>0</v>
      </c>
      <c r="CX58" s="129">
        <f t="shared" si="6"/>
        <v>0</v>
      </c>
      <c r="CY58" s="129">
        <f t="shared" si="6"/>
        <v>0</v>
      </c>
    </row>
    <row r="59" spans="2:103" ht="15">
      <c r="B59" s="129">
        <f>B30-SUM(B31:B34)</f>
        <v>0</v>
      </c>
      <c r="C59" s="129">
        <f aca="true" t="shared" si="7" ref="C59:BN59">C30-SUM(C31:C34)</f>
        <v>0</v>
      </c>
      <c r="D59" s="129">
        <f t="shared" si="7"/>
        <v>0</v>
      </c>
      <c r="E59" s="129">
        <f t="shared" si="7"/>
        <v>0</v>
      </c>
      <c r="F59" s="129">
        <f t="shared" si="7"/>
        <v>0</v>
      </c>
      <c r="G59" s="129">
        <f t="shared" si="7"/>
        <v>0</v>
      </c>
      <c r="H59" s="129">
        <f t="shared" si="7"/>
        <v>0</v>
      </c>
      <c r="I59" s="129">
        <f t="shared" si="7"/>
        <v>0</v>
      </c>
      <c r="J59" s="129">
        <f t="shared" si="7"/>
        <v>0</v>
      </c>
      <c r="K59" s="129">
        <f t="shared" si="7"/>
        <v>0</v>
      </c>
      <c r="L59" s="129">
        <f t="shared" si="7"/>
        <v>0</v>
      </c>
      <c r="M59" s="129">
        <f t="shared" si="7"/>
        <v>0</v>
      </c>
      <c r="N59" s="129">
        <f t="shared" si="7"/>
        <v>0</v>
      </c>
      <c r="O59" s="129">
        <f t="shared" si="7"/>
        <v>0</v>
      </c>
      <c r="P59" s="129">
        <f t="shared" si="7"/>
        <v>0</v>
      </c>
      <c r="Q59" s="129">
        <f t="shared" si="7"/>
        <v>0</v>
      </c>
      <c r="R59" s="129">
        <f t="shared" si="7"/>
        <v>0</v>
      </c>
      <c r="S59" s="129">
        <f t="shared" si="7"/>
        <v>0</v>
      </c>
      <c r="T59" s="129">
        <f t="shared" si="7"/>
        <v>0</v>
      </c>
      <c r="U59" s="129">
        <f t="shared" si="7"/>
        <v>0</v>
      </c>
      <c r="V59" s="129">
        <f t="shared" si="7"/>
        <v>0</v>
      </c>
      <c r="W59" s="129">
        <f t="shared" si="7"/>
        <v>0</v>
      </c>
      <c r="X59" s="129">
        <f t="shared" si="7"/>
        <v>0</v>
      </c>
      <c r="Y59" s="129">
        <f t="shared" si="7"/>
        <v>0</v>
      </c>
      <c r="Z59" s="129">
        <f t="shared" si="7"/>
        <v>0</v>
      </c>
      <c r="AA59" s="129">
        <f t="shared" si="7"/>
        <v>0</v>
      </c>
      <c r="AB59" s="129">
        <f t="shared" si="7"/>
        <v>0</v>
      </c>
      <c r="AC59" s="129">
        <f t="shared" si="7"/>
        <v>0</v>
      </c>
      <c r="AD59" s="129">
        <f t="shared" si="7"/>
        <v>0</v>
      </c>
      <c r="AE59" s="129">
        <f t="shared" si="7"/>
        <v>0</v>
      </c>
      <c r="AF59" s="129">
        <f t="shared" si="7"/>
        <v>0</v>
      </c>
      <c r="AG59" s="129">
        <f t="shared" si="7"/>
        <v>0</v>
      </c>
      <c r="AH59" s="129">
        <f t="shared" si="7"/>
        <v>0</v>
      </c>
      <c r="AI59" s="129">
        <f t="shared" si="7"/>
        <v>0</v>
      </c>
      <c r="AJ59" s="129">
        <f t="shared" si="7"/>
        <v>0</v>
      </c>
      <c r="AK59" s="129">
        <f t="shared" si="7"/>
        <v>0</v>
      </c>
      <c r="AL59" s="129">
        <f t="shared" si="7"/>
        <v>0</v>
      </c>
      <c r="AM59" s="129">
        <f t="shared" si="7"/>
        <v>0</v>
      </c>
      <c r="AN59" s="129">
        <f t="shared" si="7"/>
        <v>0</v>
      </c>
      <c r="AO59" s="129">
        <f t="shared" si="7"/>
        <v>0</v>
      </c>
      <c r="AP59" s="129">
        <f t="shared" si="7"/>
        <v>0</v>
      </c>
      <c r="AQ59" s="129">
        <f t="shared" si="7"/>
        <v>0</v>
      </c>
      <c r="AR59" s="129">
        <f t="shared" si="7"/>
        <v>0</v>
      </c>
      <c r="AS59" s="129">
        <f t="shared" si="7"/>
        <v>0</v>
      </c>
      <c r="AT59" s="129">
        <f t="shared" si="7"/>
        <v>0</v>
      </c>
      <c r="AU59" s="129">
        <f t="shared" si="7"/>
        <v>0</v>
      </c>
      <c r="AV59" s="129">
        <f t="shared" si="7"/>
        <v>0</v>
      </c>
      <c r="AW59" s="129">
        <f t="shared" si="7"/>
        <v>0</v>
      </c>
      <c r="AX59" s="129">
        <f t="shared" si="7"/>
        <v>0</v>
      </c>
      <c r="AY59" s="129">
        <f t="shared" si="7"/>
        <v>0</v>
      </c>
      <c r="AZ59" s="129">
        <f t="shared" si="7"/>
        <v>0</v>
      </c>
      <c r="BA59" s="129">
        <f t="shared" si="7"/>
        <v>0</v>
      </c>
      <c r="BB59" s="129">
        <f t="shared" si="7"/>
        <v>0</v>
      </c>
      <c r="BC59" s="129">
        <f t="shared" si="7"/>
        <v>0</v>
      </c>
      <c r="BD59" s="129">
        <f t="shared" si="7"/>
        <v>0</v>
      </c>
      <c r="BE59" s="129">
        <f t="shared" si="7"/>
        <v>0</v>
      </c>
      <c r="BF59" s="129">
        <f t="shared" si="7"/>
        <v>0</v>
      </c>
      <c r="BG59" s="129">
        <f t="shared" si="7"/>
        <v>0</v>
      </c>
      <c r="BH59" s="129">
        <f t="shared" si="7"/>
        <v>0</v>
      </c>
      <c r="BI59" s="129">
        <f t="shared" si="7"/>
        <v>0</v>
      </c>
      <c r="BJ59" s="129">
        <f t="shared" si="7"/>
        <v>0</v>
      </c>
      <c r="BK59" s="129">
        <f t="shared" si="7"/>
        <v>0</v>
      </c>
      <c r="BL59" s="129">
        <f t="shared" si="7"/>
        <v>0</v>
      </c>
      <c r="BM59" s="129">
        <f t="shared" si="7"/>
        <v>0</v>
      </c>
      <c r="BN59" s="129">
        <f t="shared" si="7"/>
        <v>0</v>
      </c>
      <c r="BO59" s="129">
        <f aca="true" t="shared" si="8" ref="BO59:CY59">BO30-SUM(BO31:BO34)</f>
        <v>0</v>
      </c>
      <c r="BP59" s="129">
        <f t="shared" si="8"/>
        <v>0</v>
      </c>
      <c r="BQ59" s="129">
        <f t="shared" si="8"/>
        <v>0</v>
      </c>
      <c r="BR59" s="129">
        <f t="shared" si="8"/>
        <v>0</v>
      </c>
      <c r="BS59" s="129">
        <f t="shared" si="8"/>
        <v>0</v>
      </c>
      <c r="BT59" s="129">
        <f t="shared" si="8"/>
        <v>0</v>
      </c>
      <c r="BU59" s="129">
        <f t="shared" si="8"/>
        <v>0</v>
      </c>
      <c r="BV59" s="129">
        <f t="shared" si="8"/>
        <v>0</v>
      </c>
      <c r="BW59" s="129">
        <f t="shared" si="8"/>
        <v>0</v>
      </c>
      <c r="BX59" s="129">
        <f t="shared" si="8"/>
        <v>0</v>
      </c>
      <c r="BY59" s="129">
        <f t="shared" si="8"/>
        <v>0</v>
      </c>
      <c r="BZ59" s="129">
        <f t="shared" si="8"/>
        <v>0</v>
      </c>
      <c r="CA59" s="129">
        <f t="shared" si="8"/>
        <v>0</v>
      </c>
      <c r="CB59" s="129">
        <f t="shared" si="8"/>
        <v>0</v>
      </c>
      <c r="CC59" s="129">
        <f t="shared" si="8"/>
        <v>0</v>
      </c>
      <c r="CD59" s="129">
        <f t="shared" si="8"/>
        <v>0</v>
      </c>
      <c r="CE59" s="129">
        <f t="shared" si="8"/>
        <v>0</v>
      </c>
      <c r="CF59" s="129">
        <f t="shared" si="8"/>
        <v>0</v>
      </c>
      <c r="CG59" s="129">
        <f t="shared" si="8"/>
        <v>0</v>
      </c>
      <c r="CH59" s="129">
        <f t="shared" si="8"/>
        <v>0</v>
      </c>
      <c r="CI59" s="129">
        <f t="shared" si="8"/>
        <v>0</v>
      </c>
      <c r="CJ59" s="129">
        <f t="shared" si="8"/>
        <v>0</v>
      </c>
      <c r="CK59" s="129">
        <f t="shared" si="8"/>
        <v>0</v>
      </c>
      <c r="CL59" s="129">
        <f t="shared" si="8"/>
        <v>0</v>
      </c>
      <c r="CM59" s="129">
        <f t="shared" si="8"/>
        <v>0</v>
      </c>
      <c r="CN59" s="129">
        <f t="shared" si="8"/>
        <v>0</v>
      </c>
      <c r="CO59" s="129">
        <f t="shared" si="8"/>
        <v>0</v>
      </c>
      <c r="CP59" s="129">
        <f t="shared" si="8"/>
        <v>0</v>
      </c>
      <c r="CQ59" s="129">
        <f t="shared" si="8"/>
        <v>0</v>
      </c>
      <c r="CR59" s="129">
        <f t="shared" si="8"/>
        <v>0</v>
      </c>
      <c r="CS59" s="129">
        <f t="shared" si="8"/>
        <v>0</v>
      </c>
      <c r="CT59" s="129">
        <f t="shared" si="8"/>
        <v>0</v>
      </c>
      <c r="CU59" s="129">
        <f t="shared" si="8"/>
        <v>0</v>
      </c>
      <c r="CV59" s="129">
        <f t="shared" si="8"/>
        <v>0</v>
      </c>
      <c r="CW59" s="129">
        <f t="shared" si="8"/>
        <v>0</v>
      </c>
      <c r="CX59" s="129">
        <f t="shared" si="8"/>
        <v>0</v>
      </c>
      <c r="CY59" s="129">
        <f t="shared" si="8"/>
        <v>0</v>
      </c>
    </row>
    <row r="60" spans="64:67" ht="15">
      <c r="BL60" s="108"/>
      <c r="BM60" s="108"/>
      <c r="BN60" s="107"/>
      <c r="BO60" s="107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m300459</dc:creator>
  <cp:keywords/>
  <dc:description/>
  <cp:lastModifiedBy>m300459</cp:lastModifiedBy>
  <cp:lastPrinted>2017-03-01T10:21:16Z</cp:lastPrinted>
  <dcterms:created xsi:type="dcterms:W3CDTF">2013-03-25T10:29:32Z</dcterms:created>
  <dcterms:modified xsi:type="dcterms:W3CDTF">2017-04-10T07:10:12Z</dcterms:modified>
  <cp:category/>
  <cp:version/>
  <cp:contentType/>
  <cp:contentStatus/>
</cp:coreProperties>
</file>