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outine products\Value added\2016\Ready Reckoner\KS2-4 AMENDED\xls type\"/>
    </mc:Choice>
  </mc:AlternateContent>
  <workbookProtection lockStructure="1"/>
  <bookViews>
    <workbookView showHorizontalScroll="0" xWindow="270" yWindow="165" windowWidth="22230" windowHeight="11520" tabRatio="643"/>
  </bookViews>
  <sheets>
    <sheet name="Guide to Ready Reckoners" sheetId="13" r:id="rId1"/>
    <sheet name="Guidance" sheetId="3" r:id="rId2"/>
    <sheet name="Key stage 2 Data Input" sheetId="11" r:id="rId3"/>
    <sheet name="Single Measure Ready Reckoner" sheetId="2" r:id="rId4"/>
    <sheet name="All Measures Ready Reckoner" sheetId="10" r:id="rId5"/>
    <sheet name="Model values" sheetId="5" r:id="rId6"/>
    <sheet name="Chart Data" sheetId="6" state="hidden" r:id="rId7"/>
    <sheet name="KS2 Fine grades lookup" sheetId="12" state="hidden" r:id="rId8"/>
  </sheets>
  <externalReferences>
    <externalReference r:id="rId9"/>
  </externalReferences>
  <definedNames>
    <definedName name="getChart" localSheetId="2">IF('[1]Ready Reckoner'!$G$9='[1]Ready Reckoner'!$S$6,INDIRECT("'Chart Data'!$C$12"),INDIRECT("'Chart Data'!$D$12"))</definedName>
    <definedName name="getChart" localSheetId="7">IF('[1]Ready Reckoner'!$G$9='[1]Ready Reckoner'!$S$6,INDIRECT("'Chart Data'!$C$12"),INDIRECT("'Chart Data'!$D$12"))</definedName>
    <definedName name="getChart">IF('Single Measure Ready Reckoner'!$G$9='Single Measure Ready Reckoner'!$X$6,INDIRECT("'Chart Data'!$C$12"),INDIRECT("'Chart Data'!$D$12"))</definedName>
    <definedName name="getChart2" localSheetId="2">IF('[1]Ready Reckoner'!$G$9='[1]Ready Reckoner'!$S$6,INDIRECT("'Chart Data'!$D$24"),INDIRECT("'Chart Data'!$C$24"))</definedName>
    <definedName name="getChart2" localSheetId="7">IF('[1]Ready Reckoner'!$G$9='[1]Ready Reckoner'!$S$6,INDIRECT("'Chart Data'!$D$24"),INDIRECT("'Chart Data'!$C$24"))</definedName>
    <definedName name="getChart2">IF('Single Measure Ready Reckoner'!$G$9='Single Measure Ready Reckoner'!$X$6,INDIRECT("'Chart Data'!$D$24"),INDIRECT("'Chart Data'!$C$24"))</definedName>
    <definedName name="_xlnm.Print_Area" localSheetId="4">'All Measures Ready Reckoner'!$A$1:$O$26</definedName>
    <definedName name="_xlnm.Print_Area" localSheetId="2">'Key stage 2 Data Input'!$A$1:$H$32</definedName>
    <definedName name="_xlnm.Print_Area" localSheetId="3">'Single Measure Ready Reckoner'!$A$1:$R$33</definedName>
    <definedName name="Scores" localSheetId="2">OFFSET('[1]Ready Reckoner'!$T$1,0,0,SUM('[1]Ready Reckoner'!#REF!),1)</definedName>
    <definedName name="Scores" localSheetId="7">OFFSET('[1]Ready Reckoner'!$T$1,0,0,SUM('[1]Ready Reckoner'!#REF!),1)</definedName>
    <definedName name="Scores">OFFSET('Single Measure Ready Reckoner'!$Y$1,0,0,SUM('Single Measure Ready Reckoner'!$AE$1:$AE$566),1)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14" i="11" l="1"/>
  <c r="X8" i="2" l="1"/>
  <c r="J13" i="2" l="1"/>
  <c r="K22" i="2" s="1"/>
  <c r="H16" i="10"/>
  <c r="F16" i="10"/>
  <c r="D16" i="10"/>
  <c r="D15" i="10"/>
  <c r="C10" i="12"/>
  <c r="G10" i="12"/>
  <c r="C11" i="12"/>
  <c r="G11" i="12"/>
  <c r="C12" i="12"/>
  <c r="G12" i="12"/>
  <c r="C13" i="12"/>
  <c r="G13" i="12"/>
  <c r="C14" i="12"/>
  <c r="G14" i="12"/>
  <c r="C15" i="12"/>
  <c r="G15" i="12"/>
  <c r="C16" i="12"/>
  <c r="G16" i="12"/>
  <c r="C17" i="12"/>
  <c r="G17" i="12"/>
  <c r="C18" i="12"/>
  <c r="G18" i="12"/>
  <c r="C19" i="12"/>
  <c r="G19" i="12"/>
  <c r="C20" i="12"/>
  <c r="G20" i="12"/>
  <c r="C21" i="12"/>
  <c r="G21" i="12"/>
  <c r="C22" i="12"/>
  <c r="G22" i="12"/>
  <c r="C23" i="12"/>
  <c r="G23" i="12"/>
  <c r="C24" i="12"/>
  <c r="G24" i="12"/>
  <c r="C25" i="12"/>
  <c r="G25" i="12"/>
  <c r="C26" i="12"/>
  <c r="G26" i="12"/>
  <c r="C27" i="12"/>
  <c r="G27" i="12"/>
  <c r="C28" i="12"/>
  <c r="G28" i="12"/>
  <c r="C29" i="12"/>
  <c r="G29" i="12"/>
  <c r="C30" i="12"/>
  <c r="G30" i="12"/>
  <c r="C31" i="12"/>
  <c r="G31" i="12"/>
  <c r="C32" i="12"/>
  <c r="G32" i="12"/>
  <c r="C33" i="12"/>
  <c r="G33" i="12"/>
  <c r="C34" i="12"/>
  <c r="G34" i="12"/>
  <c r="C35" i="12"/>
  <c r="G35" i="12"/>
  <c r="C36" i="12"/>
  <c r="G36" i="12"/>
  <c r="C37" i="12"/>
  <c r="G37" i="12"/>
  <c r="C38" i="12"/>
  <c r="G38" i="12"/>
  <c r="C39" i="12"/>
  <c r="G39" i="12"/>
  <c r="C40" i="12"/>
  <c r="G40" i="12"/>
  <c r="C41" i="12"/>
  <c r="G41" i="12"/>
  <c r="C42" i="12"/>
  <c r="G42" i="12"/>
  <c r="C43" i="12"/>
  <c r="G43" i="12"/>
  <c r="C44" i="12"/>
  <c r="G44" i="12"/>
  <c r="C45" i="12"/>
  <c r="G45" i="12"/>
  <c r="C46" i="12"/>
  <c r="G46" i="12"/>
  <c r="C47" i="12"/>
  <c r="G47" i="12"/>
  <c r="C48" i="12"/>
  <c r="G48" i="12"/>
  <c r="C49" i="12"/>
  <c r="G49" i="12"/>
  <c r="C50" i="12"/>
  <c r="G50" i="12"/>
  <c r="C51" i="12"/>
  <c r="G51" i="12"/>
  <c r="C52" i="12"/>
  <c r="G52" i="12"/>
  <c r="C53" i="12"/>
  <c r="G53" i="12"/>
  <c r="C54" i="12"/>
  <c r="G54" i="12"/>
  <c r="C55" i="12"/>
  <c r="G55" i="12"/>
  <c r="C56" i="12"/>
  <c r="G56" i="12"/>
  <c r="C57" i="12"/>
  <c r="G57" i="12"/>
  <c r="C58" i="12"/>
  <c r="G58" i="12"/>
  <c r="C59" i="12"/>
  <c r="G59" i="12"/>
  <c r="C60" i="12"/>
  <c r="G60" i="12"/>
  <c r="C61" i="12"/>
  <c r="G61" i="12"/>
  <c r="C62" i="12"/>
  <c r="G62" i="12"/>
  <c r="C63" i="12"/>
  <c r="G63" i="12"/>
  <c r="C64" i="12"/>
  <c r="G64" i="12"/>
  <c r="C65" i="12"/>
  <c r="G65" i="12"/>
  <c r="C66" i="12"/>
  <c r="G66" i="12"/>
  <c r="C67" i="12"/>
  <c r="G67" i="12"/>
  <c r="C68" i="12"/>
  <c r="G68" i="12"/>
  <c r="C69" i="12"/>
  <c r="G69" i="12"/>
  <c r="C70" i="12"/>
  <c r="G70" i="12"/>
  <c r="C71" i="12"/>
  <c r="G71" i="12"/>
  <c r="C72" i="12"/>
  <c r="G72" i="12"/>
  <c r="C73" i="12"/>
  <c r="G73" i="12"/>
  <c r="C74" i="12"/>
  <c r="G74" i="12"/>
  <c r="C75" i="12"/>
  <c r="G75" i="12"/>
  <c r="C76" i="12"/>
  <c r="G76" i="12"/>
  <c r="C77" i="12"/>
  <c r="G77" i="12"/>
  <c r="C78" i="12"/>
  <c r="G78" i="12"/>
  <c r="C79" i="12"/>
  <c r="G79" i="12"/>
  <c r="C80" i="12"/>
  <c r="G80" i="12"/>
  <c r="C81" i="12"/>
  <c r="G81" i="12"/>
  <c r="C82" i="12"/>
  <c r="G82" i="12"/>
  <c r="C83" i="12"/>
  <c r="G83" i="12"/>
  <c r="C84" i="12"/>
  <c r="G84" i="12"/>
  <c r="C85" i="12"/>
  <c r="G85" i="12"/>
  <c r="C86" i="12"/>
  <c r="G86" i="12"/>
  <c r="C87" i="12"/>
  <c r="G87" i="12"/>
  <c r="C88" i="12"/>
  <c r="G88" i="12"/>
  <c r="C89" i="12"/>
  <c r="G89" i="12"/>
  <c r="C90" i="12"/>
  <c r="G90" i="12"/>
  <c r="G91" i="12"/>
  <c r="G92" i="12"/>
  <c r="G93" i="12"/>
  <c r="G94" i="12"/>
  <c r="G95" i="12"/>
  <c r="G96" i="12"/>
  <c r="J9" i="2"/>
  <c r="B15" i="2"/>
  <c r="E13" i="11"/>
  <c r="G13" i="11"/>
  <c r="E14" i="11"/>
  <c r="E20" i="11"/>
  <c r="G20" i="11"/>
  <c r="E21" i="11"/>
  <c r="G21" i="11"/>
  <c r="F15" i="10"/>
  <c r="H15" i="10"/>
  <c r="G26" i="11" l="1"/>
  <c r="E26" i="11"/>
  <c r="F30" i="11" l="1"/>
  <c r="F34" i="11" s="1"/>
  <c r="G34" i="11" s="1"/>
  <c r="E34" i="11" l="1"/>
  <c r="F37" i="11"/>
  <c r="D25" i="2" l="1"/>
  <c r="H14" i="10" s="1"/>
  <c r="G25" i="2"/>
  <c r="H27" i="2" s="1"/>
  <c r="H33" i="2" s="1"/>
  <c r="D14" i="10" l="1"/>
  <c r="F14" i="10"/>
  <c r="G32" i="2"/>
</calcChain>
</file>

<file path=xl/sharedStrings.xml><?xml version="1.0" encoding="utf-8"?>
<sst xmlns="http://schemas.openxmlformats.org/spreadsheetml/2006/main" count="244" uniqueCount="163">
  <si>
    <t>N</t>
  </si>
  <si>
    <t>LEVEL 1</t>
  </si>
  <si>
    <t>LEVEL 2</t>
  </si>
  <si>
    <t>LEVEL 3</t>
  </si>
  <si>
    <t>LEVEL 4</t>
  </si>
  <si>
    <t>LEVEL 5</t>
  </si>
  <si>
    <t>LEVEL 6</t>
  </si>
  <si>
    <t>tot_2E</t>
  </si>
  <si>
    <t>K2LEV_E</t>
  </si>
  <si>
    <t>cvap2eng</t>
  </si>
  <si>
    <t>tot_2M</t>
  </si>
  <si>
    <t>K2LEV_M</t>
  </si>
  <si>
    <t>cvap2mat</t>
  </si>
  <si>
    <t>-</t>
  </si>
  <si>
    <t>English</t>
  </si>
  <si>
    <t>Mathematics</t>
  </si>
  <si>
    <t>Science</t>
  </si>
  <si>
    <t>lower</t>
  </si>
  <si>
    <t>upper</t>
  </si>
  <si>
    <t>INPUT SHEET GUIDANCE</t>
  </si>
  <si>
    <t>CALCULATION CELL</t>
  </si>
  <si>
    <t>DATA INPUT CELL</t>
  </si>
  <si>
    <t>NOT APPLICABLE</t>
  </si>
  <si>
    <t>CELL COLOUR GUIDE:</t>
  </si>
  <si>
    <t>=</t>
  </si>
  <si>
    <t>FROM 'KS2 DATA INPUT' SHEET</t>
  </si>
  <si>
    <t>VALUE ADDED SCORE</t>
  </si>
  <si>
    <t>HOW TO USE THE READY RECKONER</t>
  </si>
  <si>
    <t xml:space="preserve">Step 1)    </t>
  </si>
  <si>
    <t>Step 2)</t>
  </si>
  <si>
    <t>Step 3)</t>
  </si>
  <si>
    <t>Step 4)</t>
  </si>
  <si>
    <t>Step 5)</t>
  </si>
  <si>
    <t>USE FINE POINT SCORE</t>
  </si>
  <si>
    <t>To All Measures Ready Reckoner  ---&gt;</t>
  </si>
  <si>
    <t>Step 6)</t>
  </si>
  <si>
    <t>Best 8 including English &amp; mathematics</t>
  </si>
  <si>
    <t>A - Absent</t>
  </si>
  <si>
    <t>M - Missing</t>
  </si>
  <si>
    <t>Q - Disregard</t>
  </si>
  <si>
    <t>X - Lost</t>
  </si>
  <si>
    <t>T - No access to test</t>
  </si>
  <si>
    <t>B - Working below level of test</t>
  </si>
  <si>
    <t>N - Not awarded test level</t>
  </si>
  <si>
    <t>OTHER (e.g. A, D, F etc)</t>
  </si>
  <si>
    <t>Back to Single Measure Ready Reckoner  &lt;---</t>
  </si>
  <si>
    <t>Back to Ready Reckoner Guidance &lt;---</t>
  </si>
  <si>
    <t>English Baccalaureate - English subject area</t>
  </si>
  <si>
    <t>English Baccalaureate - mathematics subject area</t>
  </si>
  <si>
    <t>English Baccalaureate - science subject area</t>
  </si>
  <si>
    <t>English Baccalaureate - humanities subject area</t>
  </si>
  <si>
    <t>English Baccalaureate - languages subject area</t>
  </si>
  <si>
    <t xml:space="preserve">Pupil value added score (calculated)      </t>
  </si>
  <si>
    <t>Maths</t>
  </si>
  <si>
    <t>Humanities</t>
  </si>
  <si>
    <t>Languages</t>
  </si>
  <si>
    <t>Prior Attainment Band</t>
  </si>
  <si>
    <t>KS2 Prior band</t>
  </si>
  <si>
    <t>Less than or equal to 1.5</t>
  </si>
  <si>
    <t>Between 1.6 and 2.0</t>
  </si>
  <si>
    <t>Prior attainment shown in table</t>
  </si>
  <si>
    <t>All other prior attainment scores in the table have not been banded</t>
  </si>
  <si>
    <t>Where few pupils achieved a certain prior attainment score, banding had been applied to produce more accurate predicted values</t>
  </si>
  <si>
    <t xml:space="preserve">Table 1 </t>
  </si>
  <si>
    <t>The groupings used for this banding can be seen in table 1</t>
  </si>
  <si>
    <t>Between 2.1 and 2.5</t>
  </si>
  <si>
    <t>Band includes pupils with prior attainment scores</t>
  </si>
  <si>
    <t>Between 2.6 and 2.8</t>
  </si>
  <si>
    <t>key stage 2 teacher assessment outcome can be used instead.</t>
  </si>
  <si>
    <t xml:space="preserve">These cells convert the key stage 2 test mark entered above to </t>
  </si>
  <si>
    <t>2) ACTUAL KEY STAGE 4 ATTAINMENT</t>
  </si>
  <si>
    <t>3) ESTIMATED KEY STAGE 4 ATTAINMENT</t>
  </si>
  <si>
    <t>To complete this sheet, you need to enter the pupil's actual key stage 4 attainment for the various measures</t>
  </si>
  <si>
    <r>
      <t>Please enter</t>
    </r>
    <r>
      <rPr>
        <i/>
        <sz val="13"/>
        <rFont val="Arial"/>
        <family val="2"/>
      </rPr>
      <t xml:space="preserve"> the pupil's actual key stage 4 attainment</t>
    </r>
  </si>
  <si>
    <t>Pupil's estimated key stage 4 attainment (calculated)</t>
  </si>
  <si>
    <t>INDIVIDUAL PUPIL KS2 DATA INPUT SHEET</t>
  </si>
  <si>
    <t>--Select--</t>
  </si>
  <si>
    <t>This sheet is the data input sheet. Its purpose is to calculate a pupil's key stage 2 fine level</t>
  </si>
  <si>
    <t>using their key stage 2 test and teacher assessment outcomes in English and mathematics.</t>
  </si>
  <si>
    <t>KS2 SUBJECTS</t>
  </si>
  <si>
    <r>
      <t xml:space="preserve">KS2 </t>
    </r>
    <r>
      <rPr>
        <b/>
        <sz val="10"/>
        <rFont val="Arial"/>
        <family val="2"/>
      </rPr>
      <t>ENGLISH</t>
    </r>
    <r>
      <rPr>
        <sz val="10"/>
        <rFont val="Arial"/>
        <family val="2"/>
      </rPr>
      <t xml:space="preserve"> TEST OUTCOME</t>
    </r>
  </si>
  <si>
    <r>
      <t xml:space="preserve">KS2 </t>
    </r>
    <r>
      <rPr>
        <b/>
        <sz val="10"/>
        <rFont val="Arial"/>
        <family val="2"/>
      </rPr>
      <t>MATHEMATICS</t>
    </r>
    <r>
      <rPr>
        <sz val="10"/>
        <rFont val="Arial"/>
        <family val="2"/>
      </rPr>
      <t xml:space="preserve"> TEST OUTCOME</t>
    </r>
  </si>
  <si>
    <r>
      <t>Please enter</t>
    </r>
    <r>
      <rPr>
        <i/>
        <sz val="12"/>
        <rFont val="Arial"/>
        <family val="2"/>
      </rPr>
      <t xml:space="preserve"> the pupil's key stage 2 test mark for each subject.</t>
    </r>
  </si>
  <si>
    <t>A,M,Q,S,T,X</t>
  </si>
  <si>
    <t>B,N</t>
  </si>
  <si>
    <t>W - Working towards Level 1</t>
  </si>
  <si>
    <t>fine point scores for each subject.</t>
  </si>
  <si>
    <r>
      <t xml:space="preserve">KS2 </t>
    </r>
    <r>
      <rPr>
        <b/>
        <sz val="10"/>
        <rFont val="Arial"/>
        <family val="2"/>
      </rPr>
      <t>ENGLISH</t>
    </r>
    <r>
      <rPr>
        <sz val="10"/>
        <rFont val="Arial"/>
        <family val="2"/>
      </rPr>
      <t xml:space="preserve"> TEACHER ASSESSMENT DATA</t>
    </r>
  </si>
  <si>
    <r>
      <t xml:space="preserve">KS2 </t>
    </r>
    <r>
      <rPr>
        <b/>
        <sz val="10"/>
        <rFont val="Arial"/>
        <family val="2"/>
      </rPr>
      <t>MATHEMATICS</t>
    </r>
    <r>
      <rPr>
        <sz val="10"/>
        <rFont val="Arial"/>
        <family val="2"/>
      </rPr>
      <t xml:space="preserve"> TEACHER ASSESSMENT DATA</t>
    </r>
  </si>
  <si>
    <r>
      <t>Please enter</t>
    </r>
    <r>
      <rPr>
        <i/>
        <sz val="12"/>
        <rFont val="Arial"/>
        <family val="2"/>
      </rPr>
      <t xml:space="preserve"> key stage 2 teacher assessment levels if a pupil does not have an outcome in one or both of their key stage 2 tests or they have scored a </t>
    </r>
  </si>
  <si>
    <t>level 2 in one or both of their key stage 2 tests.</t>
  </si>
  <si>
    <t>These cells convert the key stage 2 asessment outcomes entered above to key stage 2 point scores.</t>
  </si>
  <si>
    <r>
      <t xml:space="preserve">KS2 </t>
    </r>
    <r>
      <rPr>
        <b/>
        <sz val="10"/>
        <rFont val="Arial"/>
        <family val="2"/>
      </rPr>
      <t>ENGLISH</t>
    </r>
    <r>
      <rPr>
        <sz val="10"/>
        <rFont val="Arial"/>
        <family val="2"/>
      </rPr>
      <t xml:space="preserve"> POINT SCORE USED TO CALCULATE KS2 APS</t>
    </r>
  </si>
  <si>
    <r>
      <t xml:space="preserve">KS2 </t>
    </r>
    <r>
      <rPr>
        <b/>
        <sz val="10"/>
        <rFont val="Arial"/>
        <family val="2"/>
      </rPr>
      <t>MATHEMATICS</t>
    </r>
    <r>
      <rPr>
        <sz val="10"/>
        <rFont val="Arial"/>
        <family val="2"/>
      </rPr>
      <t xml:space="preserve"> POINT SCORE USED TO CALCULATE KS2 APS</t>
    </r>
  </si>
  <si>
    <t>The appropriate test or teacher assessment score is selected for each subject.</t>
  </si>
  <si>
    <t>This cell calculates the key stage 2 average point score based on key stage 2 English and mathematics.</t>
  </si>
  <si>
    <t>This cell calculates the key stage 2 fine grade based on key stage 2 English and mathematics average score.</t>
  </si>
  <si>
    <t>This cell calculates the banded KS2 fine level based on the key stage 2 fine grade.</t>
  </si>
  <si>
    <t>2011 Key Stage 2 Thresholds</t>
  </si>
  <si>
    <t>1) WHICH PROGRESS MEASURE?</t>
  </si>
  <si>
    <t>Using the drop down box, please select the key stage 2 to 4 English Baccalaureate progress measure you wish to view</t>
  </si>
  <si>
    <t>Estimated KS4 outcome</t>
  </si>
  <si>
    <t>KS2 information</t>
  </si>
  <si>
    <t>Key stage 2 English and maths score in fine level</t>
  </si>
  <si>
    <t>Please enter the pupil's score</t>
  </si>
  <si>
    <t>Qualifications which count towards the EBacc</t>
  </si>
  <si>
    <t>Predicted Values 2016</t>
  </si>
  <si>
    <t>Greater than or equal to 5.8</t>
  </si>
  <si>
    <t>Then enter the pupils actual key stage 4 attainment for the progress measure in question (see screenshot below). Further information on the subjects which count in the EBacc can be accessed</t>
  </si>
  <si>
    <t>from the link 'Qualifications which count towards the EBacc'.</t>
  </si>
  <si>
    <t>key stage 4 attainment against their estimated key stage 4 attainment in 2016.</t>
  </si>
  <si>
    <r>
      <t xml:space="preserve">It is also possible to calculate progress scores for all three measures at the same time. To do this, go to the </t>
    </r>
    <r>
      <rPr>
        <b/>
        <sz val="12"/>
        <color indexed="18"/>
        <rFont val="Arial"/>
        <family val="2"/>
      </rPr>
      <t>'All Measures Ready Reckoner'</t>
    </r>
    <r>
      <rPr>
        <sz val="12"/>
        <color indexed="18"/>
        <rFont val="Arial"/>
        <family val="2"/>
      </rPr>
      <t xml:space="preserve"> sheet.</t>
    </r>
  </si>
  <si>
    <t>Model Values - 2016 Predicted Scores by Prior Attainment</t>
  </si>
  <si>
    <t>This sheet shows the 2016 predicted point score in each subject area for pupils with the same prior attainment</t>
  </si>
  <si>
    <t>This ready reckoner allows the user to calculate a value added score for an individual pupil for the following measures:</t>
  </si>
  <si>
    <t>1) English Baccalaureate - science subject area</t>
  </si>
  <si>
    <t>2) English Baccalaureate - humanities subject area</t>
  </si>
  <si>
    <t>3) English Baccalaureate - language subject area</t>
  </si>
  <si>
    <t>Please note that all attainment estimates and calculations relate to 2016 only.</t>
  </si>
  <si>
    <t>Calculations are completed based on attainment estimates to 2 decimal places.</t>
  </si>
  <si>
    <t>The following steps explain how to use the ready reckoner…</t>
  </si>
  <si>
    <r>
      <t xml:space="preserve">Go to sheet </t>
    </r>
    <r>
      <rPr>
        <b/>
        <sz val="12"/>
        <color indexed="18"/>
        <rFont val="Arial"/>
        <family val="2"/>
      </rPr>
      <t>'Key stage 2 data input'</t>
    </r>
    <r>
      <rPr>
        <sz val="12"/>
        <color indexed="18"/>
        <rFont val="Arial"/>
        <family val="2"/>
      </rPr>
      <t xml:space="preserve"> and enter the pupil's key stage 2 prior attainment in key stage 2 English and mathematics. If a pupil is missing a valid key stage 2 test outcome, then their </t>
    </r>
  </si>
  <si>
    <r>
      <t xml:space="preserve">until the correct fine point score and test level appears in the boxes below. The fine point score can be found in the pupil level data file under the </t>
    </r>
    <r>
      <rPr>
        <b/>
        <sz val="12"/>
        <color indexed="10"/>
        <rFont val="Arial"/>
        <family val="2"/>
      </rPr>
      <t xml:space="preserve">Documents </t>
    </r>
    <r>
      <rPr>
        <sz val="12"/>
        <color indexed="10"/>
        <rFont val="Arial"/>
        <family val="2"/>
      </rPr>
      <t xml:space="preserve">tab. </t>
    </r>
  </si>
  <si>
    <r>
      <t xml:space="preserve">Once the key stage 2 prior attainment data is complete, go to the </t>
    </r>
    <r>
      <rPr>
        <b/>
        <sz val="12"/>
        <color indexed="18"/>
        <rFont val="Arial"/>
        <family val="2"/>
      </rPr>
      <t>'Single Measure Ready Reckoner'</t>
    </r>
    <r>
      <rPr>
        <sz val="12"/>
        <color indexed="18"/>
        <rFont val="Arial"/>
        <family val="2"/>
      </rPr>
      <t xml:space="preserve"> sheet.</t>
    </r>
  </si>
  <si>
    <r>
      <t xml:space="preserve">In the </t>
    </r>
    <r>
      <rPr>
        <b/>
        <sz val="12"/>
        <color indexed="18"/>
        <rFont val="Arial"/>
        <family val="2"/>
      </rPr>
      <t>'Single Measure Ready Reckoner'</t>
    </r>
    <r>
      <rPr>
        <sz val="12"/>
        <color indexed="18"/>
        <rFont val="Arial"/>
        <family val="2"/>
      </rPr>
      <t xml:space="preserve"> sheet, select the progress measure you wish to use. See screenshot below showing the drop down box to use.</t>
    </r>
  </si>
  <si>
    <r>
      <t>Note: it is not possible to access key stage 2 test marks on the C</t>
    </r>
    <r>
      <rPr>
        <b/>
        <sz val="12"/>
        <color indexed="10"/>
        <rFont val="Arial"/>
        <family val="2"/>
      </rPr>
      <t>hecked Data website</t>
    </r>
    <r>
      <rPr>
        <sz val="12"/>
        <color indexed="10"/>
        <rFont val="Arial"/>
        <family val="2"/>
      </rPr>
      <t xml:space="preserve"> but these can be calculated manually by selecting figures from the drop down box</t>
    </r>
  </si>
  <si>
    <r>
      <t xml:space="preserve">Note: key stage 4 attainment can be found on the </t>
    </r>
    <r>
      <rPr>
        <b/>
        <sz val="12"/>
        <color indexed="10"/>
        <rFont val="Arial"/>
        <family val="2"/>
      </rPr>
      <t>Checked Data website</t>
    </r>
    <r>
      <rPr>
        <sz val="12"/>
        <color indexed="10"/>
        <rFont val="Arial"/>
        <family val="2"/>
      </rPr>
      <t xml:space="preserve"> in the pupil level data file under the </t>
    </r>
    <r>
      <rPr>
        <b/>
        <sz val="12"/>
        <color indexed="10"/>
        <rFont val="Arial"/>
        <family val="2"/>
      </rPr>
      <t>Documents</t>
    </r>
    <r>
      <rPr>
        <sz val="12"/>
        <color indexed="10"/>
        <rFont val="Arial"/>
        <family val="2"/>
      </rPr>
      <t xml:space="preserve"> tab.</t>
    </r>
  </si>
  <si>
    <r>
      <t xml:space="preserve">The pupil's progress score will then be shown in the dark blue box at the bottom of the </t>
    </r>
    <r>
      <rPr>
        <b/>
        <sz val="12"/>
        <color indexed="18"/>
        <rFont val="Arial"/>
        <family val="2"/>
      </rPr>
      <t>'Single Measure Ready Reckoner'</t>
    </r>
    <r>
      <rPr>
        <sz val="12"/>
        <color indexed="18"/>
        <rFont val="Arial"/>
        <family val="2"/>
      </rPr>
      <t xml:space="preserve"> sheet. There is also a chart comparing the pupil's actual</t>
    </r>
  </si>
  <si>
    <t>Note:</t>
  </si>
  <si>
    <t xml:space="preserve">The ready reckoner only provides correct calculations for pupils reaching the end of key stage 4 in 2016 who took their key stage 2 tests in 2011. </t>
  </si>
  <si>
    <t xml:space="preserve">Level thresholds for tests taken in 2010 were set at slightly different marks in English and mathematics and so the resulting KS2 point scores will be slightly different. </t>
  </si>
  <si>
    <t xml:space="preserve">There were significant changes to KS2 assessments in 2012 where schools were no longer required to administer a writing test and submit this for external marking. </t>
  </si>
  <si>
    <t xml:space="preserve">The 2011 English (combined reading and writing) test results (marked out of 100) and level thresholds cannot be applied to 2012 reading test (marked out of 50).  </t>
  </si>
  <si>
    <t>To Key stage 2 Data Input Sheet  ---&gt;</t>
  </si>
  <si>
    <t>To Single Measure Ready Reckoner  ---&gt;</t>
  </si>
  <si>
    <t>INDIVIDUAL PUPIL KEY STAGE 2 TO 4 EBACC PROGRESS MEASURE READY RECKONER</t>
  </si>
  <si>
    <t>measure you would like to use and then enter the pupil's actual key stage 4 attainment for the measure you have chosen.</t>
  </si>
  <si>
    <t xml:space="preserve">This sheet is the ready reckoner for the key stage 2 to 4 EBacc progress measures. To calculate a pupil's value added score, you need to first choose the </t>
  </si>
  <si>
    <t>in your chosen EBacc progress measure</t>
  </si>
  <si>
    <t>This section estimates the pupil's key stage 4 outcome based on their key stage 2 prior attainment.</t>
  </si>
  <si>
    <t>INDIVIDUAL PUPIL KEY STAGE 2 - 4 EBACC SUBJECTS READY RECKONER - ALL MEASURES</t>
  </si>
  <si>
    <t>The purpose of this sheet is to allow the user to calculate the value added scores for all three key stage 2  to 4 EBacc progress measures at the same time.</t>
  </si>
  <si>
    <t>The input for this sheet is still the 'Key stage 2 Data Input' sheet.</t>
  </si>
  <si>
    <t>Key stage 2 to 4 progress measures</t>
  </si>
  <si>
    <t>Back to Key stage 2 Data Input
&lt;---</t>
  </si>
  <si>
    <t>To All Measures Ready Reckoner ---&gt;</t>
  </si>
  <si>
    <t>Back to All Measures Ready Reckoner &lt;---</t>
  </si>
  <si>
    <t>4) PUPIL VALUE ADDED SCORE</t>
  </si>
  <si>
    <t>VA SCORE (ACTUAL - ESTIMATED)</t>
  </si>
  <si>
    <t>2016 KEY STAGE 2 TO 4 INDIVIDUAL PUPIL READY RECKONER GUIDANCE</t>
  </si>
  <si>
    <t xml:space="preserve">GUIDE TO 2016 KEY STAGE 2 TO 4 READY RECKONERS </t>
  </si>
  <si>
    <t>There are four key stage 2 to 4 ready reckoners.</t>
  </si>
  <si>
    <t xml:space="preserve">These value added scores can be copied and pasted directly from the pupil level file on the </t>
  </si>
  <si>
    <t>Checked site.</t>
  </si>
  <si>
    <t>To Guidance  ---&gt;</t>
  </si>
  <si>
    <t xml:space="preserve">The ready reckoner allows the user to input, for an individual pupil, their key stage 2 prior attainment and key stage 4 attainment in any of the three subject areas in the English Baccalaureate. </t>
  </si>
  <si>
    <r>
      <rPr>
        <b/>
        <sz val="10"/>
        <rFont val="Arial"/>
        <family val="2"/>
      </rPr>
      <t>This ready reckoner is the EBacc subject pupil ready reckoner</t>
    </r>
    <r>
      <rPr>
        <sz val="10"/>
        <rFont val="Arial"/>
        <family val="2"/>
      </rPr>
      <t xml:space="preserve">. The aim is to help the user to understand how we arrive at a value added score for their pupil. </t>
    </r>
  </si>
  <si>
    <r>
      <t xml:space="preserve">The aim of the </t>
    </r>
    <r>
      <rPr>
        <b/>
        <sz val="10"/>
        <rFont val="Arial"/>
        <family val="2"/>
      </rPr>
      <t>EBacc subject school ready reckoner</t>
    </r>
    <r>
      <rPr>
        <sz val="10"/>
        <rFont val="Arial"/>
        <family val="2"/>
      </rPr>
      <t xml:space="preserve"> is to help the user understand how we arrive at a value added score for their school. </t>
    </r>
  </si>
  <si>
    <t xml:space="preserve">The ready reckoner allows the user to input the value added scores in any of the three subject areas in the English Baccalaureate, for all pupils in their school. </t>
  </si>
  <si>
    <t xml:space="preserve">The ready reckoner allows the user to input, for an individual pupil, their key stage 2 prior attainment and key stage 4 outcome in Attainment 8 or any of its elements. </t>
  </si>
  <si>
    <r>
      <t xml:space="preserve">The aim of the </t>
    </r>
    <r>
      <rPr>
        <b/>
        <sz val="10"/>
        <rFont val="Arial"/>
        <family val="2"/>
      </rPr>
      <t xml:space="preserve">Progress 8 element breakdown pupil ready reckoner </t>
    </r>
    <r>
      <rPr>
        <sz val="10"/>
        <rFont val="Arial"/>
        <family val="2"/>
      </rPr>
      <t xml:space="preserve">is to help the user to understand how we arrive at a value added score for their pupil. </t>
    </r>
  </si>
  <si>
    <t xml:space="preserve">The ready reckoner allows the user to input the value added scores in Progress 8 or any of its elements, for all pupils in their school. </t>
  </si>
  <si>
    <r>
      <t xml:space="preserve">The aim of the </t>
    </r>
    <r>
      <rPr>
        <b/>
        <sz val="10"/>
        <rFont val="Arial"/>
        <family val="2"/>
      </rPr>
      <t xml:space="preserve">Progress 8 element breakdown school ready reckoner </t>
    </r>
    <r>
      <rPr>
        <sz val="10"/>
        <rFont val="Arial"/>
        <family val="2"/>
      </rPr>
      <t xml:space="preserve">is to help the user understand how we arrive at a value added score for their school.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</si>
</sst>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&quot; Points&quot;"/>
  </numFmts>
  <fonts count="6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sz val="14"/>
      <color indexed="1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4"/>
      <color indexed="1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i/>
      <sz val="11"/>
      <color indexed="4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23" borderId="7" applyNumberFormat="0" applyFont="0" applyAlignment="0" applyProtection="0"/>
    <xf numFmtId="0" fontId="21" fillId="20" borderId="8" applyNumberFormat="0" applyAlignment="0" applyProtection="0"/>
    <xf numFmtId="9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94">
    <xf numFmtId="0" fontId="0" fillId="0" borderId="0" xfId="0"/>
    <xf numFmtId="0" fontId="5" fillId="0" borderId="0" xfId="0" applyFont="1"/>
    <xf numFmtId="0" fontId="26" fillId="0" borderId="0" xfId="39" applyFont="1"/>
    <xf numFmtId="0" fontId="25" fillId="0" borderId="0" xfId="39" applyFont="1"/>
    <xf numFmtId="0" fontId="27" fillId="0" borderId="0" xfId="39" applyFont="1"/>
    <xf numFmtId="4" fontId="27" fillId="0" borderId="0" xfId="0" applyNumberFormat="1" applyFont="1"/>
    <xf numFmtId="0" fontId="27" fillId="0" borderId="0" xfId="0" applyFont="1"/>
    <xf numFmtId="0" fontId="25" fillId="0" borderId="0" xfId="0" applyFont="1"/>
    <xf numFmtId="0" fontId="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9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Border="1"/>
    <xf numFmtId="0" fontId="34" fillId="0" borderId="0" xfId="0" applyFont="1"/>
    <xf numFmtId="0" fontId="0" fillId="0" borderId="0" xfId="0" applyAlignment="1"/>
    <xf numFmtId="0" fontId="32" fillId="0" borderId="0" xfId="0" applyFont="1"/>
    <xf numFmtId="0" fontId="32" fillId="0" borderId="0" xfId="0" applyFont="1" applyAlignment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3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36" fillId="0" borderId="0" xfId="0" applyNumberFormat="1" applyFont="1" applyAlignment="1">
      <alignment horizontal="center"/>
    </xf>
    <xf numFmtId="0" fontId="37" fillId="0" borderId="0" xfId="0" applyFont="1" applyBorder="1"/>
    <xf numFmtId="0" fontId="38" fillId="0" borderId="0" xfId="0" applyFont="1"/>
    <xf numFmtId="0" fontId="39" fillId="0" borderId="0" xfId="39" applyFont="1"/>
    <xf numFmtId="0" fontId="40" fillId="0" borderId="0" xfId="39" applyFont="1"/>
    <xf numFmtId="2" fontId="40" fillId="0" borderId="0" xfId="0" applyNumberFormat="1" applyFont="1"/>
    <xf numFmtId="4" fontId="40" fillId="0" borderId="0" xfId="0" applyNumberFormat="1" applyFont="1"/>
    <xf numFmtId="0" fontId="40" fillId="0" borderId="0" xfId="0" applyFont="1"/>
    <xf numFmtId="2" fontId="40" fillId="0" borderId="0" xfId="39" applyNumberFormat="1" applyFont="1"/>
    <xf numFmtId="0" fontId="40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1" fillId="0" borderId="0" xfId="0" applyFont="1"/>
    <xf numFmtId="0" fontId="42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3" xfId="0" applyBorder="1"/>
    <xf numFmtId="0" fontId="44" fillId="0" borderId="0" xfId="0" applyFont="1"/>
    <xf numFmtId="0" fontId="5" fillId="0" borderId="0" xfId="0" applyFont="1" applyAlignment="1">
      <alignment horizontal="right" indent="1"/>
    </xf>
    <xf numFmtId="0" fontId="41" fillId="0" borderId="0" xfId="0" applyFont="1" applyAlignment="1"/>
    <xf numFmtId="0" fontId="0" fillId="0" borderId="0" xfId="0" applyBorder="1" applyAlignment="1">
      <alignment horizontal="center"/>
    </xf>
    <xf numFmtId="1" fontId="0" fillId="0" borderId="0" xfId="0" applyNumberFormat="1"/>
    <xf numFmtId="0" fontId="1" fillId="24" borderId="13" xfId="0" applyFont="1" applyFill="1" applyBorder="1" applyAlignment="1" applyProtection="1">
      <alignment horizontal="center" vertical="center" wrapText="1"/>
      <protection locked="0"/>
    </xf>
    <xf numFmtId="0" fontId="28" fillId="24" borderId="13" xfId="0" applyFont="1" applyFill="1" applyBorder="1" applyAlignment="1" applyProtection="1">
      <alignment horizontal="center" vertical="center" wrapText="1"/>
      <protection locked="0"/>
    </xf>
    <xf numFmtId="0" fontId="40" fillId="0" borderId="0" xfId="0" quotePrefix="1" applyNumberFormat="1" applyFont="1"/>
    <xf numFmtId="0" fontId="25" fillId="0" borderId="0" xfId="39" applyFont="1" applyAlignment="1">
      <alignment horizontal="center"/>
    </xf>
    <xf numFmtId="4" fontId="27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0" fillId="0" borderId="0" xfId="0" applyNumberFormat="1"/>
    <xf numFmtId="0" fontId="3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0" borderId="0" xfId="0" applyBorder="1" applyAlignment="1">
      <alignment wrapText="1"/>
    </xf>
    <xf numFmtId="0" fontId="11" fillId="0" borderId="0" xfId="0" applyFont="1"/>
    <xf numFmtId="0" fontId="51" fillId="0" borderId="0" xfId="0" applyFont="1"/>
    <xf numFmtId="0" fontId="45" fillId="0" borderId="0" xfId="0" applyFont="1" applyAlignment="1">
      <alignment vertical="center"/>
    </xf>
    <xf numFmtId="0" fontId="53" fillId="0" borderId="0" xfId="0" applyFont="1"/>
    <xf numFmtId="0" fontId="46" fillId="0" borderId="0" xfId="0" applyFont="1" applyAlignment="1">
      <alignment horizontal="left" vertical="center"/>
    </xf>
    <xf numFmtId="0" fontId="43" fillId="0" borderId="0" xfId="0" applyFont="1"/>
    <xf numFmtId="0" fontId="43" fillId="0" borderId="0" xfId="0" applyFont="1" applyAlignment="1"/>
    <xf numFmtId="0" fontId="29" fillId="0" borderId="0" xfId="0" applyFont="1"/>
    <xf numFmtId="0" fontId="5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6" fillId="0" borderId="0" xfId="0" applyFont="1" applyAlignment="1">
      <alignment horizontal="left" vertical="center" wrapText="1"/>
    </xf>
    <xf numFmtId="0" fontId="17" fillId="0" borderId="0" xfId="34" applyBorder="1" applyAlignment="1" applyProtection="1"/>
    <xf numFmtId="0" fontId="62" fillId="0" borderId="0" xfId="0" applyFont="1" applyAlignment="1">
      <alignment horizontal="right"/>
    </xf>
    <xf numFmtId="0" fontId="62" fillId="0" borderId="0" xfId="0" applyFont="1"/>
    <xf numFmtId="1" fontId="62" fillId="0" borderId="0" xfId="0" applyNumberFormat="1" applyFont="1"/>
    <xf numFmtId="0" fontId="0" fillId="31" borderId="0" xfId="0" applyFill="1"/>
    <xf numFmtId="0" fontId="30" fillId="31" borderId="0" xfId="0" applyFont="1" applyFill="1" applyAlignment="1">
      <alignment horizontal="left"/>
    </xf>
    <xf numFmtId="0" fontId="11" fillId="31" borderId="0" xfId="0" applyFont="1" applyFill="1"/>
    <xf numFmtId="0" fontId="0" fillId="31" borderId="14" xfId="0" applyFill="1" applyBorder="1"/>
    <xf numFmtId="0" fontId="1" fillId="31" borderId="14" xfId="0" applyFont="1" applyFill="1" applyBorder="1" applyAlignment="1">
      <alignment horizontal="center"/>
    </xf>
    <xf numFmtId="164" fontId="0" fillId="31" borderId="14" xfId="0" applyNumberFormat="1" applyFill="1" applyBorder="1"/>
    <xf numFmtId="1" fontId="35" fillId="31" borderId="0" xfId="0" applyNumberFormat="1" applyFont="1" applyFill="1" applyAlignment="1">
      <alignment horizontal="center" vertical="center"/>
    </xf>
    <xf numFmtId="11" fontId="0" fillId="31" borderId="0" xfId="0" applyNumberFormat="1" applyFill="1"/>
    <xf numFmtId="0" fontId="11" fillId="31" borderId="14" xfId="0" applyFont="1" applyFill="1" applyBorder="1" applyAlignment="1">
      <alignment vertical="center"/>
    </xf>
    <xf numFmtId="0" fontId="1" fillId="31" borderId="14" xfId="0" applyFont="1" applyFill="1" applyBorder="1" applyAlignment="1">
      <alignment horizontal="center" vertical="center" wrapText="1"/>
    </xf>
    <xf numFmtId="0" fontId="29" fillId="31" borderId="0" xfId="0" applyFont="1" applyFill="1"/>
    <xf numFmtId="164" fontId="0" fillId="31" borderId="0" xfId="0" applyNumberFormat="1" applyFill="1"/>
    <xf numFmtId="11" fontId="11" fillId="31" borderId="0" xfId="0" applyNumberFormat="1" applyFont="1" applyFill="1"/>
    <xf numFmtId="0" fontId="11" fillId="31" borderId="0" xfId="0" applyFont="1" applyFill="1" applyProtection="1">
      <protection hidden="1"/>
    </xf>
    <xf numFmtId="0" fontId="62" fillId="31" borderId="0" xfId="0" applyFont="1" applyFill="1" applyProtection="1">
      <protection hidden="1"/>
    </xf>
    <xf numFmtId="1" fontId="62" fillId="31" borderId="0" xfId="0" applyNumberFormat="1" applyFont="1" applyFill="1" applyProtection="1">
      <protection hidden="1"/>
    </xf>
    <xf numFmtId="164" fontId="62" fillId="31" borderId="0" xfId="0" applyNumberFormat="1" applyFont="1" applyFill="1" applyAlignment="1" applyProtection="1">
      <alignment horizontal="left"/>
      <protection hidden="1"/>
    </xf>
    <xf numFmtId="164" fontId="62" fillId="31" borderId="0" xfId="0" applyNumberFormat="1" applyFont="1" applyFill="1" applyProtection="1">
      <protection hidden="1"/>
    </xf>
    <xf numFmtId="0" fontId="2" fillId="31" borderId="0" xfId="0" applyFont="1" applyFill="1"/>
    <xf numFmtId="0" fontId="43" fillId="31" borderId="0" xfId="0" applyFont="1" applyFill="1"/>
    <xf numFmtId="0" fontId="32" fillId="31" borderId="0" xfId="0" applyFont="1" applyFill="1"/>
    <xf numFmtId="0" fontId="48" fillId="31" borderId="0" xfId="0" quotePrefix="1" applyFont="1" applyFill="1"/>
    <xf numFmtId="0" fontId="50" fillId="31" borderId="0" xfId="0" applyFont="1" applyFill="1"/>
    <xf numFmtId="0" fontId="48" fillId="31" borderId="0" xfId="0" applyFont="1" applyFill="1"/>
    <xf numFmtId="0" fontId="49" fillId="31" borderId="0" xfId="0" applyFont="1" applyFill="1"/>
    <xf numFmtId="0" fontId="38" fillId="31" borderId="0" xfId="0" applyFont="1" applyFill="1"/>
    <xf numFmtId="0" fontId="0" fillId="31" borderId="0" xfId="0" applyFill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62" fillId="0" borderId="0" xfId="0" applyFont="1" applyProtection="1">
      <protection locked="0"/>
    </xf>
    <xf numFmtId="0" fontId="0" fillId="0" borderId="0" xfId="0" applyProtection="1"/>
    <xf numFmtId="0" fontId="3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32" borderId="13" xfId="0" applyFont="1" applyFill="1" applyBorder="1" applyAlignment="1" applyProtection="1">
      <alignment horizontal="center" vertical="top"/>
    </xf>
    <xf numFmtId="0" fontId="0" fillId="24" borderId="13" xfId="0" applyFill="1" applyBorder="1" applyAlignment="1" applyProtection="1">
      <alignment horizontal="center"/>
    </xf>
    <xf numFmtId="0" fontId="29" fillId="0" borderId="0" xfId="0" applyFont="1" applyProtection="1"/>
    <xf numFmtId="0" fontId="0" fillId="26" borderId="13" xfId="0" applyFill="1" applyBorder="1" applyAlignment="1" applyProtection="1">
      <alignment horizontal="center"/>
    </xf>
    <xf numFmtId="0" fontId="0" fillId="27" borderId="13" xfId="0" applyFill="1" applyBorder="1" applyAlignment="1" applyProtection="1">
      <alignment horizontal="center"/>
    </xf>
    <xf numFmtId="0" fontId="5" fillId="0" borderId="0" xfId="0" applyFont="1" applyProtection="1"/>
    <xf numFmtId="0" fontId="3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60" fillId="0" borderId="0" xfId="0" applyFont="1" applyAlignment="1" applyProtection="1">
      <alignment horizontal="center" vertical="center" wrapText="1"/>
    </xf>
    <xf numFmtId="0" fontId="60" fillId="0" borderId="0" xfId="0" applyFont="1" applyProtection="1"/>
    <xf numFmtId="0" fontId="60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2" fontId="1" fillId="26" borderId="10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 vertical="center"/>
    </xf>
    <xf numFmtId="0" fontId="0" fillId="0" borderId="0" xfId="0" applyAlignment="1" applyProtection="1"/>
    <xf numFmtId="1" fontId="1" fillId="26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6" fillId="0" borderId="0" xfId="0" applyFont="1" applyAlignment="1" applyProtection="1">
      <alignment horizontal="left" vertical="top"/>
    </xf>
    <xf numFmtId="2" fontId="1" fillId="26" borderId="13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center" vertical="center"/>
    </xf>
    <xf numFmtId="2" fontId="30" fillId="2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164" fontId="30" fillId="33" borderId="1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39" applyFont="1"/>
    <xf numFmtId="2" fontId="3" fillId="0" borderId="0" xfId="39" applyNumberFormat="1" applyFont="1"/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39" applyFont="1" applyAlignment="1">
      <alignment horizontal="left"/>
    </xf>
    <xf numFmtId="0" fontId="3" fillId="0" borderId="0" xfId="39" applyFont="1" applyAlignment="1">
      <alignment horizontal="center"/>
    </xf>
    <xf numFmtId="2" fontId="25" fillId="0" borderId="0" xfId="39" applyNumberFormat="1" applyFont="1"/>
    <xf numFmtId="2" fontId="3" fillId="0" borderId="0" xfId="39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7" fillId="0" borderId="0" xfId="39" applyFont="1" applyAlignment="1">
      <alignment horizontal="center"/>
    </xf>
    <xf numFmtId="2" fontId="27" fillId="0" borderId="0" xfId="39" applyNumberFormat="1" applyFont="1" applyAlignment="1">
      <alignment horizontal="center"/>
    </xf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/>
    <xf numFmtId="2" fontId="3" fillId="0" borderId="0" xfId="0" applyNumberFormat="1" applyFont="1"/>
    <xf numFmtId="4" fontId="3" fillId="0" borderId="0" xfId="0" applyNumberFormat="1" applyFont="1"/>
    <xf numFmtId="2" fontId="27" fillId="0" borderId="0" xfId="0" applyNumberFormat="1" applyFont="1"/>
    <xf numFmtId="0" fontId="3" fillId="0" borderId="0" xfId="0" applyFont="1"/>
    <xf numFmtId="165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quotePrefix="1" applyNumberFormat="1" applyFont="1"/>
    <xf numFmtId="0" fontId="3" fillId="0" borderId="0" xfId="0" quotePrefix="1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31" borderId="0" xfId="0" applyFont="1" applyFill="1" applyBorder="1" applyAlignment="1">
      <alignment horizontal="center"/>
    </xf>
    <xf numFmtId="2" fontId="0" fillId="31" borderId="0" xfId="0" applyNumberFormat="1" applyFill="1" applyBorder="1"/>
    <xf numFmtId="0" fontId="1" fillId="31" borderId="0" xfId="0" applyFont="1" applyFill="1" applyBorder="1" applyAlignment="1"/>
    <xf numFmtId="164" fontId="11" fillId="31" borderId="14" xfId="0" applyNumberFormat="1" applyFont="1" applyFill="1" applyBorder="1" applyAlignment="1">
      <alignment horizontal="right"/>
    </xf>
    <xf numFmtId="164" fontId="0" fillId="31" borderId="14" xfId="0" applyNumberFormat="1" applyFill="1" applyBorder="1" applyAlignment="1">
      <alignment horizontal="right"/>
    </xf>
    <xf numFmtId="0" fontId="11" fillId="31" borderId="14" xfId="0" applyFont="1" applyFill="1" applyBorder="1"/>
    <xf numFmtId="2" fontId="0" fillId="31" borderId="14" xfId="0" applyNumberFormat="1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quotePrefix="1" applyFont="1"/>
    <xf numFmtId="2" fontId="62" fillId="0" borderId="0" xfId="0" applyNumberFormat="1" applyFont="1" applyBorder="1" applyAlignment="1">
      <alignment horizontal="center"/>
    </xf>
    <xf numFmtId="0" fontId="62" fillId="0" borderId="0" xfId="0" applyFont="1" applyAlignment="1">
      <alignment horizontal="center"/>
    </xf>
    <xf numFmtId="0" fontId="43" fillId="0" borderId="0" xfId="0" applyFont="1" applyProtection="1"/>
    <xf numFmtId="0" fontId="48" fillId="0" borderId="0" xfId="0" applyFont="1" applyProtection="1"/>
    <xf numFmtId="0" fontId="49" fillId="0" borderId="0" xfId="0" applyFont="1" applyProtection="1"/>
    <xf numFmtId="0" fontId="47" fillId="0" borderId="0" xfId="0" applyFont="1" applyProtection="1"/>
    <xf numFmtId="0" fontId="48" fillId="0" borderId="0" xfId="0" applyFont="1"/>
    <xf numFmtId="0" fontId="2" fillId="0" borderId="0" xfId="34" applyFont="1" applyFill="1" applyBorder="1" applyAlignment="1" applyProtection="1">
      <alignment vertical="center" wrapText="1"/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11" fillId="0" borderId="0" xfId="0" quotePrefix="1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166" fontId="2" fillId="24" borderId="13" xfId="0" applyNumberFormat="1" applyFont="1" applyFill="1" applyBorder="1" applyAlignment="1" applyProtection="1">
      <alignment horizontal="center" vertical="center" wrapText="1"/>
      <protection locked="0"/>
    </xf>
    <xf numFmtId="166" fontId="2" fillId="28" borderId="13" xfId="0" applyNumberFormat="1" applyFont="1" applyFill="1" applyBorder="1" applyAlignment="1">
      <alignment horizontal="center" vertical="center" wrapText="1"/>
    </xf>
    <xf numFmtId="2" fontId="31" fillId="25" borderId="1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34" applyAlignment="1" applyProtection="1">
      <protection locked="0"/>
    </xf>
    <xf numFmtId="0" fontId="4" fillId="32" borderId="19" xfId="34" applyFont="1" applyFill="1" applyBorder="1" applyAlignment="1" applyProtection="1">
      <alignment horizontal="center" vertical="center" wrapText="1"/>
      <protection locked="0"/>
    </xf>
    <xf numFmtId="0" fontId="4" fillId="32" borderId="20" xfId="34" applyFont="1" applyFill="1" applyBorder="1" applyAlignment="1" applyProtection="1">
      <alignment horizontal="center" vertical="center" wrapText="1"/>
      <protection locked="0"/>
    </xf>
    <xf numFmtId="0" fontId="4" fillId="32" borderId="32" xfId="34" applyFont="1" applyFill="1" applyBorder="1" applyAlignment="1" applyProtection="1">
      <alignment horizontal="center" vertical="center" wrapText="1"/>
      <protection locked="0"/>
    </xf>
    <xf numFmtId="0" fontId="4" fillId="32" borderId="17" xfId="34" applyFont="1" applyFill="1" applyBorder="1" applyAlignment="1" applyProtection="1">
      <alignment horizontal="center" vertical="center" wrapText="1"/>
      <protection locked="0"/>
    </xf>
    <xf numFmtId="0" fontId="4" fillId="32" borderId="21" xfId="34" applyFont="1" applyFill="1" applyBorder="1" applyAlignment="1" applyProtection="1">
      <alignment horizontal="center" vertical="center" wrapText="1"/>
      <protection locked="0"/>
    </xf>
    <xf numFmtId="0" fontId="4" fillId="32" borderId="22" xfId="34" applyFont="1" applyFill="1" applyBorder="1" applyAlignment="1" applyProtection="1">
      <alignment horizontal="center" vertical="center" wrapText="1"/>
      <protection locked="0"/>
    </xf>
    <xf numFmtId="0" fontId="64" fillId="32" borderId="19" xfId="34" applyFont="1" applyFill="1" applyBorder="1" applyAlignment="1" applyProtection="1">
      <alignment horizontal="center" vertical="center" wrapText="1"/>
      <protection locked="0"/>
    </xf>
    <xf numFmtId="0" fontId="64" fillId="32" borderId="20" xfId="34" applyFont="1" applyFill="1" applyBorder="1" applyAlignment="1" applyProtection="1">
      <alignment horizontal="center" vertical="center" wrapText="1"/>
      <protection locked="0"/>
    </xf>
    <xf numFmtId="0" fontId="64" fillId="32" borderId="32" xfId="34" applyFont="1" applyFill="1" applyBorder="1" applyAlignment="1" applyProtection="1">
      <alignment horizontal="center" vertical="center" wrapText="1"/>
      <protection locked="0"/>
    </xf>
    <xf numFmtId="0" fontId="64" fillId="32" borderId="17" xfId="34" applyFont="1" applyFill="1" applyBorder="1" applyAlignment="1" applyProtection="1">
      <alignment horizontal="center" vertical="center" wrapText="1"/>
      <protection locked="0"/>
    </xf>
    <xf numFmtId="0" fontId="64" fillId="32" borderId="21" xfId="34" applyFont="1" applyFill="1" applyBorder="1" applyAlignment="1" applyProtection="1">
      <alignment horizontal="center" vertical="center" wrapText="1"/>
      <protection locked="0"/>
    </xf>
    <xf numFmtId="0" fontId="64" fillId="32" borderId="22" xfId="34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/>
    </xf>
    <xf numFmtId="0" fontId="31" fillId="29" borderId="15" xfId="0" applyFont="1" applyFill="1" applyBorder="1" applyAlignment="1" applyProtection="1">
      <alignment horizontal="center" vertical="center" wrapText="1"/>
    </xf>
    <xf numFmtId="0" fontId="31" fillId="29" borderId="16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/>
    <xf numFmtId="0" fontId="46" fillId="0" borderId="0" xfId="0" applyFont="1" applyAlignment="1" applyProtection="1">
      <alignment horizontal="left" vertical="center" wrapText="1"/>
    </xf>
    <xf numFmtId="0" fontId="46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64" fillId="32" borderId="10" xfId="34" applyFont="1" applyFill="1" applyBorder="1" applyAlignment="1" applyProtection="1">
      <alignment horizontal="center" vertical="center" wrapText="1"/>
      <protection locked="0"/>
    </xf>
    <xf numFmtId="0" fontId="64" fillId="32" borderId="11" xfId="34" applyFont="1" applyFill="1" applyBorder="1" applyAlignment="1" applyProtection="1">
      <alignment horizontal="center" vertical="center" wrapText="1"/>
      <protection locked="0"/>
    </xf>
    <xf numFmtId="0" fontId="64" fillId="32" borderId="12" xfId="34" applyFont="1" applyFill="1" applyBorder="1" applyAlignment="1" applyProtection="1">
      <alignment horizontal="center" vertical="center" wrapText="1"/>
      <protection locked="0"/>
    </xf>
    <xf numFmtId="2" fontId="64" fillId="32" borderId="10" xfId="34" applyNumberFormat="1" applyFont="1" applyFill="1" applyBorder="1" applyAlignment="1" applyProtection="1">
      <alignment horizontal="center" vertical="center" wrapText="1"/>
      <protection locked="0"/>
    </xf>
    <xf numFmtId="2" fontId="64" fillId="32" borderId="11" xfId="34" applyNumberFormat="1" applyFont="1" applyFill="1" applyBorder="1" applyAlignment="1" applyProtection="1">
      <alignment horizontal="center" vertical="center" wrapText="1"/>
      <protection locked="0"/>
    </xf>
    <xf numFmtId="2" fontId="64" fillId="32" borderId="12" xfId="34" applyNumberFormat="1" applyFont="1" applyFill="1" applyBorder="1" applyAlignment="1" applyProtection="1">
      <alignment horizontal="center" vertical="center" wrapText="1"/>
      <protection locked="0"/>
    </xf>
    <xf numFmtId="0" fontId="36" fillId="25" borderId="15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17" fillId="34" borderId="19" xfId="34" applyFill="1" applyBorder="1" applyAlignment="1" applyProtection="1">
      <alignment horizontal="center" vertical="center" wrapText="1"/>
      <protection locked="0"/>
    </xf>
    <xf numFmtId="0" fontId="17" fillId="34" borderId="20" xfId="34" applyFill="1" applyBorder="1" applyAlignment="1" applyProtection="1">
      <alignment horizontal="center" vertical="center" wrapText="1"/>
      <protection locked="0"/>
    </xf>
    <xf numFmtId="0" fontId="17" fillId="34" borderId="21" xfId="34" applyFill="1" applyBorder="1" applyAlignment="1" applyProtection="1">
      <alignment horizontal="center" vertical="center" wrapText="1"/>
      <protection locked="0"/>
    </xf>
    <xf numFmtId="0" fontId="17" fillId="34" borderId="22" xfId="34" applyFill="1" applyBorder="1" applyAlignment="1" applyProtection="1">
      <alignment horizontal="center" vertical="center" wrapText="1"/>
      <protection locked="0"/>
    </xf>
    <xf numFmtId="0" fontId="64" fillId="34" borderId="19" xfId="34" applyFont="1" applyFill="1" applyBorder="1" applyAlignment="1" applyProtection="1">
      <alignment horizontal="center" vertical="center" wrapText="1"/>
      <protection locked="0"/>
    </xf>
    <xf numFmtId="0" fontId="64" fillId="34" borderId="20" xfId="34" applyFont="1" applyFill="1" applyBorder="1" applyAlignment="1" applyProtection="1">
      <alignment horizontal="center" vertical="center" wrapText="1"/>
      <protection locked="0"/>
    </xf>
    <xf numFmtId="0" fontId="64" fillId="34" borderId="21" xfId="34" applyFont="1" applyFill="1" applyBorder="1" applyAlignment="1" applyProtection="1">
      <alignment horizontal="center" vertical="center" wrapText="1"/>
      <protection locked="0"/>
    </xf>
    <xf numFmtId="0" fontId="64" fillId="34" borderId="22" xfId="34" applyFont="1" applyFill="1" applyBorder="1" applyAlignment="1" applyProtection="1">
      <alignment horizontal="center" vertical="center" wrapText="1"/>
      <protection locked="0"/>
    </xf>
    <xf numFmtId="0" fontId="5" fillId="32" borderId="15" xfId="0" applyFont="1" applyFill="1" applyBorder="1" applyAlignment="1">
      <alignment horizontal="center"/>
    </xf>
    <xf numFmtId="0" fontId="5" fillId="32" borderId="18" xfId="0" applyFont="1" applyFill="1" applyBorder="1" applyAlignment="1">
      <alignment horizontal="center"/>
    </xf>
    <xf numFmtId="2" fontId="2" fillId="30" borderId="19" xfId="0" applyNumberFormat="1" applyFont="1" applyFill="1" applyBorder="1" applyAlignment="1">
      <alignment horizontal="center" vertical="center" wrapText="1"/>
    </xf>
    <xf numFmtId="2" fontId="2" fillId="30" borderId="23" xfId="0" applyNumberFormat="1" applyFont="1" applyFill="1" applyBorder="1" applyAlignment="1">
      <alignment horizontal="center" vertical="center" wrapText="1"/>
    </xf>
    <xf numFmtId="2" fontId="2" fillId="30" borderId="20" xfId="0" applyNumberFormat="1" applyFont="1" applyFill="1" applyBorder="1" applyAlignment="1">
      <alignment horizontal="center" vertical="center" wrapText="1"/>
    </xf>
    <xf numFmtId="2" fontId="2" fillId="30" borderId="21" xfId="0" applyNumberFormat="1" applyFont="1" applyFill="1" applyBorder="1" applyAlignment="1">
      <alignment horizontal="center" vertical="center" wrapText="1"/>
    </xf>
    <xf numFmtId="2" fontId="2" fillId="30" borderId="24" xfId="0" applyNumberFormat="1" applyFont="1" applyFill="1" applyBorder="1" applyAlignment="1">
      <alignment horizontal="center" vertical="center" wrapText="1"/>
    </xf>
    <xf numFmtId="2" fontId="2" fillId="30" borderId="22" xfId="0" applyNumberFormat="1" applyFont="1" applyFill="1" applyBorder="1" applyAlignment="1">
      <alignment horizontal="center" vertical="center" wrapText="1"/>
    </xf>
    <xf numFmtId="166" fontId="2" fillId="30" borderId="19" xfId="0" applyNumberFormat="1" applyFont="1" applyFill="1" applyBorder="1" applyAlignment="1">
      <alignment horizontal="center" vertical="center" wrapText="1"/>
    </xf>
    <xf numFmtId="166" fontId="2" fillId="30" borderId="23" xfId="0" applyNumberFormat="1" applyFont="1" applyFill="1" applyBorder="1" applyAlignment="1">
      <alignment horizontal="center" vertical="center" wrapText="1"/>
    </xf>
    <xf numFmtId="166" fontId="2" fillId="30" borderId="20" xfId="0" applyNumberFormat="1" applyFont="1" applyFill="1" applyBorder="1" applyAlignment="1">
      <alignment horizontal="center" vertical="center" wrapText="1"/>
    </xf>
    <xf numFmtId="166" fontId="2" fillId="30" borderId="21" xfId="0" applyNumberFormat="1" applyFont="1" applyFill="1" applyBorder="1" applyAlignment="1">
      <alignment horizontal="center" vertical="center" wrapText="1"/>
    </xf>
    <xf numFmtId="166" fontId="2" fillId="30" borderId="24" xfId="0" applyNumberFormat="1" applyFont="1" applyFill="1" applyBorder="1" applyAlignment="1">
      <alignment horizontal="center" vertical="center" wrapText="1"/>
    </xf>
    <xf numFmtId="166" fontId="2" fillId="30" borderId="22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5" fillId="0" borderId="0" xfId="0" applyFont="1" applyAlignment="1"/>
    <xf numFmtId="2" fontId="31" fillId="25" borderId="15" xfId="0" applyNumberFormat="1" applyFont="1" applyFill="1" applyBorder="1" applyAlignment="1" applyProtection="1">
      <alignment horizontal="center" vertical="center" wrapText="1"/>
      <protection locked="0" hidden="1"/>
    </xf>
    <xf numFmtId="2" fontId="31" fillId="25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31" fillId="25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4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horizontal="center" vertical="center"/>
    </xf>
    <xf numFmtId="164" fontId="2" fillId="26" borderId="10" xfId="0" applyNumberFormat="1" applyFont="1" applyFill="1" applyBorder="1" applyAlignment="1" applyProtection="1">
      <alignment horizontal="center" vertical="center"/>
    </xf>
    <xf numFmtId="164" fontId="2" fillId="26" borderId="12" xfId="0" applyNumberFormat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17" xfId="0" applyFont="1" applyBorder="1" applyAlignment="1">
      <alignment horizontal="left" vertical="center" wrapText="1"/>
    </xf>
    <xf numFmtId="0" fontId="0" fillId="24" borderId="1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30" borderId="18" xfId="0" applyFill="1" applyBorder="1" applyAlignment="1">
      <alignment horizontal="center"/>
    </xf>
    <xf numFmtId="166" fontId="2" fillId="24" borderId="19" xfId="0" applyNumberFormat="1" applyFont="1" applyFill="1" applyBorder="1" applyAlignment="1" applyProtection="1">
      <alignment horizontal="center" vertical="center" wrapText="1"/>
      <protection locked="0"/>
    </xf>
    <xf numFmtId="166" fontId="2" fillId="24" borderId="23" xfId="0" applyNumberFormat="1" applyFont="1" applyFill="1" applyBorder="1" applyAlignment="1" applyProtection="1">
      <alignment horizontal="center" vertical="center" wrapText="1"/>
      <protection locked="0"/>
    </xf>
    <xf numFmtId="166" fontId="2" fillId="24" borderId="20" xfId="0" applyNumberFormat="1" applyFont="1" applyFill="1" applyBorder="1" applyAlignment="1" applyProtection="1">
      <alignment horizontal="center" vertical="center" wrapText="1"/>
      <protection locked="0"/>
    </xf>
    <xf numFmtId="166" fontId="2" fillId="24" borderId="21" xfId="0" applyNumberFormat="1" applyFont="1" applyFill="1" applyBorder="1" applyAlignment="1" applyProtection="1">
      <alignment horizontal="center" vertical="center" wrapText="1"/>
      <protection locked="0"/>
    </xf>
    <xf numFmtId="166" fontId="2" fillId="24" borderId="24" xfId="0" applyNumberFormat="1" applyFont="1" applyFill="1" applyBorder="1" applyAlignment="1" applyProtection="1">
      <alignment horizontal="center" vertical="center" wrapText="1"/>
      <protection locked="0"/>
    </xf>
    <xf numFmtId="166" fontId="2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 wrapText="1"/>
    </xf>
    <xf numFmtId="0" fontId="5" fillId="34" borderId="15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2" fillId="32" borderId="19" xfId="34" applyFont="1" applyFill="1" applyBorder="1" applyAlignment="1" applyProtection="1">
      <alignment horizontal="center" vertical="center" wrapText="1"/>
      <protection locked="0"/>
    </xf>
    <xf numFmtId="0" fontId="2" fillId="32" borderId="23" xfId="34" applyFont="1" applyFill="1" applyBorder="1" applyAlignment="1" applyProtection="1">
      <alignment horizontal="center" vertical="center" wrapText="1"/>
      <protection locked="0"/>
    </xf>
    <xf numFmtId="0" fontId="2" fillId="32" borderId="20" xfId="34" applyFont="1" applyFill="1" applyBorder="1" applyAlignment="1" applyProtection="1">
      <alignment horizontal="center" vertical="center" wrapText="1"/>
      <protection locked="0"/>
    </xf>
    <xf numFmtId="0" fontId="2" fillId="32" borderId="21" xfId="34" applyFont="1" applyFill="1" applyBorder="1" applyAlignment="1" applyProtection="1">
      <alignment horizontal="center" vertical="center" wrapText="1"/>
      <protection locked="0"/>
    </xf>
    <xf numFmtId="0" fontId="2" fillId="32" borderId="24" xfId="34" applyFont="1" applyFill="1" applyBorder="1" applyAlignment="1" applyProtection="1">
      <alignment horizontal="center" vertical="center" wrapText="1"/>
      <protection locked="0"/>
    </xf>
    <xf numFmtId="0" fontId="2" fillId="32" borderId="22" xfId="34" applyFont="1" applyFill="1" applyBorder="1" applyAlignment="1" applyProtection="1">
      <alignment horizontal="center" vertical="center" wrapText="1"/>
      <protection locked="0"/>
    </xf>
    <xf numFmtId="0" fontId="0" fillId="24" borderId="18" xfId="0" applyFill="1" applyBorder="1" applyAlignment="1">
      <alignment horizontal="center"/>
    </xf>
    <xf numFmtId="0" fontId="36" fillId="25" borderId="18" xfId="0" applyFont="1" applyFill="1" applyBorder="1" applyAlignment="1">
      <alignment horizontal="center"/>
    </xf>
    <xf numFmtId="0" fontId="1" fillId="31" borderId="30" xfId="0" applyFont="1" applyFill="1" applyBorder="1" applyAlignment="1">
      <alignment horizontal="center" vertical="center" wrapText="1"/>
    </xf>
    <xf numFmtId="0" fontId="1" fillId="31" borderId="31" xfId="0" applyFont="1" applyFill="1" applyBorder="1" applyAlignment="1">
      <alignment horizontal="center" vertical="center" wrapText="1"/>
    </xf>
    <xf numFmtId="0" fontId="1" fillId="31" borderId="25" xfId="0" applyFont="1" applyFill="1" applyBorder="1" applyAlignment="1">
      <alignment horizontal="center"/>
    </xf>
    <xf numFmtId="0" fontId="64" fillId="32" borderId="23" xfId="34" applyFont="1" applyFill="1" applyBorder="1" applyAlignment="1" applyProtection="1">
      <alignment horizontal="center" vertical="center" wrapText="1"/>
      <protection locked="0"/>
    </xf>
    <xf numFmtId="0" fontId="64" fillId="32" borderId="24" xfId="34" applyFont="1" applyFill="1" applyBorder="1" applyAlignment="1" applyProtection="1">
      <alignment horizontal="center" vertical="center" wrapText="1"/>
      <protection locked="0"/>
    </xf>
    <xf numFmtId="0" fontId="1" fillId="31" borderId="26" xfId="0" applyFont="1" applyFill="1" applyBorder="1" applyAlignment="1">
      <alignment horizontal="center" vertical="center"/>
    </xf>
    <xf numFmtId="0" fontId="1" fillId="31" borderId="27" xfId="0" applyFont="1" applyFill="1" applyBorder="1" applyAlignment="1">
      <alignment horizontal="center" vertical="center"/>
    </xf>
    <xf numFmtId="0" fontId="1" fillId="31" borderId="28" xfId="0" applyFont="1" applyFill="1" applyBorder="1" applyAlignment="1">
      <alignment horizontal="center" vertical="center"/>
    </xf>
    <xf numFmtId="0" fontId="11" fillId="31" borderId="29" xfId="0" applyFont="1" applyFill="1" applyBorder="1" applyAlignment="1">
      <alignment horizontal="center" vertical="top" wrapText="1"/>
    </xf>
    <xf numFmtId="0" fontId="11" fillId="31" borderId="0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KS2 Fine grades 2000 (version 1)" xfId="39"/>
    <cellStyle name="Note" xfId="40" builtinId="10" customBuiltin="1"/>
    <cellStyle name="Output" xfId="41" builtinId="21" customBuiltin="1"/>
    <cellStyle name="Percent 2" xfId="42"/>
    <cellStyle name="Title" xfId="43" builtinId="15" customBuiltin="1"/>
    <cellStyle name="Total" xfId="44" builtinId="25" customBuiltin="1"/>
    <cellStyle name="Warning Text" xfId="45" builtinId="11" customBuiltin="1"/>
  </cellStyles>
  <dxfs count="7"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961186335219698"/>
          <c:y val="7.7562431779172145E-2"/>
          <c:w val="0.74514651417735767"/>
          <c:h val="0.68144136491701235"/>
        </c:manualLayout>
      </c:layout>
      <c:scatterChart>
        <c:scatterStyle val="lineMarker"/>
        <c:varyColors val="0"/>
        <c:ser>
          <c:idx val="0"/>
          <c:order val="0"/>
          <c:tx>
            <c:v>Line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('Chart Data'!$C$9,'Chart Data'!$C$10)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('Chart Data'!$D$9,'Chart Data'!$D$10)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5-4CDE-9540-5C5A6FDF75E1}"/>
            </c:ext>
          </c:extLst>
        </c:ser>
        <c:ser>
          <c:idx val="3"/>
          <c:order val="1"/>
          <c:tx>
            <c:v>Pupil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'Single Measure Ready Reckoner'!$G$25</c:f>
              <c:strCache>
                <c:ptCount val="1"/>
                <c:pt idx="0">
                  <c:v>Please select the progress measure you wish to use</c:v>
                </c:pt>
              </c:strCache>
            </c:strRef>
          </c:xVal>
          <c:yVal>
            <c:numRef>
              <c:f>'Single Measure Ready Reckoner'!$G$13</c:f>
              <c:numCache>
                <c:formatCode>0.00" Points"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5-4CDE-9540-5C5A6FDF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710736"/>
        <c:axId val="1"/>
      </c:scatterChart>
      <c:valAx>
        <c:axId val="33071073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Estimated KS4 Outcome</a:t>
                </a:r>
              </a:p>
            </c:rich>
          </c:tx>
          <c:layout>
            <c:manualLayout>
              <c:xMode val="edge"/>
              <c:yMode val="edge"/>
              <c:x val="0.27427209948271031"/>
              <c:y val="0.84764659265237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Actual KS4 Outcome</a:t>
                </a:r>
              </a:p>
            </c:rich>
          </c:tx>
          <c:layout>
            <c:manualLayout>
              <c:xMode val="edge"/>
              <c:yMode val="edge"/>
              <c:x val="1.2135922330097087E-2"/>
              <c:y val="0.1855958586894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10736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1186335219698"/>
          <c:y val="7.7562431779172145E-2"/>
          <c:w val="0.74514651417735767"/>
          <c:h val="0.68144136491701235"/>
        </c:manualLayout>
      </c:layout>
      <c:scatterChart>
        <c:scatterStyle val="lineMarker"/>
        <c:varyColors val="0"/>
        <c:ser>
          <c:idx val="0"/>
          <c:order val="0"/>
          <c:tx>
            <c:v>Line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('Chart Data'!$C$9,'Chart Data'!$C$10)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('Chart Data'!$D$9,'Chart Data'!$D$10)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BB-4DB2-BC31-221D15C5FC8D}"/>
            </c:ext>
          </c:extLst>
        </c:ser>
        <c:ser>
          <c:idx val="3"/>
          <c:order val="1"/>
          <c:tx>
            <c:v>Pupil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'Single Measure Ready Reckoner'!$G$25</c:f>
              <c:strCache>
                <c:ptCount val="1"/>
                <c:pt idx="0">
                  <c:v>Please select the progress measure you wish to use</c:v>
                </c:pt>
              </c:strCache>
            </c:strRef>
          </c:xVal>
          <c:yVal>
            <c:numRef>
              <c:f>'Single Measure Ready Reckoner'!$G$13</c:f>
              <c:numCache>
                <c:formatCode>0.00" Points"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BB-4DB2-BC31-221D15C5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710736"/>
        <c:axId val="1"/>
      </c:scatterChart>
      <c:valAx>
        <c:axId val="33071073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Estimated KS4 Outcome</a:t>
                </a:r>
              </a:p>
            </c:rich>
          </c:tx>
          <c:layout>
            <c:manualLayout>
              <c:xMode val="edge"/>
              <c:yMode val="edge"/>
              <c:x val="0.27427209948271031"/>
              <c:y val="0.84764659265237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Actual KS4 Outcome</a:t>
                </a:r>
              </a:p>
            </c:rich>
          </c:tx>
          <c:layout>
            <c:manualLayout>
              <c:xMode val="edge"/>
              <c:yMode val="edge"/>
              <c:x val="1.2135922330097087E-2"/>
              <c:y val="0.1855958586894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10736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24</xdr:row>
      <xdr:rowOff>44903</xdr:rowOff>
    </xdr:from>
    <xdr:to>
      <xdr:col>16</xdr:col>
      <xdr:colOff>771525</xdr:colOff>
      <xdr:row>24</xdr:row>
      <xdr:rowOff>1249135</xdr:rowOff>
    </xdr:to>
    <xdr:pic>
      <xdr:nvPicPr>
        <xdr:cNvPr id="7391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261" y="4412796"/>
          <a:ext cx="9067800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176891</xdr:colOff>
      <xdr:row>29</xdr:row>
      <xdr:rowOff>0</xdr:rowOff>
    </xdr:from>
    <xdr:to>
      <xdr:col>16</xdr:col>
      <xdr:colOff>881741</xdr:colOff>
      <xdr:row>34</xdr:row>
      <xdr:rowOff>259897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7" y="6558643"/>
          <a:ext cx="9277350" cy="1076325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149678</xdr:colOff>
      <xdr:row>37</xdr:row>
      <xdr:rowOff>81643</xdr:rowOff>
    </xdr:from>
    <xdr:to>
      <xdr:col>16</xdr:col>
      <xdr:colOff>692603</xdr:colOff>
      <xdr:row>42</xdr:row>
      <xdr:rowOff>77560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8409214"/>
          <a:ext cx="911542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11</xdr:row>
      <xdr:rowOff>38100</xdr:rowOff>
    </xdr:from>
    <xdr:to>
      <xdr:col>4</xdr:col>
      <xdr:colOff>723900</xdr:colOff>
      <xdr:row>11</xdr:row>
      <xdr:rowOff>514350</xdr:rowOff>
    </xdr:to>
    <xdr:sp macro="" textlink="">
      <xdr:nvSpPr>
        <xdr:cNvPr id="849262" name="Line 15"/>
        <xdr:cNvSpPr>
          <a:spLocks noChangeShapeType="1"/>
        </xdr:cNvSpPr>
      </xdr:nvSpPr>
      <xdr:spPr bwMode="auto">
        <a:xfrm>
          <a:off x="7115175" y="260985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723900</xdr:colOff>
      <xdr:row>11</xdr:row>
      <xdr:rowOff>38100</xdr:rowOff>
    </xdr:from>
    <xdr:to>
      <xdr:col>6</xdr:col>
      <xdr:colOff>723900</xdr:colOff>
      <xdr:row>11</xdr:row>
      <xdr:rowOff>514350</xdr:rowOff>
    </xdr:to>
    <xdr:sp macro="" textlink="">
      <xdr:nvSpPr>
        <xdr:cNvPr id="849263" name="Line 17"/>
        <xdr:cNvSpPr>
          <a:spLocks noChangeShapeType="1"/>
        </xdr:cNvSpPr>
      </xdr:nvSpPr>
      <xdr:spPr bwMode="auto">
        <a:xfrm>
          <a:off x="9324975" y="260985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18</xdr:row>
      <xdr:rowOff>47625</xdr:rowOff>
    </xdr:from>
    <xdr:to>
      <xdr:col>4</xdr:col>
      <xdr:colOff>752475</xdr:colOff>
      <xdr:row>18</xdr:row>
      <xdr:rowOff>533400</xdr:rowOff>
    </xdr:to>
    <xdr:sp macro="" textlink="">
      <xdr:nvSpPr>
        <xdr:cNvPr id="849264" name="Line 23"/>
        <xdr:cNvSpPr>
          <a:spLocks noChangeShapeType="1"/>
        </xdr:cNvSpPr>
      </xdr:nvSpPr>
      <xdr:spPr bwMode="auto">
        <a:xfrm>
          <a:off x="7143750" y="472440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18</xdr:row>
      <xdr:rowOff>47625</xdr:rowOff>
    </xdr:from>
    <xdr:to>
      <xdr:col>6</xdr:col>
      <xdr:colOff>752475</xdr:colOff>
      <xdr:row>18</xdr:row>
      <xdr:rowOff>533400</xdr:rowOff>
    </xdr:to>
    <xdr:sp macro="" textlink="">
      <xdr:nvSpPr>
        <xdr:cNvPr id="849265" name="Line 25"/>
        <xdr:cNvSpPr>
          <a:spLocks noChangeShapeType="1"/>
        </xdr:cNvSpPr>
      </xdr:nvSpPr>
      <xdr:spPr bwMode="auto">
        <a:xfrm>
          <a:off x="9353550" y="472440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819150</xdr:colOff>
      <xdr:row>26</xdr:row>
      <xdr:rowOff>66675</xdr:rowOff>
    </xdr:from>
    <xdr:to>
      <xdr:col>5</xdr:col>
      <xdr:colOff>257175</xdr:colOff>
      <xdr:row>27</xdr:row>
      <xdr:rowOff>152400</xdr:rowOff>
    </xdr:to>
    <xdr:sp macro="" textlink="">
      <xdr:nvSpPr>
        <xdr:cNvPr id="849266" name="Line 26"/>
        <xdr:cNvSpPr>
          <a:spLocks noChangeShapeType="1"/>
        </xdr:cNvSpPr>
      </xdr:nvSpPr>
      <xdr:spPr bwMode="auto">
        <a:xfrm>
          <a:off x="7210425" y="6981825"/>
          <a:ext cx="9810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26</xdr:row>
      <xdr:rowOff>57150</xdr:rowOff>
    </xdr:from>
    <xdr:to>
      <xdr:col>6</xdr:col>
      <xdr:colOff>600075</xdr:colOff>
      <xdr:row>27</xdr:row>
      <xdr:rowOff>152400</xdr:rowOff>
    </xdr:to>
    <xdr:sp macro="" textlink="">
      <xdr:nvSpPr>
        <xdr:cNvPr id="849267" name="Line 67"/>
        <xdr:cNvSpPr>
          <a:spLocks noChangeShapeType="1"/>
        </xdr:cNvSpPr>
      </xdr:nvSpPr>
      <xdr:spPr bwMode="auto">
        <a:xfrm flipH="1">
          <a:off x="8296275" y="6972300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31</xdr:row>
      <xdr:rowOff>0</xdr:rowOff>
    </xdr:from>
    <xdr:to>
      <xdr:col>5</xdr:col>
      <xdr:colOff>352425</xdr:colOff>
      <xdr:row>32</xdr:row>
      <xdr:rowOff>38100</xdr:rowOff>
    </xdr:to>
    <xdr:sp macro="" textlink="">
      <xdr:nvSpPr>
        <xdr:cNvPr id="849268" name="Line 25"/>
        <xdr:cNvSpPr>
          <a:spLocks noChangeShapeType="1"/>
        </xdr:cNvSpPr>
      </xdr:nvSpPr>
      <xdr:spPr bwMode="auto">
        <a:xfrm>
          <a:off x="8286750" y="77247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34</xdr:row>
      <xdr:rowOff>28575</xdr:rowOff>
    </xdr:from>
    <xdr:to>
      <xdr:col>5</xdr:col>
      <xdr:colOff>342900</xdr:colOff>
      <xdr:row>35</xdr:row>
      <xdr:rowOff>114300</xdr:rowOff>
    </xdr:to>
    <xdr:sp macro="" textlink="">
      <xdr:nvSpPr>
        <xdr:cNvPr id="849269" name="Line 25"/>
        <xdr:cNvSpPr>
          <a:spLocks noChangeShapeType="1"/>
        </xdr:cNvSpPr>
      </xdr:nvSpPr>
      <xdr:spPr bwMode="auto">
        <a:xfrm>
          <a:off x="8277225" y="84391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228600</xdr:rowOff>
    </xdr:from>
    <xdr:to>
      <xdr:col>5</xdr:col>
      <xdr:colOff>923925</xdr:colOff>
      <xdr:row>8</xdr:row>
      <xdr:rowOff>228600</xdr:rowOff>
    </xdr:to>
    <xdr:sp macro="" textlink="">
      <xdr:nvSpPr>
        <xdr:cNvPr id="739825" name="Line 8"/>
        <xdr:cNvSpPr>
          <a:spLocks noChangeShapeType="1"/>
        </xdr:cNvSpPr>
      </xdr:nvSpPr>
      <xdr:spPr bwMode="auto">
        <a:xfrm>
          <a:off x="5133975" y="173355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1143000</xdr:colOff>
      <xdr:row>13</xdr:row>
      <xdr:rowOff>0</xdr:rowOff>
    </xdr:from>
    <xdr:to>
      <xdr:col>5</xdr:col>
      <xdr:colOff>923925</xdr:colOff>
      <xdr:row>13</xdr:row>
      <xdr:rowOff>0</xdr:rowOff>
    </xdr:to>
    <xdr:sp macro="" textlink="">
      <xdr:nvSpPr>
        <xdr:cNvPr id="739826" name="Line 13"/>
        <xdr:cNvSpPr>
          <a:spLocks noChangeShapeType="1"/>
        </xdr:cNvSpPr>
      </xdr:nvSpPr>
      <xdr:spPr bwMode="auto">
        <a:xfrm>
          <a:off x="4914900" y="279082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22</xdr:row>
      <xdr:rowOff>0</xdr:rowOff>
    </xdr:from>
    <xdr:to>
      <xdr:col>5</xdr:col>
      <xdr:colOff>1181100</xdr:colOff>
      <xdr:row>22</xdr:row>
      <xdr:rowOff>0</xdr:rowOff>
    </xdr:to>
    <xdr:sp macro="" textlink="">
      <xdr:nvSpPr>
        <xdr:cNvPr id="739828" name="Line 13"/>
        <xdr:cNvSpPr>
          <a:spLocks noChangeShapeType="1"/>
        </xdr:cNvSpPr>
      </xdr:nvSpPr>
      <xdr:spPr bwMode="auto">
        <a:xfrm>
          <a:off x="5162550" y="4171950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25</xdr:row>
      <xdr:rowOff>0</xdr:rowOff>
    </xdr:from>
    <xdr:to>
      <xdr:col>5</xdr:col>
      <xdr:colOff>1181100</xdr:colOff>
      <xdr:row>25</xdr:row>
      <xdr:rowOff>0</xdr:rowOff>
    </xdr:to>
    <xdr:sp macro="" textlink="">
      <xdr:nvSpPr>
        <xdr:cNvPr id="739829" name="Line 13"/>
        <xdr:cNvSpPr>
          <a:spLocks noChangeShapeType="1"/>
        </xdr:cNvSpPr>
      </xdr:nvSpPr>
      <xdr:spPr bwMode="auto">
        <a:xfrm>
          <a:off x="5162550" y="4800600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291041</xdr:colOff>
      <xdr:row>12</xdr:row>
      <xdr:rowOff>127000</xdr:rowOff>
    </xdr:from>
    <xdr:to>
      <xdr:col>17</xdr:col>
      <xdr:colOff>225954</xdr:colOff>
      <xdr:row>31</xdr:row>
      <xdr:rowOff>274109</xdr:rowOff>
    </xdr:to>
    <xdr:graphicFrame macro="">
      <xdr:nvGraphicFramePr>
        <xdr:cNvPr id="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34925</xdr:colOff>
      <xdr:row>21</xdr:row>
      <xdr:rowOff>119593</xdr:rowOff>
    </xdr:from>
    <xdr:to>
      <xdr:col>14</xdr:col>
      <xdr:colOff>1018116</xdr:colOff>
      <xdr:row>23</xdr:row>
      <xdr:rowOff>79376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500000">
          <a:off x="12523258" y="4125385"/>
          <a:ext cx="2057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10</xdr:row>
      <xdr:rowOff>76200</xdr:rowOff>
    </xdr:from>
    <xdr:to>
      <xdr:col>3</xdr:col>
      <xdr:colOff>685800</xdr:colOff>
      <xdr:row>10</xdr:row>
      <xdr:rowOff>552450</xdr:rowOff>
    </xdr:to>
    <xdr:sp macro="" textlink="">
      <xdr:nvSpPr>
        <xdr:cNvPr id="858594" name="Line 3"/>
        <xdr:cNvSpPr>
          <a:spLocks noChangeShapeType="1"/>
        </xdr:cNvSpPr>
      </xdr:nvSpPr>
      <xdr:spPr bwMode="auto">
        <a:xfrm>
          <a:off x="3667125" y="303847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10</xdr:row>
      <xdr:rowOff>85725</xdr:rowOff>
    </xdr:from>
    <xdr:to>
      <xdr:col>5</xdr:col>
      <xdr:colOff>704850</xdr:colOff>
      <xdr:row>10</xdr:row>
      <xdr:rowOff>561975</xdr:rowOff>
    </xdr:to>
    <xdr:sp macro="" textlink="">
      <xdr:nvSpPr>
        <xdr:cNvPr id="858595" name="Line 4"/>
        <xdr:cNvSpPr>
          <a:spLocks noChangeShapeType="1"/>
        </xdr:cNvSpPr>
      </xdr:nvSpPr>
      <xdr:spPr bwMode="auto">
        <a:xfrm>
          <a:off x="5229225" y="30480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10</xdr:row>
      <xdr:rowOff>85725</xdr:rowOff>
    </xdr:from>
    <xdr:to>
      <xdr:col>7</xdr:col>
      <xdr:colOff>704850</xdr:colOff>
      <xdr:row>10</xdr:row>
      <xdr:rowOff>561975</xdr:rowOff>
    </xdr:to>
    <xdr:sp macro="" textlink="">
      <xdr:nvSpPr>
        <xdr:cNvPr id="858596" name="Line 5"/>
        <xdr:cNvSpPr>
          <a:spLocks noChangeShapeType="1"/>
        </xdr:cNvSpPr>
      </xdr:nvSpPr>
      <xdr:spPr bwMode="auto">
        <a:xfrm>
          <a:off x="6772275" y="30480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12</xdr:row>
      <xdr:rowOff>76200</xdr:rowOff>
    </xdr:from>
    <xdr:to>
      <xdr:col>3</xdr:col>
      <xdr:colOff>695325</xdr:colOff>
      <xdr:row>12</xdr:row>
      <xdr:rowOff>552450</xdr:rowOff>
    </xdr:to>
    <xdr:sp macro="" textlink="">
      <xdr:nvSpPr>
        <xdr:cNvPr id="858597" name="Line 9"/>
        <xdr:cNvSpPr>
          <a:spLocks noChangeShapeType="1"/>
        </xdr:cNvSpPr>
      </xdr:nvSpPr>
      <xdr:spPr bwMode="auto">
        <a:xfrm>
          <a:off x="3676650" y="43148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695325</xdr:colOff>
      <xdr:row>12</xdr:row>
      <xdr:rowOff>85725</xdr:rowOff>
    </xdr:from>
    <xdr:to>
      <xdr:col>5</xdr:col>
      <xdr:colOff>695325</xdr:colOff>
      <xdr:row>12</xdr:row>
      <xdr:rowOff>561975</xdr:rowOff>
    </xdr:to>
    <xdr:sp macro="" textlink="">
      <xdr:nvSpPr>
        <xdr:cNvPr id="858598" name="Line 10"/>
        <xdr:cNvSpPr>
          <a:spLocks noChangeShapeType="1"/>
        </xdr:cNvSpPr>
      </xdr:nvSpPr>
      <xdr:spPr bwMode="auto">
        <a:xfrm>
          <a:off x="5219700" y="432435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12</xdr:row>
      <xdr:rowOff>85725</xdr:rowOff>
    </xdr:from>
    <xdr:to>
      <xdr:col>7</xdr:col>
      <xdr:colOff>714375</xdr:colOff>
      <xdr:row>12</xdr:row>
      <xdr:rowOff>561975</xdr:rowOff>
    </xdr:to>
    <xdr:sp macro="" textlink="">
      <xdr:nvSpPr>
        <xdr:cNvPr id="858599" name="Line 11"/>
        <xdr:cNvSpPr>
          <a:spLocks noChangeShapeType="1"/>
        </xdr:cNvSpPr>
      </xdr:nvSpPr>
      <xdr:spPr bwMode="auto">
        <a:xfrm>
          <a:off x="6781800" y="432435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14</xdr:row>
      <xdr:rowOff>76200</xdr:rowOff>
    </xdr:from>
    <xdr:to>
      <xdr:col>3</xdr:col>
      <xdr:colOff>657225</xdr:colOff>
      <xdr:row>14</xdr:row>
      <xdr:rowOff>552450</xdr:rowOff>
    </xdr:to>
    <xdr:sp macro="" textlink="">
      <xdr:nvSpPr>
        <xdr:cNvPr id="858600" name="Line 15"/>
        <xdr:cNvSpPr>
          <a:spLocks noChangeShapeType="1"/>
        </xdr:cNvSpPr>
      </xdr:nvSpPr>
      <xdr:spPr bwMode="auto">
        <a:xfrm>
          <a:off x="3638550" y="559117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14</xdr:row>
      <xdr:rowOff>85725</xdr:rowOff>
    </xdr:from>
    <xdr:to>
      <xdr:col>5</xdr:col>
      <xdr:colOff>657225</xdr:colOff>
      <xdr:row>14</xdr:row>
      <xdr:rowOff>561975</xdr:rowOff>
    </xdr:to>
    <xdr:sp macro="" textlink="">
      <xdr:nvSpPr>
        <xdr:cNvPr id="858601" name="Line 16"/>
        <xdr:cNvSpPr>
          <a:spLocks noChangeShapeType="1"/>
        </xdr:cNvSpPr>
      </xdr:nvSpPr>
      <xdr:spPr bwMode="auto">
        <a:xfrm>
          <a:off x="5181600" y="56007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14</xdr:row>
      <xdr:rowOff>85725</xdr:rowOff>
    </xdr:from>
    <xdr:to>
      <xdr:col>7</xdr:col>
      <xdr:colOff>657225</xdr:colOff>
      <xdr:row>14</xdr:row>
      <xdr:rowOff>561975</xdr:rowOff>
    </xdr:to>
    <xdr:sp macro="" textlink="">
      <xdr:nvSpPr>
        <xdr:cNvPr id="858602" name="Line 17"/>
        <xdr:cNvSpPr>
          <a:spLocks noChangeShapeType="1"/>
        </xdr:cNvSpPr>
      </xdr:nvSpPr>
      <xdr:spPr bwMode="auto">
        <a:xfrm>
          <a:off x="6724650" y="56007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9525</xdr:rowOff>
    </xdr:from>
    <xdr:to>
      <xdr:col>4</xdr:col>
      <xdr:colOff>0</xdr:colOff>
      <xdr:row>11</xdr:row>
      <xdr:rowOff>3448050</xdr:rowOff>
    </xdr:to>
    <xdr:graphicFrame macro="">
      <xdr:nvGraphicFramePr>
        <xdr:cNvPr id="7417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1304925</xdr:colOff>
      <xdr:row>11</xdr:row>
      <xdr:rowOff>1362075</xdr:rowOff>
    </xdr:from>
    <xdr:to>
      <xdr:col>3</xdr:col>
      <xdr:colOff>3362325</xdr:colOff>
      <xdr:row>11</xdr:row>
      <xdr:rowOff>1724025</xdr:rowOff>
    </xdr:to>
    <xdr:pic>
      <xdr:nvPicPr>
        <xdr:cNvPr id="7417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07015">
          <a:off x="6805613" y="3143250"/>
          <a:ext cx="2057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tine%20products/Value%20added/2016/Ready%20Reckoner/KS2-4%20UNAMENDED/Progress%208%20Pupil%20Ready%20Reckoner%202016_unamended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Key stage 2 data input"/>
      <sheetName val="Ready Reckoner"/>
      <sheetName val="Chart Data"/>
      <sheetName val="KS2 Fine grades lookup"/>
      <sheetName val="Coefficients"/>
    </sheetNames>
    <sheetDataSet>
      <sheetData sheetId="0"/>
      <sheetData sheetId="1"/>
      <sheetData sheetId="2">
        <row r="9">
          <cell r="G9" t="str">
            <v>Progress 8 measure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bleschecking.education.gov.uk/" TargetMode="External"/><Relationship Id="rId1" Type="http://schemas.openxmlformats.org/officeDocument/2006/relationships/hyperlink" Target="https://tableschecking.education.gov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publications/english-baccalaureate-eligible-qualification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23"/>
  <sheetViews>
    <sheetView showGridLines="0" showRowColHeaders="0" tabSelected="1" workbookViewId="0">
      <selection activeCell="J11" sqref="J11"/>
    </sheetView>
  </sheetViews>
  <sheetFormatPr defaultRowHeight="12.75" x14ac:dyDescent="0.35"/>
  <cols>
    <col min="1" max="1" width="2.3984375" customWidth="1"/>
    <col min="4" max="4" width="11.3984375" customWidth="1"/>
    <col min="7" max="7" width="9.06640625" customWidth="1"/>
    <col min="9" max="9" width="8" customWidth="1"/>
    <col min="10" max="10" width="11.53125" customWidth="1"/>
  </cols>
  <sheetData>
    <row r="1" spans="2:11" ht="4.9000000000000004" customHeight="1" x14ac:dyDescent="0.35"/>
    <row r="2" spans="2:11" ht="17.649999999999999" x14ac:dyDescent="0.5">
      <c r="B2" s="10" t="s">
        <v>150</v>
      </c>
    </row>
    <row r="4" spans="2:11" x14ac:dyDescent="0.35">
      <c r="B4" s="58" t="s">
        <v>151</v>
      </c>
    </row>
    <row r="6" spans="2:11" ht="13.15" x14ac:dyDescent="0.4">
      <c r="B6" s="58" t="s">
        <v>156</v>
      </c>
    </row>
    <row r="7" spans="2:11" x14ac:dyDescent="0.35">
      <c r="B7" s="58" t="s">
        <v>155</v>
      </c>
    </row>
    <row r="9" spans="2:11" ht="13.15" x14ac:dyDescent="0.4">
      <c r="B9" s="58" t="s">
        <v>157</v>
      </c>
    </row>
    <row r="10" spans="2:11" x14ac:dyDescent="0.35">
      <c r="B10" s="58" t="s">
        <v>158</v>
      </c>
    </row>
    <row r="11" spans="2:11" x14ac:dyDescent="0.35">
      <c r="B11" s="58" t="s">
        <v>152</v>
      </c>
      <c r="J11" s="196" t="s">
        <v>153</v>
      </c>
      <c r="K11" s="58"/>
    </row>
    <row r="13" spans="2:11" ht="13.15" x14ac:dyDescent="0.4">
      <c r="B13" s="58" t="s">
        <v>160</v>
      </c>
    </row>
    <row r="14" spans="2:11" x14ac:dyDescent="0.35">
      <c r="B14" t="s">
        <v>159</v>
      </c>
    </row>
    <row r="16" spans="2:11" ht="13.15" x14ac:dyDescent="0.4">
      <c r="B16" s="58" t="s">
        <v>162</v>
      </c>
    </row>
    <row r="17" spans="2:11" x14ac:dyDescent="0.35">
      <c r="B17" s="58" t="s">
        <v>161</v>
      </c>
    </row>
    <row r="18" spans="2:11" x14ac:dyDescent="0.35">
      <c r="B18" s="58" t="s">
        <v>152</v>
      </c>
      <c r="J18" s="196" t="s">
        <v>153</v>
      </c>
      <c r="K18" s="58"/>
    </row>
    <row r="20" spans="2:11" ht="13.15" thickBot="1" x14ac:dyDescent="0.4"/>
    <row r="21" spans="2:11" x14ac:dyDescent="0.35">
      <c r="C21" s="197" t="s">
        <v>154</v>
      </c>
      <c r="D21" s="198"/>
    </row>
    <row r="22" spans="2:11" x14ac:dyDescent="0.35">
      <c r="C22" s="199"/>
      <c r="D22" s="200"/>
    </row>
    <row r="23" spans="2:11" ht="18.399999999999999" customHeight="1" thickBot="1" x14ac:dyDescent="0.4">
      <c r="C23" s="201"/>
      <c r="D23" s="202"/>
    </row>
  </sheetData>
  <sheetProtection sheet="1" objects="1" scenarios="1" selectLockedCells="1"/>
  <mergeCells count="1">
    <mergeCell ref="C21:D23"/>
  </mergeCells>
  <hyperlinks>
    <hyperlink ref="J11" r:id="rId1"/>
    <hyperlink ref="J18" r:id="rId2"/>
    <hyperlink ref="C21:D23" location="Guidance!A1" display="To Guidance  ---&gt;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B2:U50"/>
  <sheetViews>
    <sheetView showGridLines="0" showRowColHeaders="0" zoomScale="70" zoomScaleNormal="70" workbookViewId="0">
      <selection activeCell="R17" sqref="R17"/>
    </sheetView>
  </sheetViews>
  <sheetFormatPr defaultColWidth="9.1328125" defaultRowHeight="12.75" x14ac:dyDescent="0.35"/>
  <cols>
    <col min="1" max="1" width="2.1328125" style="75" customWidth="1"/>
    <col min="2" max="2" width="10.265625" style="75" customWidth="1"/>
    <col min="3" max="3" width="9.1328125" style="75"/>
    <col min="4" max="4" width="9.1328125" style="75" customWidth="1"/>
    <col min="5" max="16" width="9.1328125" style="75"/>
    <col min="17" max="17" width="17.86328125" style="75" customWidth="1"/>
    <col min="18" max="19" width="13.73046875" style="75" customWidth="1"/>
    <col min="20" max="20" width="11.265625" style="75" customWidth="1"/>
    <col min="21" max="16384" width="9.1328125" style="75"/>
  </cols>
  <sheetData>
    <row r="2" spans="2:11" ht="17.649999999999999" x14ac:dyDescent="0.5">
      <c r="B2" s="93" t="s">
        <v>149</v>
      </c>
    </row>
    <row r="3" spans="2:11" ht="17.649999999999999" x14ac:dyDescent="0.5">
      <c r="B3" s="93"/>
    </row>
    <row r="4" spans="2:11" ht="15" x14ac:dyDescent="0.4">
      <c r="B4" s="94" t="s">
        <v>114</v>
      </c>
    </row>
    <row r="5" spans="2:11" ht="7.5" customHeight="1" x14ac:dyDescent="0.4">
      <c r="B5" s="95"/>
    </row>
    <row r="6" spans="2:11" ht="15" x14ac:dyDescent="0.4">
      <c r="B6" s="96" t="s">
        <v>115</v>
      </c>
      <c r="K6" s="96"/>
    </row>
    <row r="7" spans="2:11" ht="15" x14ac:dyDescent="0.4">
      <c r="B7" s="96" t="s">
        <v>116</v>
      </c>
      <c r="K7" s="96"/>
    </row>
    <row r="8" spans="2:11" ht="15" x14ac:dyDescent="0.4">
      <c r="B8" s="96" t="s">
        <v>117</v>
      </c>
      <c r="K8" s="96"/>
    </row>
    <row r="9" spans="2:11" ht="15" x14ac:dyDescent="0.4">
      <c r="B9" s="96"/>
      <c r="K9" s="96"/>
    </row>
    <row r="10" spans="2:11" ht="15" x14ac:dyDescent="0.4">
      <c r="B10" s="182" t="s">
        <v>118</v>
      </c>
      <c r="C10" s="105"/>
      <c r="D10" s="105"/>
      <c r="E10" s="105"/>
      <c r="F10" s="105"/>
      <c r="G10" s="105"/>
      <c r="H10" s="105"/>
      <c r="I10" s="105"/>
      <c r="J10" s="105"/>
    </row>
    <row r="11" spans="2:11" ht="15" x14ac:dyDescent="0.4">
      <c r="B11" s="182" t="s">
        <v>119</v>
      </c>
      <c r="C11" s="105"/>
      <c r="D11" s="105"/>
      <c r="E11" s="105"/>
      <c r="F11" s="105"/>
      <c r="G11" s="105"/>
      <c r="H11" s="105"/>
      <c r="I11" s="105"/>
      <c r="J11" s="105"/>
    </row>
    <row r="12" spans="2:11" ht="15" x14ac:dyDescent="0.4">
      <c r="B12" s="182"/>
      <c r="C12" s="105"/>
      <c r="D12" s="105"/>
      <c r="E12" s="105"/>
      <c r="F12" s="105"/>
      <c r="G12" s="105"/>
      <c r="H12" s="105"/>
      <c r="I12" s="105"/>
      <c r="J12" s="105"/>
    </row>
    <row r="13" spans="2:11" ht="16.899999999999999" x14ac:dyDescent="0.5">
      <c r="B13" s="97" t="s">
        <v>27</v>
      </c>
    </row>
    <row r="14" spans="2:11" ht="3.75" customHeight="1" x14ac:dyDescent="0.35"/>
    <row r="15" spans="2:11" ht="15" x14ac:dyDescent="0.4">
      <c r="B15" s="85" t="s">
        <v>120</v>
      </c>
    </row>
    <row r="16" spans="2:11" ht="9" customHeight="1" x14ac:dyDescent="0.35"/>
    <row r="17" spans="2:21" ht="15" x14ac:dyDescent="0.4">
      <c r="B17" s="183" t="s">
        <v>28</v>
      </c>
      <c r="C17" s="183" t="s">
        <v>121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2"/>
      <c r="S17" s="102"/>
      <c r="T17" s="102"/>
      <c r="U17" s="102"/>
    </row>
    <row r="18" spans="2:21" ht="15" x14ac:dyDescent="0.4">
      <c r="B18" s="184"/>
      <c r="C18" s="183" t="s">
        <v>68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2"/>
      <c r="S18" s="102"/>
      <c r="T18" s="102"/>
      <c r="U18" s="102"/>
    </row>
    <row r="19" spans="2:21" ht="24" customHeight="1" x14ac:dyDescent="0.4">
      <c r="B19" s="99"/>
      <c r="C19" s="100" t="s">
        <v>125</v>
      </c>
    </row>
    <row r="20" spans="2:21" ht="15" x14ac:dyDescent="0.4">
      <c r="B20" s="99"/>
      <c r="C20" s="100" t="s">
        <v>122</v>
      </c>
    </row>
    <row r="21" spans="2:21" x14ac:dyDescent="0.35">
      <c r="B21" s="99"/>
      <c r="C21" s="99"/>
    </row>
    <row r="22" spans="2:21" ht="15" x14ac:dyDescent="0.4">
      <c r="B22" s="98" t="s">
        <v>29</v>
      </c>
      <c r="C22" s="98" t="s">
        <v>123</v>
      </c>
    </row>
    <row r="23" spans="2:21" x14ac:dyDescent="0.35">
      <c r="B23" s="99"/>
      <c r="C23" s="99"/>
    </row>
    <row r="24" spans="2:21" ht="15" x14ac:dyDescent="0.4">
      <c r="B24" s="98" t="s">
        <v>30</v>
      </c>
      <c r="C24" s="98" t="s">
        <v>124</v>
      </c>
    </row>
    <row r="25" spans="2:21" ht="105.75" customHeight="1" x14ac:dyDescent="0.35">
      <c r="B25" s="99"/>
      <c r="C25" s="99"/>
    </row>
    <row r="26" spans="2:21" ht="15" x14ac:dyDescent="0.4">
      <c r="B26" s="98" t="s">
        <v>31</v>
      </c>
      <c r="C26" s="98" t="s">
        <v>108</v>
      </c>
    </row>
    <row r="27" spans="2:21" ht="15" x14ac:dyDescent="0.4">
      <c r="B27" s="99"/>
      <c r="C27" s="98" t="s">
        <v>109</v>
      </c>
    </row>
    <row r="28" spans="2:21" ht="24" customHeight="1" x14ac:dyDescent="0.4">
      <c r="B28" s="99"/>
      <c r="C28" s="100" t="s">
        <v>126</v>
      </c>
    </row>
    <row r="29" spans="2:21" x14ac:dyDescent="0.35">
      <c r="B29" s="99"/>
      <c r="C29" s="99"/>
    </row>
    <row r="30" spans="2:21" x14ac:dyDescent="0.35">
      <c r="B30" s="99"/>
      <c r="C30" s="99"/>
    </row>
    <row r="31" spans="2:21" x14ac:dyDescent="0.35">
      <c r="B31" s="99"/>
      <c r="C31" s="99"/>
    </row>
    <row r="32" spans="2:21" x14ac:dyDescent="0.35">
      <c r="B32" s="99"/>
      <c r="C32" s="99"/>
    </row>
    <row r="33" spans="2:21" x14ac:dyDescent="0.35">
      <c r="B33" s="99"/>
      <c r="C33" s="99"/>
    </row>
    <row r="34" spans="2:21" x14ac:dyDescent="0.35">
      <c r="B34" s="99"/>
      <c r="C34" s="99"/>
    </row>
    <row r="35" spans="2:21" ht="44.25" customHeight="1" x14ac:dyDescent="0.35">
      <c r="B35" s="99"/>
      <c r="C35" s="99"/>
    </row>
    <row r="36" spans="2:21" ht="15" x14ac:dyDescent="0.4">
      <c r="B36" s="98" t="s">
        <v>32</v>
      </c>
      <c r="C36" s="98" t="s">
        <v>127</v>
      </c>
    </row>
    <row r="37" spans="2:21" ht="15" x14ac:dyDescent="0.4">
      <c r="B37" s="99"/>
      <c r="C37" s="98" t="s">
        <v>110</v>
      </c>
    </row>
    <row r="38" spans="2:21" ht="15" x14ac:dyDescent="0.4">
      <c r="B38" s="99"/>
      <c r="C38" s="98"/>
    </row>
    <row r="39" spans="2:21" ht="13.15" thickBot="1" x14ac:dyDescent="0.4"/>
    <row r="40" spans="2:21" ht="12.75" customHeight="1" x14ac:dyDescent="0.35">
      <c r="R40" s="203" t="s">
        <v>133</v>
      </c>
      <c r="S40" s="204"/>
    </row>
    <row r="41" spans="2:21" ht="12.75" customHeight="1" x14ac:dyDescent="0.35">
      <c r="R41" s="205"/>
      <c r="S41" s="206"/>
    </row>
    <row r="42" spans="2:21" ht="13.5" customHeight="1" thickBot="1" x14ac:dyDescent="0.4">
      <c r="R42" s="207"/>
      <c r="S42" s="208"/>
    </row>
    <row r="43" spans="2:21" ht="21.75" customHeight="1" x14ac:dyDescent="0.35"/>
    <row r="44" spans="2:21" ht="15" x14ac:dyDescent="0.4">
      <c r="B44" s="98" t="s">
        <v>35</v>
      </c>
      <c r="C44" s="98" t="s">
        <v>111</v>
      </c>
      <c r="T44" s="101"/>
      <c r="U44" s="101"/>
    </row>
    <row r="45" spans="2:21" ht="3" customHeight="1" x14ac:dyDescent="0.35">
      <c r="T45" s="101"/>
      <c r="U45" s="101"/>
    </row>
    <row r="47" spans="2:21" ht="15" x14ac:dyDescent="0.4">
      <c r="B47" s="185" t="s">
        <v>128</v>
      </c>
      <c r="C47" s="186" t="s">
        <v>129</v>
      </c>
      <c r="D47" s="65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21" ht="15" x14ac:dyDescent="0.4">
      <c r="B48" s="102"/>
      <c r="C48" s="186" t="s">
        <v>130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ht="15" x14ac:dyDescent="0.4">
      <c r="B49" s="102"/>
      <c r="C49" s="186" t="s">
        <v>131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ht="15" x14ac:dyDescent="0.4">
      <c r="B50" s="102"/>
      <c r="C50" s="186" t="s">
        <v>132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</sheetData>
  <sheetProtection sheet="1" selectLockedCells="1"/>
  <mergeCells count="1">
    <mergeCell ref="R40:S42"/>
  </mergeCells>
  <phoneticPr fontId="3" type="noConversion"/>
  <hyperlinks>
    <hyperlink ref="R40:S42" location="'Key stage 2 Data Input'!A1" display="To Key stage 2 Data Input Sheet  ---&gt;"/>
  </hyperlink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1"/>
    <pageSetUpPr fitToPage="1"/>
  </sheetPr>
  <dimension ref="A1:X97"/>
  <sheetViews>
    <sheetView showGridLines="0" showRowColHeaders="0" zoomScale="90" zoomScaleNormal="90" workbookViewId="0">
      <selection activeCell="G11" sqref="G11"/>
    </sheetView>
  </sheetViews>
  <sheetFormatPr defaultColWidth="9.1328125" defaultRowHeight="12.75" x14ac:dyDescent="0.35"/>
  <cols>
    <col min="1" max="1" width="3" style="102" customWidth="1"/>
    <col min="2" max="3" width="39.265625" style="102" customWidth="1"/>
    <col min="4" max="4" width="7.59765625" style="102" customWidth="1"/>
    <col min="5" max="5" width="23.1328125" style="102" customWidth="1"/>
    <col min="6" max="6" width="10" style="102" customWidth="1"/>
    <col min="7" max="7" width="23.1328125" style="102" customWidth="1"/>
    <col min="8" max="8" width="29.3984375" style="102" customWidth="1"/>
    <col min="9" max="9" width="6.59765625" style="103" customWidth="1"/>
    <col min="10" max="10" width="10.59765625" style="103" hidden="1" customWidth="1"/>
    <col min="11" max="11" width="10.1328125" style="103" hidden="1" customWidth="1"/>
    <col min="12" max="12" width="10.3984375" style="103" hidden="1" customWidth="1"/>
    <col min="13" max="19" width="9.1328125" style="103" hidden="1" customWidth="1"/>
    <col min="20" max="24" width="9.1328125" style="103"/>
    <col min="25" max="16384" width="9.1328125" style="104"/>
  </cols>
  <sheetData>
    <row r="1" spans="1:19" ht="9" customHeight="1" thickBot="1" x14ac:dyDescent="0.4"/>
    <row r="2" spans="1:19" ht="21" thickBot="1" x14ac:dyDescent="0.65">
      <c r="A2" s="105"/>
      <c r="B2" s="106" t="s">
        <v>75</v>
      </c>
      <c r="C2" s="105"/>
      <c r="D2" s="107"/>
      <c r="E2" s="105"/>
      <c r="F2" s="105"/>
      <c r="G2" s="108" t="s">
        <v>23</v>
      </c>
    </row>
    <row r="3" spans="1:19" ht="13.15" thickBot="1" x14ac:dyDescent="0.4">
      <c r="A3" s="105"/>
      <c r="B3" s="105"/>
      <c r="C3" s="105"/>
      <c r="D3" s="105"/>
      <c r="E3" s="105"/>
      <c r="F3" s="105"/>
      <c r="G3" s="109" t="s">
        <v>21</v>
      </c>
      <c r="J3" s="188" t="s">
        <v>76</v>
      </c>
      <c r="K3" s="189" t="s">
        <v>76</v>
      </c>
    </row>
    <row r="4" spans="1:19" ht="15.4" thickBot="1" x14ac:dyDescent="0.45">
      <c r="A4" s="105"/>
      <c r="B4" s="110" t="s">
        <v>77</v>
      </c>
      <c r="C4" s="105"/>
      <c r="D4" s="105"/>
      <c r="E4" s="105"/>
      <c r="F4" s="105"/>
      <c r="G4" s="111" t="s">
        <v>20</v>
      </c>
      <c r="J4" s="190" t="s">
        <v>37</v>
      </c>
      <c r="K4" s="190" t="s">
        <v>37</v>
      </c>
      <c r="L4" s="190"/>
    </row>
    <row r="5" spans="1:19" ht="15.4" thickBot="1" x14ac:dyDescent="0.45">
      <c r="A5" s="105"/>
      <c r="B5" s="110" t="s">
        <v>78</v>
      </c>
      <c r="C5" s="105"/>
      <c r="D5" s="105"/>
      <c r="E5" s="105"/>
      <c r="F5" s="105"/>
      <c r="G5" s="112" t="s">
        <v>22</v>
      </c>
      <c r="J5" s="190" t="s">
        <v>38</v>
      </c>
      <c r="K5" s="190" t="s">
        <v>38</v>
      </c>
      <c r="L5" s="190"/>
    </row>
    <row r="6" spans="1:19" ht="21.75" customHeight="1" thickBot="1" x14ac:dyDescent="0.4">
      <c r="A6" s="105"/>
      <c r="B6" s="105"/>
      <c r="C6" s="105"/>
      <c r="D6" s="105"/>
      <c r="E6" s="105"/>
      <c r="F6" s="105"/>
      <c r="G6" s="105"/>
      <c r="J6" s="190" t="s">
        <v>39</v>
      </c>
      <c r="K6" s="190" t="s">
        <v>39</v>
      </c>
      <c r="L6" s="190"/>
    </row>
    <row r="7" spans="1:19" ht="24.75" customHeight="1" thickBot="1" x14ac:dyDescent="0.4">
      <c r="A7" s="105"/>
      <c r="B7" s="209" t="s">
        <v>19</v>
      </c>
      <c r="C7" s="210"/>
      <c r="D7" s="113"/>
      <c r="E7" s="211" t="s">
        <v>79</v>
      </c>
      <c r="F7" s="212"/>
      <c r="G7" s="212"/>
      <c r="H7" s="114"/>
      <c r="J7" s="190" t="s">
        <v>41</v>
      </c>
      <c r="K7" s="190" t="s">
        <v>41</v>
      </c>
      <c r="L7" s="190"/>
    </row>
    <row r="8" spans="1:19" ht="13.5" customHeight="1" x14ac:dyDescent="0.35">
      <c r="A8" s="105"/>
      <c r="B8" s="113"/>
      <c r="C8" s="105"/>
      <c r="D8" s="105"/>
      <c r="E8" s="105"/>
      <c r="F8" s="105"/>
      <c r="G8" s="105"/>
      <c r="J8" s="190" t="s">
        <v>40</v>
      </c>
      <c r="K8" s="190" t="s">
        <v>40</v>
      </c>
      <c r="L8" s="190"/>
    </row>
    <row r="9" spans="1:19" ht="27" customHeight="1" x14ac:dyDescent="0.35">
      <c r="A9" s="105"/>
      <c r="B9" s="105"/>
      <c r="C9" s="105"/>
      <c r="D9" s="115"/>
      <c r="E9" s="116" t="s">
        <v>80</v>
      </c>
      <c r="F9" s="117"/>
      <c r="G9" s="116" t="s">
        <v>81</v>
      </c>
      <c r="H9" s="118"/>
      <c r="J9" s="190" t="s">
        <v>42</v>
      </c>
      <c r="K9" s="190" t="s">
        <v>42</v>
      </c>
      <c r="L9" s="190"/>
    </row>
    <row r="10" spans="1:19" ht="13.5" thickBot="1" x14ac:dyDescent="0.4">
      <c r="A10" s="105"/>
      <c r="B10" s="119"/>
      <c r="C10" s="105"/>
      <c r="D10" s="120"/>
      <c r="E10" s="121"/>
      <c r="J10" s="190" t="s">
        <v>43</v>
      </c>
      <c r="K10" s="190" t="s">
        <v>43</v>
      </c>
      <c r="L10" s="190"/>
    </row>
    <row r="11" spans="1:19" ht="27" customHeight="1" thickBot="1" x14ac:dyDescent="0.4">
      <c r="A11" s="105"/>
      <c r="B11" s="213" t="s">
        <v>82</v>
      </c>
      <c r="C11" s="214"/>
      <c r="D11" s="122"/>
      <c r="E11" s="47" t="s">
        <v>76</v>
      </c>
      <c r="G11" s="47" t="s">
        <v>76</v>
      </c>
      <c r="J11" s="191">
        <v>20</v>
      </c>
      <c r="K11" s="191">
        <v>14</v>
      </c>
      <c r="L11" s="191"/>
      <c r="N11" s="189" t="s">
        <v>76</v>
      </c>
      <c r="O11" s="103" t="s">
        <v>83</v>
      </c>
      <c r="P11" s="103" t="s">
        <v>84</v>
      </c>
      <c r="Q11" s="103">
        <v>2</v>
      </c>
    </row>
    <row r="12" spans="1:19" ht="42.75" customHeight="1" thickBot="1" x14ac:dyDescent="0.4">
      <c r="A12" s="105"/>
      <c r="B12" s="119"/>
      <c r="C12" s="105"/>
      <c r="D12" s="120"/>
      <c r="E12" s="123"/>
      <c r="F12" s="105"/>
      <c r="G12" s="105"/>
      <c r="J12" s="191">
        <v>21</v>
      </c>
      <c r="K12" s="191">
        <v>15</v>
      </c>
      <c r="L12" s="191"/>
      <c r="N12" s="191" t="s">
        <v>44</v>
      </c>
      <c r="O12" s="191" t="s">
        <v>13</v>
      </c>
      <c r="P12" s="191" t="s">
        <v>13</v>
      </c>
      <c r="Q12" s="191" t="s">
        <v>13</v>
      </c>
      <c r="R12" s="191"/>
      <c r="S12" s="191"/>
    </row>
    <row r="13" spans="1:19" ht="15" customHeight="1" x14ac:dyDescent="0.35">
      <c r="A13" s="105"/>
      <c r="B13" s="215" t="s">
        <v>69</v>
      </c>
      <c r="C13" s="214"/>
      <c r="D13" s="120"/>
      <c r="E13" s="124" t="str">
        <f>IF(E11=J3,"-",IF(ISNUMBER((VLOOKUP($E$11,'KS2 Fine grades lookup'!$A$3:$C$90,3,FALSE))),(ROUND(VLOOKUP($E$11,'KS2 Fine grades lookup'!$A$3:$C$90,3,FALSE),2)),VLOOKUP($E$11,'KS2 Fine grades lookup'!$A$3:$C$90,3,FALSE)))</f>
        <v>-</v>
      </c>
      <c r="F13" s="105"/>
      <c r="G13" s="124" t="str">
        <f>IF(G11=K3,"-",IF(ISNUMBER((VLOOKUP($G$11,'KS2 Fine grades lookup'!$E$3:$G$96,3,FALSE))),(ROUND(VLOOKUP($G$11,'KS2 Fine grades lookup'!$E$3:$G$96,3,FALSE),2)),VLOOKUP($G$11,'KS2 Fine grades lookup'!$E$3:$G$96,3,FALSE)))</f>
        <v>-</v>
      </c>
      <c r="J13" s="191">
        <v>22</v>
      </c>
      <c r="K13" s="191">
        <v>16</v>
      </c>
      <c r="L13" s="191"/>
      <c r="N13" s="191" t="s">
        <v>85</v>
      </c>
      <c r="O13" s="191">
        <v>3</v>
      </c>
      <c r="P13" s="191">
        <v>3</v>
      </c>
      <c r="Q13" s="191">
        <v>3</v>
      </c>
      <c r="R13" s="191"/>
      <c r="S13" s="191"/>
    </row>
    <row r="14" spans="1:19" ht="15" customHeight="1" thickBot="1" x14ac:dyDescent="0.4">
      <c r="A14" s="105"/>
      <c r="B14" s="125" t="s">
        <v>86</v>
      </c>
      <c r="C14" s="126"/>
      <c r="D14" s="120"/>
      <c r="E14" s="127" t="str">
        <f>IF(E11=J3,"-",IF(VLOOKUP($E$11,'KS2 Fine grades lookup'!$A$3:$B$90,2,FALSE)="-","-"," TEST LEVEL "&amp;VLOOKUP($E$11,'KS2 Fine grades lookup'!$A$3:$B$90,2,FALSE)))</f>
        <v>-</v>
      </c>
      <c r="F14" s="105"/>
      <c r="G14" s="127" t="str">
        <f>IF(G11=K3,"-",IF(VLOOKUP($G$11,'KS2 Fine grades lookup'!$E$3:$F$96,2,FALSE)="-","-"," TEST LEVEL "&amp;VLOOKUP($G$11,'KS2 Fine grades lookup'!$E$3:$F$96,2,FALSE)))</f>
        <v>-</v>
      </c>
      <c r="J14" s="191">
        <v>23</v>
      </c>
      <c r="K14" s="191">
        <v>17</v>
      </c>
      <c r="L14" s="191"/>
      <c r="N14" s="191" t="s">
        <v>1</v>
      </c>
      <c r="O14" s="191">
        <v>9</v>
      </c>
      <c r="P14" s="191">
        <v>9</v>
      </c>
      <c r="Q14" s="191">
        <v>9</v>
      </c>
      <c r="R14" s="191"/>
      <c r="S14" s="191"/>
    </row>
    <row r="15" spans="1:19" ht="12.75" customHeight="1" x14ac:dyDescent="0.35">
      <c r="A15" s="105"/>
      <c r="B15" s="119"/>
      <c r="C15" s="105"/>
      <c r="D15" s="120"/>
      <c r="E15" s="105"/>
      <c r="F15" s="105"/>
      <c r="G15" s="105"/>
      <c r="J15" s="191">
        <v>24</v>
      </c>
      <c r="K15" s="191">
        <v>18</v>
      </c>
      <c r="L15" s="191"/>
      <c r="N15" s="191" t="s">
        <v>2</v>
      </c>
      <c r="O15" s="191">
        <v>15</v>
      </c>
      <c r="P15" s="191">
        <v>15</v>
      </c>
      <c r="Q15" s="191">
        <v>15</v>
      </c>
      <c r="R15" s="191"/>
      <c r="S15" s="191"/>
    </row>
    <row r="16" spans="1:19" ht="38.65" x14ac:dyDescent="0.35">
      <c r="A16" s="105"/>
      <c r="B16" s="105"/>
      <c r="C16" s="105"/>
      <c r="D16" s="120"/>
      <c r="E16" s="128" t="s">
        <v>87</v>
      </c>
      <c r="F16" s="105"/>
      <c r="G16" s="128" t="s">
        <v>88</v>
      </c>
      <c r="J16" s="191">
        <v>25</v>
      </c>
      <c r="K16" s="191">
        <v>19</v>
      </c>
      <c r="L16" s="191"/>
      <c r="N16" s="191" t="s">
        <v>3</v>
      </c>
      <c r="O16" s="191">
        <v>21</v>
      </c>
      <c r="P16" s="191">
        <v>15</v>
      </c>
      <c r="Q16" s="192" t="s">
        <v>33</v>
      </c>
      <c r="R16" s="192"/>
    </row>
    <row r="17" spans="1:18" ht="12.75" customHeight="1" thickBot="1" x14ac:dyDescent="0.4">
      <c r="A17" s="105"/>
      <c r="B17" s="113"/>
      <c r="C17" s="105"/>
      <c r="D17" s="105"/>
      <c r="J17" s="191">
        <v>26</v>
      </c>
      <c r="K17" s="191">
        <v>20</v>
      </c>
      <c r="L17" s="191"/>
      <c r="N17" s="191" t="s">
        <v>4</v>
      </c>
      <c r="O17" s="191">
        <v>27</v>
      </c>
      <c r="P17" s="191">
        <v>15</v>
      </c>
      <c r="Q17" s="192" t="s">
        <v>33</v>
      </c>
      <c r="R17" s="192"/>
    </row>
    <row r="18" spans="1:18" ht="29.25" customHeight="1" thickBot="1" x14ac:dyDescent="0.5">
      <c r="A18" s="105"/>
      <c r="B18" s="213" t="s">
        <v>89</v>
      </c>
      <c r="C18" s="216"/>
      <c r="D18" s="105"/>
      <c r="E18" s="48" t="s">
        <v>76</v>
      </c>
      <c r="G18" s="47" t="s">
        <v>76</v>
      </c>
      <c r="J18" s="191">
        <v>27</v>
      </c>
      <c r="K18" s="191">
        <v>21</v>
      </c>
      <c r="L18" s="191"/>
      <c r="N18" s="191" t="s">
        <v>5</v>
      </c>
      <c r="O18" s="191">
        <v>33</v>
      </c>
      <c r="P18" s="191">
        <v>15</v>
      </c>
      <c r="Q18" s="192" t="s">
        <v>33</v>
      </c>
      <c r="R18" s="192"/>
    </row>
    <row r="19" spans="1:18" ht="43.5" customHeight="1" thickBot="1" x14ac:dyDescent="0.4">
      <c r="A19" s="105"/>
      <c r="B19" s="129" t="s">
        <v>90</v>
      </c>
      <c r="C19" s="119"/>
      <c r="D19" s="120"/>
      <c r="E19" s="121"/>
      <c r="J19" s="191">
        <v>28</v>
      </c>
      <c r="K19" s="191">
        <v>22</v>
      </c>
      <c r="L19" s="191"/>
      <c r="N19" s="191" t="s">
        <v>6</v>
      </c>
      <c r="O19" s="191">
        <v>33</v>
      </c>
      <c r="P19" s="191">
        <v>15</v>
      </c>
      <c r="Q19" s="192" t="s">
        <v>33</v>
      </c>
      <c r="R19" s="192"/>
    </row>
    <row r="20" spans="1:18" ht="27" customHeight="1" thickBot="1" x14ac:dyDescent="0.4">
      <c r="A20" s="105"/>
      <c r="B20" s="215" t="s">
        <v>91</v>
      </c>
      <c r="C20" s="214"/>
      <c r="D20" s="120"/>
      <c r="E20" s="130" t="str">
        <f>IF(E18=N11,"-",IF(OR($E$11="B - Working below level of test",$E$11="N - Not awarded test level"),VLOOKUP($E$18,$N$12:$P$19,3,FALSE),IF(VLOOKUP($E$11,'KS2 Fine grades lookup'!$A$3:$B$90,2,FALSE)=2,VLOOKUP($E$18,$N$12:$Q$19,4,FALSE),VLOOKUP($E$18,$N$12:$O$19,2,FALSE))))</f>
        <v>-</v>
      </c>
      <c r="G20" s="130" t="str">
        <f>IF(G18=N11,"-",IF(OR($G$11="B - Working below level of test",$G$11="N - Not awarded test level"),VLOOKUP($G$18,$N$12:$P$19,3,FALSE),IF(VLOOKUP($G$11,'KS2 Fine grades lookup'!$E$3:$F$96,2,FALSE)=2,VLOOKUP($G$18,$N$12:$Q$19,4,FALSE),VLOOKUP($G$18,$N$12:$O$19,2,FALSE))))</f>
        <v>-</v>
      </c>
      <c r="J20" s="191">
        <v>29</v>
      </c>
      <c r="K20" s="191">
        <v>23</v>
      </c>
      <c r="L20" s="191"/>
      <c r="R20" s="192"/>
    </row>
    <row r="21" spans="1:18" ht="26.25" customHeight="1" x14ac:dyDescent="0.35">
      <c r="A21" s="105"/>
      <c r="B21" s="105"/>
      <c r="C21" s="119"/>
      <c r="D21" s="120"/>
      <c r="E21" s="131" t="str">
        <f>IF(AND(OR(E11="B - Working below level of test",E11="N - Not awarded test level"),OR(E18="LEVEL 3",E18="LEVEL 4",E18="LEVEL 5",E18="LEVEL 6")),"CAPPED TO 15 POINTS","")</f>
        <v/>
      </c>
      <c r="F21" s="105"/>
      <c r="G21" s="131" t="str">
        <f>IF(AND(OR(G11="B - Working below level of test",G11="N - Not awarded test level"),OR(G18="LEVEL 3",G18="LEVEL 4",G18="LEVEL 5",G18="LEVEL 6")),"CAPPED TO 15 POINTS","")</f>
        <v/>
      </c>
      <c r="J21" s="191">
        <v>30</v>
      </c>
      <c r="K21" s="191">
        <v>24</v>
      </c>
      <c r="L21" s="191"/>
    </row>
    <row r="22" spans="1:18" ht="2.25" customHeight="1" x14ac:dyDescent="0.35">
      <c r="A22" s="105"/>
      <c r="B22" s="105"/>
      <c r="C22" s="119"/>
      <c r="D22" s="120"/>
      <c r="E22" s="123"/>
      <c r="F22" s="105"/>
      <c r="G22" s="105"/>
      <c r="J22" s="191">
        <v>31</v>
      </c>
      <c r="K22" s="191">
        <v>25</v>
      </c>
      <c r="L22" s="191"/>
    </row>
    <row r="23" spans="1:18" ht="2.25" customHeight="1" x14ac:dyDescent="0.35">
      <c r="A23" s="105"/>
      <c r="B23" s="105"/>
      <c r="C23" s="119"/>
      <c r="D23" s="120"/>
      <c r="E23" s="105"/>
      <c r="F23" s="105"/>
      <c r="G23" s="105"/>
      <c r="J23" s="191">
        <v>32</v>
      </c>
      <c r="K23" s="191">
        <v>26</v>
      </c>
      <c r="L23" s="191"/>
    </row>
    <row r="24" spans="1:18" ht="38.65" x14ac:dyDescent="0.35">
      <c r="A24" s="105"/>
      <c r="B24" s="105"/>
      <c r="C24" s="119"/>
      <c r="D24" s="120"/>
      <c r="E24" s="128" t="s">
        <v>92</v>
      </c>
      <c r="F24" s="105"/>
      <c r="G24" s="128" t="s">
        <v>93</v>
      </c>
      <c r="J24" s="191">
        <v>33</v>
      </c>
      <c r="K24" s="191">
        <v>27</v>
      </c>
      <c r="L24" s="191"/>
    </row>
    <row r="25" spans="1:18" ht="10.5" customHeight="1" thickBot="1" x14ac:dyDescent="0.4">
      <c r="A25" s="105"/>
      <c r="B25" s="105"/>
      <c r="C25" s="119"/>
      <c r="D25" s="120"/>
      <c r="E25" s="105"/>
      <c r="F25" s="105"/>
      <c r="G25" s="105"/>
      <c r="J25" s="191">
        <v>34</v>
      </c>
      <c r="K25" s="191">
        <v>28</v>
      </c>
      <c r="L25" s="191"/>
    </row>
    <row r="26" spans="1:18" ht="26.25" customHeight="1" thickBot="1" x14ac:dyDescent="0.4">
      <c r="A26" s="105"/>
      <c r="B26" s="215" t="s">
        <v>94</v>
      </c>
      <c r="C26" s="214"/>
      <c r="D26" s="132"/>
      <c r="E26" s="130" t="str">
        <f>IF(ISNUMBER(ROUND(IF(OR(AND(ISNUMBER($E$13),VLOOKUP($E$11,'KS2 Fine grades lookup'!$A$3:$B$90,2,FALSE)&lt;&gt;2),$E$20=$Q$16),$E$13,$E$20),2)),ROUND(IF(OR(AND(ISNUMBER($E$13),VLOOKUP($E$11,'KS2 Fine grades lookup'!$A$3:$B$90,2,FALSE)&lt;&gt;2),$E$20=$Q$16),$E$13,$E$20),2),"-")</f>
        <v>-</v>
      </c>
      <c r="F26" s="105"/>
      <c r="G26" s="130" t="str">
        <f>IF(ISNUMBER(ROUND(IF(OR(AND(ISNUMBER($G$13),VLOOKUP($G$11,'KS2 Fine grades lookup'!$E$3:$F$96,2,FALSE)&lt;&gt;2),$G$20=$Q$16),$G$13,$G$20),2)),ROUND(IF(OR(AND(ISNUMBER($G$13),VLOOKUP($G$11,'KS2 Fine grades lookup'!$E$3:$F$96,2,FALSE)&lt;&gt;2),$G$20=$Q$16),$G$13,$G$20),2),"-")</f>
        <v>-</v>
      </c>
      <c r="J26" s="191">
        <v>35</v>
      </c>
      <c r="K26" s="191">
        <v>29</v>
      </c>
      <c r="L26" s="191"/>
    </row>
    <row r="27" spans="1:18" x14ac:dyDescent="0.35">
      <c r="A27" s="105"/>
      <c r="B27" s="105"/>
      <c r="C27" s="119"/>
      <c r="D27" s="120"/>
      <c r="E27" s="105"/>
      <c r="F27" s="105"/>
      <c r="G27" s="105"/>
      <c r="J27" s="191">
        <v>36</v>
      </c>
      <c r="K27" s="191">
        <v>30</v>
      </c>
      <c r="L27" s="191"/>
    </row>
    <row r="28" spans="1:18" x14ac:dyDescent="0.35">
      <c r="A28" s="105"/>
      <c r="B28" s="105"/>
      <c r="C28" s="113"/>
      <c r="D28" s="105"/>
      <c r="E28" s="105"/>
      <c r="F28" s="105"/>
      <c r="G28" s="105"/>
      <c r="J28" s="191">
        <v>37</v>
      </c>
      <c r="K28" s="191">
        <v>31</v>
      </c>
      <c r="L28" s="191"/>
    </row>
    <row r="29" spans="1:18" ht="6.75" customHeight="1" thickBot="1" x14ac:dyDescent="0.4">
      <c r="A29" s="105"/>
      <c r="B29" s="105"/>
      <c r="C29" s="113"/>
      <c r="D29" s="105"/>
      <c r="E29" s="105"/>
      <c r="F29" s="105"/>
      <c r="G29" s="105"/>
      <c r="J29" s="191">
        <v>38</v>
      </c>
      <c r="K29" s="191">
        <v>32</v>
      </c>
      <c r="L29" s="191"/>
    </row>
    <row r="30" spans="1:18" ht="27" customHeight="1" thickBot="1" x14ac:dyDescent="0.4">
      <c r="A30" s="105"/>
      <c r="B30" s="215" t="s">
        <v>95</v>
      </c>
      <c r="C30" s="214"/>
      <c r="D30" s="133"/>
      <c r="E30" s="105"/>
      <c r="F30" s="134" t="str">
        <f>IF(ISNUMBER((AVERAGE(E26,G26))),(AVERAGE(E26,G26)), "-")</f>
        <v>-</v>
      </c>
      <c r="G30" s="105"/>
      <c r="H30" s="218" t="s">
        <v>134</v>
      </c>
      <c r="J30" s="191">
        <v>39</v>
      </c>
      <c r="K30" s="191">
        <v>33</v>
      </c>
      <c r="L30" s="191"/>
    </row>
    <row r="31" spans="1:18" ht="10.5" customHeight="1" x14ac:dyDescent="0.35">
      <c r="A31" s="105"/>
      <c r="B31" s="105"/>
      <c r="C31" s="128"/>
      <c r="D31" s="128"/>
      <c r="E31" s="128"/>
      <c r="F31" s="128"/>
      <c r="G31" s="128"/>
      <c r="H31" s="219"/>
      <c r="J31" s="191">
        <v>40</v>
      </c>
      <c r="K31" s="191">
        <v>34</v>
      </c>
      <c r="L31" s="191"/>
    </row>
    <row r="32" spans="1:18" ht="15.75" customHeight="1" thickBot="1" x14ac:dyDescent="0.4">
      <c r="A32" s="105"/>
      <c r="B32" s="105"/>
      <c r="C32" s="105"/>
      <c r="D32" s="105"/>
      <c r="E32" s="105"/>
      <c r="F32" s="105"/>
      <c r="G32" s="105"/>
      <c r="H32" s="220"/>
      <c r="J32" s="191">
        <v>41</v>
      </c>
      <c r="K32" s="191">
        <v>35</v>
      </c>
      <c r="L32" s="191"/>
    </row>
    <row r="33" spans="1:12" ht="9" customHeight="1" thickBot="1" x14ac:dyDescent="0.4">
      <c r="A33" s="105"/>
      <c r="B33" s="105"/>
      <c r="C33" s="105"/>
      <c r="D33" s="119"/>
      <c r="E33" s="128"/>
      <c r="F33" s="128"/>
      <c r="G33" s="128"/>
      <c r="H33" s="135"/>
      <c r="J33" s="191">
        <v>42</v>
      </c>
      <c r="K33" s="191">
        <v>36</v>
      </c>
      <c r="L33" s="191"/>
    </row>
    <row r="34" spans="1:12" ht="29.25" customHeight="1" thickBot="1" x14ac:dyDescent="0.4">
      <c r="A34" s="105"/>
      <c r="B34" s="215" t="s">
        <v>96</v>
      </c>
      <c r="C34" s="217"/>
      <c r="D34" s="119"/>
      <c r="E34" s="133" t="str">
        <f>IF(F34="-", "Pupil","")</f>
        <v>Pupil</v>
      </c>
      <c r="F34" s="136" t="str">
        <f>IF(ISNUMBER(ROUND(F30/6,1)),ROUND(F30/6,1),"-")</f>
        <v>-</v>
      </c>
      <c r="G34" s="133" t="str">
        <f>IF(F34="-", "Excluded","")</f>
        <v>Excluded</v>
      </c>
      <c r="H34" s="221" t="s">
        <v>145</v>
      </c>
      <c r="J34" s="191">
        <v>43</v>
      </c>
      <c r="K34" s="191">
        <v>37</v>
      </c>
      <c r="L34" s="191"/>
    </row>
    <row r="35" spans="1:12" x14ac:dyDescent="0.35">
      <c r="A35" s="105"/>
      <c r="B35" s="105"/>
      <c r="C35" s="105"/>
      <c r="D35" s="105"/>
      <c r="E35" s="105"/>
      <c r="F35" s="105"/>
      <c r="G35" s="105"/>
      <c r="H35" s="222"/>
      <c r="J35" s="191">
        <v>44</v>
      </c>
      <c r="K35" s="191">
        <v>38</v>
      </c>
      <c r="L35" s="191"/>
    </row>
    <row r="36" spans="1:12" ht="13.15" thickBot="1" x14ac:dyDescent="0.4">
      <c r="A36" s="105"/>
      <c r="B36" s="105"/>
      <c r="C36" s="105"/>
      <c r="D36" s="105"/>
      <c r="E36" s="105"/>
      <c r="F36" s="105"/>
      <c r="G36" s="105"/>
      <c r="H36" s="223"/>
      <c r="J36" s="191">
        <v>45</v>
      </c>
      <c r="K36" s="191">
        <v>39</v>
      </c>
      <c r="L36" s="191"/>
    </row>
    <row r="37" spans="1:12" ht="33" customHeight="1" thickBot="1" x14ac:dyDescent="0.4">
      <c r="A37" s="105"/>
      <c r="B37" s="215" t="s">
        <v>97</v>
      </c>
      <c r="C37" s="217"/>
      <c r="D37" s="137"/>
      <c r="E37" s="105"/>
      <c r="F37" s="136" t="str">
        <f>IF(ISNUMBER(IF(ROUND((F34),1)&lt;=1.5,1.5,IF(AND(1.5&lt;ROUND((F34),1),ROUND((F34),1)&lt;=2),2,IF(AND(2&lt;ROUND((F34),1),ROUND((F34),1)&lt;=2.5),2.5,IF(AND(2.5&lt;ROUND((F34),1),ROUND((F34),1)&lt;=2.8),2.8,IF(ROUND((F34),1)&gt;=5.8,5.8,ROUND((F34),1))))))),IF(ROUND((F34),1)&lt;=1.5,1.5,IF(AND(1.5&lt;ROUND((F34),1),ROUND((F34),1)&lt;=2),2,IF(AND(2&lt;ROUND((F34),1),ROUND((F34),1)&lt;=2.5),2.5,IF(AND(2.5&lt;ROUND((F34),1),ROUND((F34),1)&lt;=2.8),2.8,IF(ROUND((F34),1)&gt;=5.8,5.8,ROUND((F34),1)))))),"-")</f>
        <v>-</v>
      </c>
      <c r="G37" s="105"/>
      <c r="H37" s="138"/>
      <c r="J37" s="191">
        <v>46</v>
      </c>
      <c r="K37" s="191">
        <v>40</v>
      </c>
      <c r="L37" s="191"/>
    </row>
    <row r="38" spans="1:12" x14ac:dyDescent="0.35">
      <c r="J38" s="191">
        <v>47</v>
      </c>
      <c r="K38" s="191">
        <v>41</v>
      </c>
      <c r="L38" s="191"/>
    </row>
    <row r="39" spans="1:12" x14ac:dyDescent="0.35">
      <c r="J39" s="191">
        <v>48</v>
      </c>
      <c r="K39" s="191">
        <v>42</v>
      </c>
      <c r="L39" s="191"/>
    </row>
    <row r="40" spans="1:12" x14ac:dyDescent="0.35">
      <c r="J40" s="191">
        <v>49</v>
      </c>
      <c r="K40" s="191">
        <v>43</v>
      </c>
      <c r="L40" s="191"/>
    </row>
    <row r="41" spans="1:12" x14ac:dyDescent="0.35">
      <c r="J41" s="191">
        <v>50</v>
      </c>
      <c r="K41" s="191">
        <v>44</v>
      </c>
      <c r="L41" s="191"/>
    </row>
    <row r="42" spans="1:12" x14ac:dyDescent="0.35">
      <c r="J42" s="191">
        <v>51</v>
      </c>
      <c r="K42" s="191">
        <v>45</v>
      </c>
      <c r="L42" s="191"/>
    </row>
    <row r="43" spans="1:12" x14ac:dyDescent="0.35">
      <c r="J43" s="191">
        <v>52</v>
      </c>
      <c r="K43" s="191">
        <v>46</v>
      </c>
      <c r="L43" s="191"/>
    </row>
    <row r="44" spans="1:12" x14ac:dyDescent="0.35">
      <c r="J44" s="191">
        <v>53</v>
      </c>
      <c r="K44" s="191">
        <v>47</v>
      </c>
      <c r="L44" s="191"/>
    </row>
    <row r="45" spans="1:12" x14ac:dyDescent="0.35">
      <c r="J45" s="191">
        <v>54</v>
      </c>
      <c r="K45" s="191">
        <v>48</v>
      </c>
      <c r="L45" s="191"/>
    </row>
    <row r="46" spans="1:12" x14ac:dyDescent="0.35">
      <c r="J46" s="191">
        <v>55</v>
      </c>
      <c r="K46" s="191">
        <v>49</v>
      </c>
      <c r="L46" s="191"/>
    </row>
    <row r="47" spans="1:12" x14ac:dyDescent="0.35">
      <c r="J47" s="191">
        <v>56</v>
      </c>
      <c r="K47" s="191">
        <v>50</v>
      </c>
      <c r="L47" s="191"/>
    </row>
    <row r="48" spans="1:12" x14ac:dyDescent="0.35">
      <c r="J48" s="191">
        <v>57</v>
      </c>
      <c r="K48" s="191">
        <v>51</v>
      </c>
      <c r="L48" s="191"/>
    </row>
    <row r="49" spans="10:12" x14ac:dyDescent="0.35">
      <c r="J49" s="191">
        <v>58</v>
      </c>
      <c r="K49" s="191">
        <v>52</v>
      </c>
      <c r="L49" s="191"/>
    </row>
    <row r="50" spans="10:12" x14ac:dyDescent="0.35">
      <c r="J50" s="191">
        <v>59</v>
      </c>
      <c r="K50" s="191">
        <v>53</v>
      </c>
      <c r="L50" s="191"/>
    </row>
    <row r="51" spans="10:12" x14ac:dyDescent="0.35">
      <c r="J51" s="191">
        <v>60</v>
      </c>
      <c r="K51" s="191">
        <v>54</v>
      </c>
      <c r="L51" s="191"/>
    </row>
    <row r="52" spans="10:12" x14ac:dyDescent="0.35">
      <c r="J52" s="191">
        <v>61</v>
      </c>
      <c r="K52" s="191">
        <v>55</v>
      </c>
      <c r="L52" s="191"/>
    </row>
    <row r="53" spans="10:12" x14ac:dyDescent="0.35">
      <c r="J53" s="191">
        <v>62</v>
      </c>
      <c r="K53" s="191">
        <v>56</v>
      </c>
      <c r="L53" s="191"/>
    </row>
    <row r="54" spans="10:12" x14ac:dyDescent="0.35">
      <c r="J54" s="191">
        <v>63</v>
      </c>
      <c r="K54" s="191">
        <v>57</v>
      </c>
      <c r="L54" s="191"/>
    </row>
    <row r="55" spans="10:12" x14ac:dyDescent="0.35">
      <c r="J55" s="191">
        <v>64</v>
      </c>
      <c r="K55" s="191">
        <v>58</v>
      </c>
      <c r="L55" s="191"/>
    </row>
    <row r="56" spans="10:12" x14ac:dyDescent="0.35">
      <c r="J56" s="191">
        <v>65</v>
      </c>
      <c r="K56" s="191">
        <v>59</v>
      </c>
      <c r="L56" s="191"/>
    </row>
    <row r="57" spans="10:12" x14ac:dyDescent="0.35">
      <c r="J57" s="191">
        <v>66</v>
      </c>
      <c r="K57" s="191">
        <v>60</v>
      </c>
      <c r="L57" s="191"/>
    </row>
    <row r="58" spans="10:12" x14ac:dyDescent="0.35">
      <c r="J58" s="191">
        <v>67</v>
      </c>
      <c r="K58" s="191">
        <v>61</v>
      </c>
      <c r="L58" s="191"/>
    </row>
    <row r="59" spans="10:12" x14ac:dyDescent="0.35">
      <c r="J59" s="191">
        <v>68</v>
      </c>
      <c r="K59" s="191">
        <v>62</v>
      </c>
      <c r="L59" s="191"/>
    </row>
    <row r="60" spans="10:12" x14ac:dyDescent="0.35">
      <c r="J60" s="191">
        <v>69</v>
      </c>
      <c r="K60" s="191">
        <v>63</v>
      </c>
      <c r="L60" s="191"/>
    </row>
    <row r="61" spans="10:12" x14ac:dyDescent="0.35">
      <c r="J61" s="191">
        <v>70</v>
      </c>
      <c r="K61" s="191">
        <v>64</v>
      </c>
      <c r="L61" s="191"/>
    </row>
    <row r="62" spans="10:12" x14ac:dyDescent="0.35">
      <c r="J62" s="191">
        <v>71</v>
      </c>
      <c r="K62" s="191">
        <v>65</v>
      </c>
      <c r="L62" s="191"/>
    </row>
    <row r="63" spans="10:12" x14ac:dyDescent="0.35">
      <c r="J63" s="191">
        <v>72</v>
      </c>
      <c r="K63" s="191">
        <v>66</v>
      </c>
      <c r="L63" s="191"/>
    </row>
    <row r="64" spans="10:12" x14ac:dyDescent="0.35">
      <c r="J64" s="191">
        <v>73</v>
      </c>
      <c r="K64" s="191">
        <v>67</v>
      </c>
      <c r="L64" s="191"/>
    </row>
    <row r="65" spans="10:12" x14ac:dyDescent="0.35">
      <c r="J65" s="191">
        <v>74</v>
      </c>
      <c r="K65" s="191">
        <v>68</v>
      </c>
      <c r="L65" s="191"/>
    </row>
    <row r="66" spans="10:12" x14ac:dyDescent="0.35">
      <c r="J66" s="191">
        <v>75</v>
      </c>
      <c r="K66" s="191">
        <v>69</v>
      </c>
      <c r="L66" s="191"/>
    </row>
    <row r="67" spans="10:12" x14ac:dyDescent="0.35">
      <c r="J67" s="191">
        <v>76</v>
      </c>
      <c r="K67" s="191">
        <v>70</v>
      </c>
      <c r="L67" s="191"/>
    </row>
    <row r="68" spans="10:12" x14ac:dyDescent="0.35">
      <c r="J68" s="191">
        <v>77</v>
      </c>
      <c r="K68" s="191">
        <v>71</v>
      </c>
      <c r="L68" s="191"/>
    </row>
    <row r="69" spans="10:12" x14ac:dyDescent="0.35">
      <c r="J69" s="191">
        <v>78</v>
      </c>
      <c r="K69" s="191">
        <v>72</v>
      </c>
      <c r="L69" s="191"/>
    </row>
    <row r="70" spans="10:12" x14ac:dyDescent="0.35">
      <c r="J70" s="191">
        <v>79</v>
      </c>
      <c r="K70" s="191">
        <v>73</v>
      </c>
      <c r="L70" s="191"/>
    </row>
    <row r="71" spans="10:12" x14ac:dyDescent="0.35">
      <c r="J71" s="191">
        <v>80</v>
      </c>
      <c r="K71" s="191">
        <v>74</v>
      </c>
      <c r="L71" s="191"/>
    </row>
    <row r="72" spans="10:12" x14ac:dyDescent="0.35">
      <c r="J72" s="191">
        <v>81</v>
      </c>
      <c r="K72" s="191">
        <v>75</v>
      </c>
      <c r="L72" s="191"/>
    </row>
    <row r="73" spans="10:12" x14ac:dyDescent="0.35">
      <c r="J73" s="191">
        <v>82</v>
      </c>
      <c r="K73" s="191">
        <v>76</v>
      </c>
    </row>
    <row r="74" spans="10:12" x14ac:dyDescent="0.35">
      <c r="J74" s="191">
        <v>83</v>
      </c>
      <c r="K74" s="191">
        <v>77</v>
      </c>
    </row>
    <row r="75" spans="10:12" x14ac:dyDescent="0.35">
      <c r="J75" s="191">
        <v>84</v>
      </c>
      <c r="K75" s="191">
        <v>78</v>
      </c>
      <c r="L75" s="191"/>
    </row>
    <row r="76" spans="10:12" x14ac:dyDescent="0.35">
      <c r="J76" s="191">
        <v>85</v>
      </c>
      <c r="K76" s="191">
        <v>79</v>
      </c>
      <c r="L76" s="191"/>
    </row>
    <row r="77" spans="10:12" x14ac:dyDescent="0.35">
      <c r="J77" s="191">
        <v>86</v>
      </c>
      <c r="K77" s="191">
        <v>80</v>
      </c>
      <c r="L77" s="191"/>
    </row>
    <row r="78" spans="10:12" x14ac:dyDescent="0.35">
      <c r="J78" s="191">
        <v>87</v>
      </c>
      <c r="K78" s="191">
        <v>81</v>
      </c>
      <c r="L78" s="191"/>
    </row>
    <row r="79" spans="10:12" x14ac:dyDescent="0.35">
      <c r="J79" s="191">
        <v>88</v>
      </c>
      <c r="K79" s="191">
        <v>82</v>
      </c>
      <c r="L79" s="191"/>
    </row>
    <row r="80" spans="10:12" x14ac:dyDescent="0.35">
      <c r="J80" s="191">
        <v>89</v>
      </c>
      <c r="K80" s="191">
        <v>83</v>
      </c>
      <c r="L80" s="191"/>
    </row>
    <row r="81" spans="10:12" x14ac:dyDescent="0.35">
      <c r="J81" s="191">
        <v>90</v>
      </c>
      <c r="K81" s="191">
        <v>84</v>
      </c>
      <c r="L81" s="191"/>
    </row>
    <row r="82" spans="10:12" x14ac:dyDescent="0.35">
      <c r="J82" s="191">
        <v>91</v>
      </c>
      <c r="K82" s="191">
        <v>85</v>
      </c>
      <c r="L82" s="191"/>
    </row>
    <row r="83" spans="10:12" x14ac:dyDescent="0.35">
      <c r="J83" s="191">
        <v>92</v>
      </c>
      <c r="K83" s="191">
        <v>86</v>
      </c>
      <c r="L83" s="191"/>
    </row>
    <row r="84" spans="10:12" x14ac:dyDescent="0.35">
      <c r="J84" s="191">
        <v>93</v>
      </c>
      <c r="K84" s="191">
        <v>87</v>
      </c>
      <c r="L84" s="191"/>
    </row>
    <row r="85" spans="10:12" x14ac:dyDescent="0.35">
      <c r="J85" s="191">
        <v>94</v>
      </c>
      <c r="K85" s="191">
        <v>88</v>
      </c>
      <c r="L85" s="191"/>
    </row>
    <row r="86" spans="10:12" x14ac:dyDescent="0.35">
      <c r="J86" s="191">
        <v>95</v>
      </c>
      <c r="K86" s="191">
        <v>89</v>
      </c>
      <c r="L86" s="191"/>
    </row>
    <row r="87" spans="10:12" x14ac:dyDescent="0.35">
      <c r="J87" s="191">
        <v>96</v>
      </c>
      <c r="K87" s="191">
        <v>90</v>
      </c>
      <c r="L87" s="191"/>
    </row>
    <row r="88" spans="10:12" x14ac:dyDescent="0.35">
      <c r="J88" s="191">
        <v>97</v>
      </c>
      <c r="K88" s="191">
        <v>91</v>
      </c>
      <c r="L88" s="191"/>
    </row>
    <row r="89" spans="10:12" x14ac:dyDescent="0.35">
      <c r="J89" s="191">
        <v>98</v>
      </c>
      <c r="K89" s="191">
        <v>92</v>
      </c>
      <c r="L89" s="191"/>
    </row>
    <row r="90" spans="10:12" x14ac:dyDescent="0.35">
      <c r="J90" s="191">
        <v>99</v>
      </c>
      <c r="K90" s="191">
        <v>93</v>
      </c>
      <c r="L90" s="191"/>
    </row>
    <row r="91" spans="10:12" x14ac:dyDescent="0.35">
      <c r="J91" s="191">
        <v>100</v>
      </c>
      <c r="K91" s="191">
        <v>94</v>
      </c>
      <c r="L91" s="191"/>
    </row>
    <row r="92" spans="10:12" x14ac:dyDescent="0.35">
      <c r="J92" s="191"/>
      <c r="K92" s="191">
        <v>95</v>
      </c>
      <c r="L92" s="191"/>
    </row>
    <row r="93" spans="10:12" x14ac:dyDescent="0.35">
      <c r="K93" s="191">
        <v>96</v>
      </c>
    </row>
    <row r="94" spans="10:12" x14ac:dyDescent="0.35">
      <c r="K94" s="191">
        <v>97</v>
      </c>
    </row>
    <row r="95" spans="10:12" x14ac:dyDescent="0.35">
      <c r="K95" s="191">
        <v>98</v>
      </c>
    </row>
    <row r="96" spans="10:12" x14ac:dyDescent="0.35">
      <c r="K96" s="191">
        <v>99</v>
      </c>
    </row>
    <row r="97" spans="11:11" x14ac:dyDescent="0.35">
      <c r="K97" s="191">
        <v>100</v>
      </c>
    </row>
  </sheetData>
  <sheetProtection sheet="1" selectLockedCells="1"/>
  <mergeCells count="12">
    <mergeCell ref="B37:C37"/>
    <mergeCell ref="B20:C20"/>
    <mergeCell ref="B26:C26"/>
    <mergeCell ref="B30:C30"/>
    <mergeCell ref="H30:H32"/>
    <mergeCell ref="B34:C34"/>
    <mergeCell ref="H34:H36"/>
    <mergeCell ref="B7:C7"/>
    <mergeCell ref="E7:G7"/>
    <mergeCell ref="B11:C11"/>
    <mergeCell ref="B13:C13"/>
    <mergeCell ref="B18:C18"/>
  </mergeCells>
  <conditionalFormatting sqref="E13:E14 G13:G14">
    <cfRule type="cellIs" dxfId="6" priority="1" stopIfTrue="1" operator="equal">
      <formula>"-"</formula>
    </cfRule>
  </conditionalFormatting>
  <conditionalFormatting sqref="E18">
    <cfRule type="expression" dxfId="5" priority="2" stopIfTrue="1">
      <formula>AND($E$11&gt;22,ISNUMBER($E$13))</formula>
    </cfRule>
  </conditionalFormatting>
  <conditionalFormatting sqref="G18">
    <cfRule type="expression" dxfId="0" priority="3" stopIfTrue="1">
      <formula>AND($G$11&gt;16,ISNUMBER($G$13))</formula>
    </cfRule>
  </conditionalFormatting>
  <conditionalFormatting sqref="G20">
    <cfRule type="expression" dxfId="4" priority="4" stopIfTrue="1">
      <formula>AND($G$11&gt;17,ISNUMBER($G$13))</formula>
    </cfRule>
    <cfRule type="cellIs" dxfId="3" priority="5" stopIfTrue="1" operator="equal">
      <formula>"-"</formula>
    </cfRule>
  </conditionalFormatting>
  <conditionalFormatting sqref="E20">
    <cfRule type="expression" dxfId="2" priority="6" stopIfTrue="1">
      <formula>AND($E$11&gt;22,ISNUMBER($E$13))</formula>
    </cfRule>
    <cfRule type="cellIs" dxfId="1" priority="7" stopIfTrue="1" operator="equal">
      <formula>"-"</formula>
    </cfRule>
  </conditionalFormatting>
  <dataValidations count="3">
    <dataValidation type="list" allowBlank="1" showInputMessage="1" showErrorMessage="1" sqref="E18 G18">
      <formula1>$N$11:$N$19</formula1>
    </dataValidation>
    <dataValidation type="list" allowBlank="1" showInputMessage="1" showErrorMessage="1" sqref="G11">
      <formula1>$K$3:$K$97</formula1>
    </dataValidation>
    <dataValidation type="list" allowBlank="1" showInputMessage="1" showErrorMessage="1" sqref="E11">
      <formula1>$J$3:$J$91</formula1>
    </dataValidation>
  </dataValidations>
  <hyperlinks>
    <hyperlink ref="H30:H32" location="'Single Measure Ready Reckoner'!A1" display="To Single Measure Ready Reckoner  ---&gt;"/>
    <hyperlink ref="H34:H36" location="'All Measures Ready Reckoner'!A1" display="To All Measures Ready Reckoner ---&gt;"/>
  </hyperlink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8"/>
    <pageSetUpPr fitToPage="1"/>
  </sheetPr>
  <dimension ref="B1:AN566"/>
  <sheetViews>
    <sheetView showGridLines="0" showRowColHeaders="0" zoomScale="90" zoomScaleNormal="88" workbookViewId="0">
      <selection activeCell="N9" sqref="N9:O10"/>
    </sheetView>
  </sheetViews>
  <sheetFormatPr defaultRowHeight="12.75" x14ac:dyDescent="0.35"/>
  <cols>
    <col min="1" max="1" width="1.86328125" customWidth="1"/>
    <col min="2" max="2" width="2" customWidth="1"/>
    <col min="3" max="3" width="52.73046875" customWidth="1"/>
    <col min="4" max="4" width="20.3984375" customWidth="1"/>
    <col min="5" max="5" width="3.86328125" customWidth="1"/>
    <col min="6" max="6" width="18.73046875" customWidth="1"/>
    <col min="7" max="7" width="8.59765625" bestFit="1" customWidth="1"/>
    <col min="8" max="8" width="34.265625" customWidth="1"/>
    <col min="9" max="9" width="4.59765625" customWidth="1"/>
    <col min="10" max="10" width="4.86328125" customWidth="1"/>
    <col min="11" max="11" width="8.1328125" customWidth="1"/>
    <col min="12" max="12" width="8" customWidth="1"/>
    <col min="13" max="13" width="6.73046875" customWidth="1"/>
    <col min="14" max="15" width="15" customWidth="1"/>
    <col min="16" max="16" width="3.1328125" customWidth="1"/>
    <col min="17" max="17" width="3.73046875" customWidth="1"/>
    <col min="23" max="23" width="56.59765625" customWidth="1"/>
    <col min="24" max="25" width="9.1328125" hidden="1" customWidth="1"/>
    <col min="26" max="39" width="9.1328125" customWidth="1"/>
    <col min="40" max="40" width="22" customWidth="1"/>
    <col min="41" max="43" width="9.1328125" customWidth="1"/>
  </cols>
  <sheetData>
    <row r="1" spans="2:40" ht="9.75" customHeight="1" thickBot="1" x14ac:dyDescent="0.4">
      <c r="Y1" s="22"/>
      <c r="AN1" s="40"/>
    </row>
    <row r="2" spans="2:40" ht="18" customHeight="1" thickBot="1" x14ac:dyDescent="0.65">
      <c r="B2" s="9" t="s">
        <v>135</v>
      </c>
      <c r="D2" s="9"/>
      <c r="E2" s="9"/>
      <c r="F2" s="9"/>
      <c r="G2" s="9"/>
      <c r="N2" s="234" t="s">
        <v>23</v>
      </c>
      <c r="O2" s="235"/>
      <c r="P2" s="43"/>
      <c r="X2" s="179" t="s">
        <v>76</v>
      </c>
      <c r="Y2" s="23"/>
      <c r="AN2" s="40"/>
    </row>
    <row r="3" spans="2:40" ht="15.75" customHeight="1" thickBot="1" x14ac:dyDescent="0.4">
      <c r="N3" s="261" t="s">
        <v>21</v>
      </c>
      <c r="O3" s="262"/>
      <c r="X3" t="s">
        <v>49</v>
      </c>
      <c r="Y3" s="23"/>
      <c r="AN3" s="40"/>
    </row>
    <row r="4" spans="2:40" ht="15.75" customHeight="1" thickBot="1" x14ac:dyDescent="0.45">
      <c r="B4" s="63" t="s">
        <v>137</v>
      </c>
      <c r="C4" s="58"/>
      <c r="D4" s="17"/>
      <c r="N4" s="263" t="s">
        <v>25</v>
      </c>
      <c r="O4" s="262"/>
      <c r="X4" t="s">
        <v>50</v>
      </c>
      <c r="Y4" s="23"/>
      <c r="AN4" s="40"/>
    </row>
    <row r="5" spans="2:40" ht="15.75" customHeight="1" thickBot="1" x14ac:dyDescent="0.45">
      <c r="B5" s="63" t="s">
        <v>136</v>
      </c>
      <c r="C5" s="58"/>
      <c r="N5" s="264" t="s">
        <v>20</v>
      </c>
      <c r="O5" s="265"/>
      <c r="X5" t="s">
        <v>51</v>
      </c>
      <c r="Y5" s="23"/>
      <c r="AN5" s="40"/>
    </row>
    <row r="6" spans="2:40" ht="15.75" customHeight="1" thickBot="1" x14ac:dyDescent="0.45">
      <c r="B6" s="42"/>
      <c r="N6" s="224" t="s">
        <v>26</v>
      </c>
      <c r="O6" s="225"/>
      <c r="Y6" s="23"/>
      <c r="AN6" s="40"/>
    </row>
    <row r="7" spans="2:40" ht="18" customHeight="1" thickBot="1" x14ac:dyDescent="0.55000000000000004">
      <c r="B7" s="38" t="s">
        <v>99</v>
      </c>
      <c r="D7" s="15"/>
      <c r="Y7" s="23"/>
      <c r="AN7" s="40"/>
    </row>
    <row r="8" spans="2:40" ht="9.75" customHeight="1" thickBot="1" x14ac:dyDescent="0.55000000000000004">
      <c r="C8" s="15"/>
      <c r="D8" s="15"/>
      <c r="X8" s="41" t="str">
        <f>IF($G$9=$X$2,"Maths",IF($G$9=$X$3,"Science",IF($G$9=$X$4,"Humanities","Language")))</f>
        <v>Maths</v>
      </c>
      <c r="Y8" s="23"/>
      <c r="AN8" s="40"/>
    </row>
    <row r="9" spans="2:40" ht="41.25" customHeight="1" thickBot="1" x14ac:dyDescent="0.4">
      <c r="B9" s="248" t="s">
        <v>100</v>
      </c>
      <c r="C9" s="249"/>
      <c r="D9" s="249"/>
      <c r="E9" s="11"/>
      <c r="F9" s="11"/>
      <c r="G9" s="253" t="s">
        <v>76</v>
      </c>
      <c r="H9" s="254"/>
      <c r="I9" s="255"/>
      <c r="J9" s="21">
        <f>VLOOKUP($G$9,$X$1:$AA$6,4,FALSE)</f>
        <v>0</v>
      </c>
      <c r="N9" s="226" t="s">
        <v>105</v>
      </c>
      <c r="O9" s="227"/>
      <c r="Y9" s="23"/>
      <c r="AN9" s="40"/>
    </row>
    <row r="10" spans="2:40" ht="13.15" thickBot="1" x14ac:dyDescent="0.4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28"/>
      <c r="O10" s="229"/>
      <c r="P10" s="14"/>
      <c r="Y10" s="23"/>
      <c r="AN10" s="40"/>
    </row>
    <row r="11" spans="2:40" ht="18" customHeight="1" x14ac:dyDescent="0.5">
      <c r="B11" s="38" t="s">
        <v>70</v>
      </c>
      <c r="D11" s="18"/>
      <c r="H11" s="39"/>
      <c r="K11" s="14"/>
      <c r="L11" s="14"/>
      <c r="M11" s="14"/>
      <c r="N11" s="26"/>
      <c r="O11" s="14"/>
      <c r="P11" s="14"/>
      <c r="Q11" s="14"/>
      <c r="Y11" s="23"/>
      <c r="AN11" s="40"/>
    </row>
    <row r="12" spans="2:40" ht="10.5" customHeight="1" thickBot="1" x14ac:dyDescent="0.45">
      <c r="B12" s="27"/>
      <c r="D12" s="12"/>
      <c r="K12" s="14"/>
      <c r="L12" s="14"/>
      <c r="M12" s="14"/>
      <c r="N12" s="45"/>
      <c r="O12" s="14"/>
      <c r="P12" s="14"/>
      <c r="Q12" s="14"/>
      <c r="Y12" s="23"/>
      <c r="AN12" s="40"/>
    </row>
    <row r="13" spans="2:40" ht="18" customHeight="1" x14ac:dyDescent="0.35">
      <c r="B13" s="60" t="s">
        <v>104</v>
      </c>
      <c r="C13" s="1"/>
      <c r="G13" s="266"/>
      <c r="H13" s="267"/>
      <c r="I13" s="268"/>
      <c r="J13" s="180" t="str">
        <f>IF(ISNUMBER(G13),ROUND(G13,2),"")</f>
        <v/>
      </c>
      <c r="K13" s="14"/>
      <c r="L13" s="14"/>
      <c r="M13" s="57"/>
      <c r="P13" s="14"/>
      <c r="Q13" s="14"/>
      <c r="R13" s="14"/>
      <c r="Y13" s="23"/>
      <c r="AN13" s="40"/>
    </row>
    <row r="14" spans="2:40" ht="18" customHeight="1" thickBot="1" x14ac:dyDescent="0.55000000000000004">
      <c r="B14" s="60" t="s">
        <v>138</v>
      </c>
      <c r="C14" s="1"/>
      <c r="E14" s="10"/>
      <c r="F14" s="10"/>
      <c r="G14" s="269"/>
      <c r="H14" s="270"/>
      <c r="I14" s="271"/>
      <c r="K14" s="14"/>
      <c r="L14" s="14"/>
      <c r="M14" s="57"/>
      <c r="P14" s="14"/>
      <c r="Q14" s="14"/>
      <c r="Y14" s="23"/>
      <c r="AN14" s="40"/>
    </row>
    <row r="15" spans="2:40" ht="15" customHeight="1" x14ac:dyDescent="0.4">
      <c r="B15" s="60" t="str">
        <f>IF($G$9=$X$6,"Their English and Maths bonus","")</f>
        <v/>
      </c>
      <c r="C15" s="61"/>
      <c r="D15" s="11"/>
      <c r="G15" s="19"/>
      <c r="I15" s="19"/>
      <c r="J15" s="19"/>
      <c r="K15" s="14"/>
      <c r="L15" s="26"/>
      <c r="M15" s="14"/>
      <c r="N15" s="14"/>
      <c r="O15" s="14"/>
      <c r="P15" s="14"/>
      <c r="Q15" s="14"/>
      <c r="Y15" s="23"/>
      <c r="AN15" s="40"/>
    </row>
    <row r="16" spans="2:40" ht="3.75" customHeight="1" x14ac:dyDescent="0.4">
      <c r="D16" s="17"/>
      <c r="E16" s="13"/>
      <c r="F16" s="13"/>
      <c r="G16" s="19"/>
      <c r="I16" s="19"/>
      <c r="J16" s="19"/>
      <c r="Y16" s="23"/>
      <c r="AN16" s="40"/>
    </row>
    <row r="17" spans="2:40" ht="9" customHeight="1" x14ac:dyDescent="0.35">
      <c r="C17" s="14"/>
      <c r="D17" s="14"/>
      <c r="E17" s="14"/>
      <c r="F17" s="14"/>
      <c r="G17" s="14"/>
      <c r="I17" s="35"/>
      <c r="J17" s="36"/>
      <c r="K17" s="14"/>
      <c r="L17" s="71"/>
      <c r="M17" s="14"/>
      <c r="N17" s="14"/>
      <c r="O17" s="14"/>
      <c r="P17" s="14"/>
      <c r="Y17" s="23"/>
      <c r="AN17" s="40"/>
    </row>
    <row r="18" spans="2:40" ht="15" customHeight="1" x14ac:dyDescent="0.5">
      <c r="B18" s="44" t="s">
        <v>71</v>
      </c>
      <c r="D18" s="15"/>
      <c r="L18" s="14"/>
      <c r="M18" s="14"/>
      <c r="N18" s="14"/>
      <c r="O18" s="14"/>
      <c r="P18" s="14"/>
      <c r="Y18" s="23"/>
      <c r="AN18" s="40"/>
    </row>
    <row r="19" spans="2:40" ht="5.25" customHeight="1" x14ac:dyDescent="0.5">
      <c r="B19" s="16"/>
      <c r="E19" s="10"/>
      <c r="F19" s="10"/>
      <c r="Y19" s="23"/>
      <c r="AN19" s="40"/>
    </row>
    <row r="20" spans="2:40" ht="18.75" customHeight="1" x14ac:dyDescent="0.4">
      <c r="B20" s="64" t="s">
        <v>139</v>
      </c>
      <c r="L20" s="14"/>
      <c r="M20" s="14"/>
      <c r="N20" s="14"/>
      <c r="O20" s="14"/>
      <c r="P20" s="14"/>
      <c r="Y20" s="23"/>
      <c r="AN20" s="40"/>
    </row>
    <row r="21" spans="2:40" ht="11.25" customHeight="1" thickBot="1" x14ac:dyDescent="0.45">
      <c r="B21" s="64"/>
      <c r="L21" s="14"/>
      <c r="M21" s="14"/>
      <c r="N21" s="14"/>
      <c r="O21" s="14"/>
      <c r="P21" s="14"/>
      <c r="Y21" s="23"/>
      <c r="AN21" s="40"/>
    </row>
    <row r="22" spans="2:40" ht="15.75" customHeight="1" x14ac:dyDescent="0.35">
      <c r="B22" s="16"/>
      <c r="C22" s="37"/>
      <c r="D22" s="256" t="s">
        <v>102</v>
      </c>
      <c r="G22" s="236" t="s">
        <v>101</v>
      </c>
      <c r="H22" s="237"/>
      <c r="I22" s="238"/>
      <c r="K22" s="72" t="str">
        <f>IF(ISNUMBER($J$13), $J$13,"")</f>
        <v/>
      </c>
      <c r="L22" s="14"/>
      <c r="M22" s="14"/>
      <c r="N22" s="14"/>
      <c r="O22" s="14"/>
      <c r="P22" s="14"/>
      <c r="Y22" s="23"/>
      <c r="AN22" s="40"/>
    </row>
    <row r="23" spans="2:40" ht="15.75" customHeight="1" thickBot="1" x14ac:dyDescent="0.4">
      <c r="B23" s="16"/>
      <c r="D23" s="256"/>
      <c r="G23" s="239"/>
      <c r="H23" s="240"/>
      <c r="I23" s="241"/>
      <c r="K23" s="73"/>
      <c r="L23" s="14"/>
      <c r="M23" s="14"/>
      <c r="N23" s="14"/>
      <c r="O23" s="14"/>
      <c r="P23" s="14"/>
      <c r="Y23" s="23"/>
      <c r="AN23" s="40"/>
    </row>
    <row r="24" spans="2:40" ht="15.75" customHeight="1" thickBot="1" x14ac:dyDescent="0.4">
      <c r="B24" s="16"/>
      <c r="K24" s="73"/>
      <c r="L24" s="14"/>
      <c r="M24" s="14"/>
      <c r="N24" s="14"/>
      <c r="O24" s="14"/>
      <c r="P24" s="14"/>
      <c r="Y24" s="23"/>
      <c r="AN24" s="40"/>
    </row>
    <row r="25" spans="2:40" ht="18" customHeight="1" x14ac:dyDescent="0.35">
      <c r="B25" s="259" t="s">
        <v>103</v>
      </c>
      <c r="C25" s="260"/>
      <c r="D25" s="257" t="str">
        <f>IF('Key stage 2 Data Input'!E34="Pupil","-",ROUND('Key stage 2 Data Input'!F37,1))</f>
        <v>-</v>
      </c>
      <c r="G25" s="242" t="str">
        <f>IF(D26="-","-",IF(G9=X2,"Please select the progress measure you wish to use",IF(G9=X3,VLOOKUP(D25,'Model values'!B9:E42,2,FALSE),IF(G9=X4,VLOOKUP(D25,'Model values'!B9:E42,3,FALSE),IF(G9=X5,VLOOKUP(D25,'Model values'!B9:E42,4,FALSE),"-")))))</f>
        <v>Please select the progress measure you wish to use</v>
      </c>
      <c r="H25" s="243"/>
      <c r="I25" s="244"/>
      <c r="K25" s="74"/>
      <c r="L25" s="14"/>
      <c r="M25" s="14"/>
      <c r="N25" s="14"/>
      <c r="O25" s="14"/>
      <c r="P25" s="14"/>
      <c r="Y25" s="23"/>
      <c r="AN25" s="40"/>
    </row>
    <row r="26" spans="2:40" ht="23.25" customHeight="1" thickBot="1" x14ac:dyDescent="0.4">
      <c r="B26" s="259"/>
      <c r="C26" s="260"/>
      <c r="D26" s="258"/>
      <c r="G26" s="245"/>
      <c r="H26" s="246"/>
      <c r="I26" s="247"/>
      <c r="L26" s="14"/>
      <c r="M26" s="14"/>
      <c r="N26" s="14"/>
      <c r="O26" s="14"/>
      <c r="P26" s="14"/>
      <c r="Y26" s="23"/>
      <c r="AN26" s="40"/>
    </row>
    <row r="27" spans="2:40" ht="18.75" customHeight="1" x14ac:dyDescent="0.35">
      <c r="B27" s="62"/>
      <c r="H27" s="181" t="e">
        <f>VALUE(LEFT(G25,5))</f>
        <v>#VALUE!</v>
      </c>
      <c r="L27" s="14"/>
      <c r="M27" s="14"/>
      <c r="N27" s="14"/>
      <c r="O27" s="14"/>
      <c r="P27" s="14"/>
      <c r="Y27" s="23"/>
      <c r="AN27" s="40"/>
    </row>
    <row r="28" spans="2:40" ht="6" customHeight="1" x14ac:dyDescent="0.35">
      <c r="B28" s="16"/>
      <c r="L28" s="14"/>
      <c r="M28" s="14"/>
      <c r="N28" s="14"/>
      <c r="O28" s="14"/>
      <c r="P28" s="14"/>
      <c r="Y28" s="23"/>
      <c r="AN28" s="40"/>
    </row>
    <row r="29" spans="2:40" ht="23.25" customHeight="1" x14ac:dyDescent="0.5">
      <c r="B29" s="44" t="s">
        <v>147</v>
      </c>
      <c r="L29" s="14"/>
      <c r="M29" s="14"/>
      <c r="N29" s="14"/>
      <c r="O29" s="14"/>
      <c r="P29" s="14"/>
      <c r="Y29" s="23"/>
      <c r="AN29" s="40"/>
    </row>
    <row r="30" spans="2:40" ht="1.5" customHeight="1" x14ac:dyDescent="0.4">
      <c r="B30" s="16"/>
      <c r="H30" s="20"/>
      <c r="L30" s="14"/>
      <c r="M30" s="14"/>
      <c r="N30" s="14"/>
      <c r="O30" s="14"/>
      <c r="P30" s="14"/>
      <c r="Y30" s="23"/>
      <c r="AN30" s="40"/>
    </row>
    <row r="31" spans="2:40" ht="6.75" customHeight="1" thickBot="1" x14ac:dyDescent="0.4">
      <c r="B31" s="16"/>
      <c r="L31" s="14"/>
      <c r="M31" s="14"/>
      <c r="N31" s="14"/>
      <c r="O31" s="14"/>
      <c r="P31" s="14"/>
      <c r="Y31" s="23"/>
      <c r="AN31" s="40"/>
    </row>
    <row r="32" spans="2:40" ht="25.5" customHeight="1" thickBot="1" x14ac:dyDescent="0.4">
      <c r="B32" s="37" t="s">
        <v>148</v>
      </c>
      <c r="F32" s="176" t="s">
        <v>24</v>
      </c>
      <c r="G32" s="250" t="str">
        <f>IF(ISBLANK(G13),"-",IF(ISERROR(G13-H27),"Pupil excluded",ROUND(G13-H27,2)))</f>
        <v>-</v>
      </c>
      <c r="H32" s="251"/>
      <c r="I32" s="252"/>
      <c r="Y32" s="23"/>
      <c r="AN32" s="40"/>
    </row>
    <row r="33" spans="2:40" ht="11.25" customHeight="1" x14ac:dyDescent="0.35">
      <c r="B33" s="16"/>
      <c r="H33" s="25" t="str">
        <f>IF(ISERROR(ROUND(H25+#REF!+#REF!+#REF!+#REF!+H27,6)),"",ROUND(H25+#REF!+#REF!+#REF!+#REF!+H27,6))</f>
        <v/>
      </c>
      <c r="M33" s="14"/>
      <c r="Y33" s="23"/>
      <c r="AN33" s="40"/>
    </row>
    <row r="34" spans="2:40" ht="13.15" thickBot="1" x14ac:dyDescent="0.4">
      <c r="Y34" s="23"/>
    </row>
    <row r="35" spans="2:40" ht="12.75" customHeight="1" x14ac:dyDescent="0.35">
      <c r="C35" s="218" t="s">
        <v>144</v>
      </c>
      <c r="G35" s="230" t="s">
        <v>34</v>
      </c>
      <c r="H35" s="231"/>
      <c r="I35" s="187"/>
      <c r="Y35" s="23"/>
    </row>
    <row r="36" spans="2:40" ht="27.75" customHeight="1" thickBot="1" x14ac:dyDescent="0.4">
      <c r="C36" s="220"/>
      <c r="G36" s="232"/>
      <c r="H36" s="233"/>
      <c r="I36" s="187"/>
      <c r="Y36" s="23"/>
    </row>
    <row r="37" spans="2:40" x14ac:dyDescent="0.35">
      <c r="Y37" s="23"/>
    </row>
    <row r="38" spans="2:40" x14ac:dyDescent="0.35">
      <c r="Y38" s="23"/>
    </row>
    <row r="39" spans="2:40" x14ac:dyDescent="0.35">
      <c r="Y39" s="23"/>
    </row>
    <row r="40" spans="2:40" x14ac:dyDescent="0.35">
      <c r="Y40" s="23"/>
    </row>
    <row r="41" spans="2:40" x14ac:dyDescent="0.35">
      <c r="Y41" s="23"/>
    </row>
    <row r="42" spans="2:40" x14ac:dyDescent="0.35">
      <c r="Y42" s="23"/>
    </row>
    <row r="43" spans="2:40" x14ac:dyDescent="0.35">
      <c r="Y43" s="23"/>
    </row>
    <row r="44" spans="2:40" x14ac:dyDescent="0.35">
      <c r="Y44" s="23"/>
    </row>
    <row r="45" spans="2:40" x14ac:dyDescent="0.35">
      <c r="Y45" s="23"/>
    </row>
    <row r="46" spans="2:40" x14ac:dyDescent="0.35">
      <c r="Y46" s="23"/>
    </row>
    <row r="47" spans="2:40" x14ac:dyDescent="0.35">
      <c r="Y47" s="23"/>
    </row>
    <row r="48" spans="2:40" x14ac:dyDescent="0.35">
      <c r="Y48" s="23"/>
    </row>
    <row r="49" spans="25:25" x14ac:dyDescent="0.35">
      <c r="Y49" s="23"/>
    </row>
    <row r="50" spans="25:25" x14ac:dyDescent="0.35">
      <c r="Y50" s="23"/>
    </row>
    <row r="51" spans="25:25" x14ac:dyDescent="0.35">
      <c r="Y51" s="23"/>
    </row>
    <row r="52" spans="25:25" x14ac:dyDescent="0.35">
      <c r="Y52" s="23"/>
    </row>
    <row r="53" spans="25:25" x14ac:dyDescent="0.35">
      <c r="Y53" s="23"/>
    </row>
    <row r="54" spans="25:25" x14ac:dyDescent="0.35">
      <c r="Y54" s="23"/>
    </row>
    <row r="55" spans="25:25" x14ac:dyDescent="0.35">
      <c r="Y55" s="23"/>
    </row>
    <row r="56" spans="25:25" x14ac:dyDescent="0.35">
      <c r="Y56" s="23"/>
    </row>
    <row r="57" spans="25:25" x14ac:dyDescent="0.35">
      <c r="Y57" s="23"/>
    </row>
    <row r="58" spans="25:25" x14ac:dyDescent="0.35">
      <c r="Y58" s="23"/>
    </row>
    <row r="59" spans="25:25" x14ac:dyDescent="0.35">
      <c r="Y59" s="23"/>
    </row>
    <row r="60" spans="25:25" x14ac:dyDescent="0.35">
      <c r="Y60" s="23"/>
    </row>
    <row r="61" spans="25:25" x14ac:dyDescent="0.35">
      <c r="Y61" s="23"/>
    </row>
    <row r="62" spans="25:25" x14ac:dyDescent="0.35">
      <c r="Y62" s="23"/>
    </row>
    <row r="63" spans="25:25" x14ac:dyDescent="0.35">
      <c r="Y63" s="23"/>
    </row>
    <row r="64" spans="25:25" x14ac:dyDescent="0.35">
      <c r="Y64" s="23"/>
    </row>
    <row r="65" spans="25:25" x14ac:dyDescent="0.35">
      <c r="Y65" s="23"/>
    </row>
    <row r="66" spans="25:25" x14ac:dyDescent="0.35">
      <c r="Y66" s="23"/>
    </row>
    <row r="67" spans="25:25" x14ac:dyDescent="0.35">
      <c r="Y67" s="23"/>
    </row>
    <row r="68" spans="25:25" x14ac:dyDescent="0.35">
      <c r="Y68" s="23"/>
    </row>
    <row r="69" spans="25:25" x14ac:dyDescent="0.35">
      <c r="Y69" s="23"/>
    </row>
    <row r="70" spans="25:25" x14ac:dyDescent="0.35">
      <c r="Y70" s="23"/>
    </row>
    <row r="71" spans="25:25" x14ac:dyDescent="0.35">
      <c r="Y71" s="23"/>
    </row>
    <row r="72" spans="25:25" x14ac:dyDescent="0.35">
      <c r="Y72" s="23"/>
    </row>
    <row r="73" spans="25:25" x14ac:dyDescent="0.35">
      <c r="Y73" s="23"/>
    </row>
    <row r="74" spans="25:25" x14ac:dyDescent="0.35">
      <c r="Y74" s="23"/>
    </row>
    <row r="75" spans="25:25" x14ac:dyDescent="0.35">
      <c r="Y75" s="23"/>
    </row>
    <row r="76" spans="25:25" x14ac:dyDescent="0.35">
      <c r="Y76" s="23"/>
    </row>
    <row r="77" spans="25:25" x14ac:dyDescent="0.35">
      <c r="Y77" s="23"/>
    </row>
    <row r="78" spans="25:25" x14ac:dyDescent="0.35">
      <c r="Y78" s="23"/>
    </row>
    <row r="79" spans="25:25" x14ac:dyDescent="0.35">
      <c r="Y79" s="23"/>
    </row>
    <row r="80" spans="25:25" x14ac:dyDescent="0.35">
      <c r="Y80" s="23"/>
    </row>
    <row r="81" spans="25:25" x14ac:dyDescent="0.35">
      <c r="Y81" s="23"/>
    </row>
    <row r="82" spans="25:25" x14ac:dyDescent="0.35">
      <c r="Y82" s="23"/>
    </row>
    <row r="83" spans="25:25" x14ac:dyDescent="0.35">
      <c r="Y83" s="23"/>
    </row>
    <row r="84" spans="25:25" x14ac:dyDescent="0.35">
      <c r="Y84" s="23"/>
    </row>
    <row r="85" spans="25:25" x14ac:dyDescent="0.35">
      <c r="Y85" s="23"/>
    </row>
    <row r="86" spans="25:25" x14ac:dyDescent="0.35">
      <c r="Y86" s="23"/>
    </row>
    <row r="87" spans="25:25" x14ac:dyDescent="0.35">
      <c r="Y87" s="23"/>
    </row>
    <row r="88" spans="25:25" x14ac:dyDescent="0.35">
      <c r="Y88" s="23"/>
    </row>
    <row r="89" spans="25:25" x14ac:dyDescent="0.35">
      <c r="Y89" s="23"/>
    </row>
    <row r="90" spans="25:25" x14ac:dyDescent="0.35">
      <c r="Y90" s="23"/>
    </row>
    <row r="91" spans="25:25" x14ac:dyDescent="0.35">
      <c r="Y91" s="23"/>
    </row>
    <row r="92" spans="25:25" x14ac:dyDescent="0.35">
      <c r="Y92" s="23"/>
    </row>
    <row r="93" spans="25:25" x14ac:dyDescent="0.35">
      <c r="Y93" s="23"/>
    </row>
    <row r="94" spans="25:25" x14ac:dyDescent="0.35">
      <c r="Y94" s="23"/>
    </row>
    <row r="95" spans="25:25" x14ac:dyDescent="0.35">
      <c r="Y95" s="23"/>
    </row>
    <row r="96" spans="25:25" x14ac:dyDescent="0.35">
      <c r="Y96" s="23"/>
    </row>
    <row r="97" spans="25:25" x14ac:dyDescent="0.35">
      <c r="Y97" s="23"/>
    </row>
    <row r="98" spans="25:25" x14ac:dyDescent="0.35">
      <c r="Y98" s="23"/>
    </row>
    <row r="99" spans="25:25" x14ac:dyDescent="0.35">
      <c r="Y99" s="23"/>
    </row>
    <row r="100" spans="25:25" x14ac:dyDescent="0.35">
      <c r="Y100" s="23"/>
    </row>
    <row r="101" spans="25:25" x14ac:dyDescent="0.35">
      <c r="Y101" s="23"/>
    </row>
    <row r="102" spans="25:25" x14ac:dyDescent="0.35">
      <c r="Y102" s="23"/>
    </row>
    <row r="103" spans="25:25" x14ac:dyDescent="0.35">
      <c r="Y103" s="23"/>
    </row>
    <row r="104" spans="25:25" x14ac:dyDescent="0.35">
      <c r="Y104" s="23"/>
    </row>
    <row r="105" spans="25:25" x14ac:dyDescent="0.35">
      <c r="Y105" s="23"/>
    </row>
    <row r="106" spans="25:25" x14ac:dyDescent="0.35">
      <c r="Y106" s="23"/>
    </row>
    <row r="107" spans="25:25" x14ac:dyDescent="0.35">
      <c r="Y107" s="23"/>
    </row>
    <row r="108" spans="25:25" x14ac:dyDescent="0.35">
      <c r="Y108" s="23"/>
    </row>
    <row r="109" spans="25:25" x14ac:dyDescent="0.35">
      <c r="Y109" s="23"/>
    </row>
    <row r="110" spans="25:25" x14ac:dyDescent="0.35">
      <c r="Y110" s="23"/>
    </row>
    <row r="111" spans="25:25" x14ac:dyDescent="0.35">
      <c r="Y111" s="23"/>
    </row>
    <row r="112" spans="25:25" x14ac:dyDescent="0.35">
      <c r="Y112" s="23"/>
    </row>
    <row r="113" spans="25:25" x14ac:dyDescent="0.35">
      <c r="Y113" s="23"/>
    </row>
    <row r="114" spans="25:25" x14ac:dyDescent="0.35">
      <c r="Y114" s="23"/>
    </row>
    <row r="115" spans="25:25" x14ac:dyDescent="0.35">
      <c r="Y115" s="23"/>
    </row>
    <row r="116" spans="25:25" x14ac:dyDescent="0.35">
      <c r="Y116" s="23"/>
    </row>
    <row r="117" spans="25:25" x14ac:dyDescent="0.35">
      <c r="Y117" s="23"/>
    </row>
    <row r="118" spans="25:25" x14ac:dyDescent="0.35">
      <c r="Y118" s="23"/>
    </row>
    <row r="119" spans="25:25" x14ac:dyDescent="0.35">
      <c r="Y119" s="23"/>
    </row>
    <row r="120" spans="25:25" x14ac:dyDescent="0.35">
      <c r="Y120" s="23"/>
    </row>
    <row r="121" spans="25:25" x14ac:dyDescent="0.35">
      <c r="Y121" s="23"/>
    </row>
    <row r="122" spans="25:25" x14ac:dyDescent="0.35">
      <c r="Y122" s="23"/>
    </row>
    <row r="123" spans="25:25" x14ac:dyDescent="0.35">
      <c r="Y123" s="23"/>
    </row>
    <row r="124" spans="25:25" x14ac:dyDescent="0.35">
      <c r="Y124" s="23"/>
    </row>
    <row r="125" spans="25:25" x14ac:dyDescent="0.35">
      <c r="Y125" s="23"/>
    </row>
    <row r="126" spans="25:25" x14ac:dyDescent="0.35">
      <c r="Y126" s="23"/>
    </row>
    <row r="127" spans="25:25" x14ac:dyDescent="0.35">
      <c r="Y127" s="23"/>
    </row>
    <row r="128" spans="25:25" x14ac:dyDescent="0.35">
      <c r="Y128" s="23"/>
    </row>
    <row r="129" spans="25:25" x14ac:dyDescent="0.35">
      <c r="Y129" s="23"/>
    </row>
    <row r="130" spans="25:25" x14ac:dyDescent="0.35">
      <c r="Y130" s="23"/>
    </row>
    <row r="131" spans="25:25" x14ac:dyDescent="0.35">
      <c r="Y131" s="23"/>
    </row>
    <row r="132" spans="25:25" x14ac:dyDescent="0.35">
      <c r="Y132" s="23"/>
    </row>
    <row r="133" spans="25:25" x14ac:dyDescent="0.35">
      <c r="Y133" s="23"/>
    </row>
    <row r="134" spans="25:25" x14ac:dyDescent="0.35">
      <c r="Y134" s="23"/>
    </row>
    <row r="135" spans="25:25" x14ac:dyDescent="0.35">
      <c r="Y135" s="23"/>
    </row>
    <row r="136" spans="25:25" x14ac:dyDescent="0.35">
      <c r="Y136" s="23"/>
    </row>
    <row r="137" spans="25:25" x14ac:dyDescent="0.35">
      <c r="Y137" s="23"/>
    </row>
    <row r="138" spans="25:25" x14ac:dyDescent="0.35">
      <c r="Y138" s="23"/>
    </row>
    <row r="139" spans="25:25" x14ac:dyDescent="0.35">
      <c r="Y139" s="23"/>
    </row>
    <row r="140" spans="25:25" x14ac:dyDescent="0.35">
      <c r="Y140" s="23"/>
    </row>
    <row r="141" spans="25:25" x14ac:dyDescent="0.35">
      <c r="Y141" s="23"/>
    </row>
    <row r="142" spans="25:25" x14ac:dyDescent="0.35">
      <c r="Y142" s="23"/>
    </row>
    <row r="143" spans="25:25" x14ac:dyDescent="0.35">
      <c r="Y143" s="23"/>
    </row>
    <row r="144" spans="25:25" x14ac:dyDescent="0.35">
      <c r="Y144" s="23"/>
    </row>
    <row r="145" spans="25:25" x14ac:dyDescent="0.35">
      <c r="Y145" s="23"/>
    </row>
    <row r="146" spans="25:25" x14ac:dyDescent="0.35">
      <c r="Y146" s="23"/>
    </row>
    <row r="147" spans="25:25" x14ac:dyDescent="0.35">
      <c r="Y147" s="23"/>
    </row>
    <row r="148" spans="25:25" x14ac:dyDescent="0.35">
      <c r="Y148" s="23"/>
    </row>
    <row r="149" spans="25:25" x14ac:dyDescent="0.35">
      <c r="Y149" s="23"/>
    </row>
    <row r="150" spans="25:25" x14ac:dyDescent="0.35">
      <c r="Y150" s="23"/>
    </row>
    <row r="151" spans="25:25" x14ac:dyDescent="0.35">
      <c r="Y151" s="23"/>
    </row>
    <row r="152" spans="25:25" x14ac:dyDescent="0.35">
      <c r="Y152" s="23"/>
    </row>
    <row r="153" spans="25:25" x14ac:dyDescent="0.35">
      <c r="Y153" s="23"/>
    </row>
    <row r="154" spans="25:25" x14ac:dyDescent="0.35">
      <c r="Y154" s="23"/>
    </row>
    <row r="155" spans="25:25" x14ac:dyDescent="0.35">
      <c r="Y155" s="23"/>
    </row>
    <row r="156" spans="25:25" x14ac:dyDescent="0.35">
      <c r="Y156" s="23"/>
    </row>
    <row r="157" spans="25:25" x14ac:dyDescent="0.35">
      <c r="Y157" s="23"/>
    </row>
    <row r="158" spans="25:25" x14ac:dyDescent="0.35">
      <c r="Y158" s="23"/>
    </row>
    <row r="159" spans="25:25" x14ac:dyDescent="0.35">
      <c r="Y159" s="23"/>
    </row>
    <row r="160" spans="25:25" x14ac:dyDescent="0.35">
      <c r="Y160" s="23"/>
    </row>
    <row r="161" spans="25:25" x14ac:dyDescent="0.35">
      <c r="Y161" s="23"/>
    </row>
    <row r="162" spans="25:25" x14ac:dyDescent="0.35">
      <c r="Y162" s="23"/>
    </row>
    <row r="163" spans="25:25" x14ac:dyDescent="0.35">
      <c r="Y163" s="23"/>
    </row>
    <row r="164" spans="25:25" x14ac:dyDescent="0.35">
      <c r="Y164" s="23"/>
    </row>
    <row r="165" spans="25:25" x14ac:dyDescent="0.35">
      <c r="Y165" s="23"/>
    </row>
    <row r="166" spans="25:25" x14ac:dyDescent="0.35">
      <c r="Y166" s="23"/>
    </row>
    <row r="167" spans="25:25" x14ac:dyDescent="0.35">
      <c r="Y167" s="23"/>
    </row>
    <row r="168" spans="25:25" x14ac:dyDescent="0.35">
      <c r="Y168" s="23"/>
    </row>
    <row r="169" spans="25:25" x14ac:dyDescent="0.35">
      <c r="Y169" s="23"/>
    </row>
    <row r="170" spans="25:25" x14ac:dyDescent="0.35">
      <c r="Y170" s="23"/>
    </row>
    <row r="171" spans="25:25" x14ac:dyDescent="0.35">
      <c r="Y171" s="23"/>
    </row>
    <row r="172" spans="25:25" x14ac:dyDescent="0.35">
      <c r="Y172" s="23"/>
    </row>
    <row r="173" spans="25:25" x14ac:dyDescent="0.35">
      <c r="Y173" s="23"/>
    </row>
    <row r="174" spans="25:25" x14ac:dyDescent="0.35">
      <c r="Y174" s="23"/>
    </row>
    <row r="175" spans="25:25" x14ac:dyDescent="0.35">
      <c r="Y175" s="23"/>
    </row>
    <row r="176" spans="25:25" x14ac:dyDescent="0.35">
      <c r="Y176" s="23"/>
    </row>
    <row r="177" spans="25:25" x14ac:dyDescent="0.35">
      <c r="Y177" s="23"/>
    </row>
    <row r="178" spans="25:25" x14ac:dyDescent="0.35">
      <c r="Y178" s="23"/>
    </row>
    <row r="179" spans="25:25" x14ac:dyDescent="0.35">
      <c r="Y179" s="23"/>
    </row>
    <row r="180" spans="25:25" x14ac:dyDescent="0.35">
      <c r="Y180" s="23"/>
    </row>
    <row r="181" spans="25:25" x14ac:dyDescent="0.35">
      <c r="Y181" s="23"/>
    </row>
    <row r="182" spans="25:25" x14ac:dyDescent="0.35">
      <c r="Y182" s="23"/>
    </row>
    <row r="183" spans="25:25" x14ac:dyDescent="0.35">
      <c r="Y183" s="23"/>
    </row>
    <row r="184" spans="25:25" x14ac:dyDescent="0.35">
      <c r="Y184" s="23"/>
    </row>
    <row r="185" spans="25:25" x14ac:dyDescent="0.35">
      <c r="Y185" s="23"/>
    </row>
    <row r="186" spans="25:25" x14ac:dyDescent="0.35">
      <c r="Y186" s="23"/>
    </row>
    <row r="187" spans="25:25" x14ac:dyDescent="0.35">
      <c r="Y187" s="23"/>
    </row>
    <row r="188" spans="25:25" x14ac:dyDescent="0.35">
      <c r="Y188" s="23"/>
    </row>
    <row r="189" spans="25:25" x14ac:dyDescent="0.35">
      <c r="Y189" s="23"/>
    </row>
    <row r="190" spans="25:25" x14ac:dyDescent="0.35">
      <c r="Y190" s="23"/>
    </row>
    <row r="191" spans="25:25" x14ac:dyDescent="0.35">
      <c r="Y191" s="23"/>
    </row>
    <row r="192" spans="25:25" x14ac:dyDescent="0.35">
      <c r="Y192" s="23"/>
    </row>
    <row r="193" spans="25:25" x14ac:dyDescent="0.35">
      <c r="Y193" s="23"/>
    </row>
    <row r="194" spans="25:25" x14ac:dyDescent="0.35">
      <c r="Y194" s="23"/>
    </row>
    <row r="195" spans="25:25" x14ac:dyDescent="0.35">
      <c r="Y195" s="23"/>
    </row>
    <row r="196" spans="25:25" x14ac:dyDescent="0.35">
      <c r="Y196" s="23"/>
    </row>
    <row r="197" spans="25:25" x14ac:dyDescent="0.35">
      <c r="Y197" s="23"/>
    </row>
    <row r="198" spans="25:25" x14ac:dyDescent="0.35">
      <c r="Y198" s="23"/>
    </row>
    <row r="199" spans="25:25" x14ac:dyDescent="0.35">
      <c r="Y199" s="23"/>
    </row>
    <row r="200" spans="25:25" x14ac:dyDescent="0.35">
      <c r="Y200" s="23"/>
    </row>
    <row r="201" spans="25:25" x14ac:dyDescent="0.35">
      <c r="Y201" s="23"/>
    </row>
    <row r="202" spans="25:25" x14ac:dyDescent="0.35">
      <c r="Y202" s="23"/>
    </row>
    <row r="203" spans="25:25" x14ac:dyDescent="0.35">
      <c r="Y203" s="23"/>
    </row>
    <row r="204" spans="25:25" x14ac:dyDescent="0.35">
      <c r="Y204" s="23"/>
    </row>
    <row r="205" spans="25:25" x14ac:dyDescent="0.35">
      <c r="Y205" s="23"/>
    </row>
    <row r="206" spans="25:25" x14ac:dyDescent="0.35">
      <c r="Y206" s="23"/>
    </row>
    <row r="207" spans="25:25" x14ac:dyDescent="0.35">
      <c r="Y207" s="23"/>
    </row>
    <row r="208" spans="25:25" x14ac:dyDescent="0.35">
      <c r="Y208" s="23"/>
    </row>
    <row r="209" spans="25:25" x14ac:dyDescent="0.35">
      <c r="Y209" s="23"/>
    </row>
    <row r="210" spans="25:25" x14ac:dyDescent="0.35">
      <c r="Y210" s="23"/>
    </row>
    <row r="211" spans="25:25" x14ac:dyDescent="0.35">
      <c r="Y211" s="23"/>
    </row>
    <row r="212" spans="25:25" x14ac:dyDescent="0.35">
      <c r="Y212" s="23"/>
    </row>
    <row r="213" spans="25:25" x14ac:dyDescent="0.35">
      <c r="Y213" s="23"/>
    </row>
    <row r="214" spans="25:25" x14ac:dyDescent="0.35">
      <c r="Y214" s="23"/>
    </row>
    <row r="215" spans="25:25" x14ac:dyDescent="0.35">
      <c r="Y215" s="23"/>
    </row>
    <row r="216" spans="25:25" x14ac:dyDescent="0.35">
      <c r="Y216" s="23"/>
    </row>
    <row r="217" spans="25:25" x14ac:dyDescent="0.35">
      <c r="Y217" s="23"/>
    </row>
    <row r="218" spans="25:25" x14ac:dyDescent="0.35">
      <c r="Y218" s="23"/>
    </row>
    <row r="219" spans="25:25" x14ac:dyDescent="0.35">
      <c r="Y219" s="23"/>
    </row>
    <row r="220" spans="25:25" x14ac:dyDescent="0.35">
      <c r="Y220" s="23"/>
    </row>
    <row r="221" spans="25:25" x14ac:dyDescent="0.35">
      <c r="Y221" s="23"/>
    </row>
    <row r="222" spans="25:25" x14ac:dyDescent="0.35">
      <c r="Y222" s="23"/>
    </row>
    <row r="223" spans="25:25" x14ac:dyDescent="0.35">
      <c r="Y223" s="23"/>
    </row>
    <row r="224" spans="25:25" x14ac:dyDescent="0.35">
      <c r="Y224" s="23"/>
    </row>
    <row r="225" spans="25:25" x14ac:dyDescent="0.35">
      <c r="Y225" s="23"/>
    </row>
    <row r="226" spans="25:25" x14ac:dyDescent="0.35">
      <c r="Y226" s="23"/>
    </row>
    <row r="227" spans="25:25" x14ac:dyDescent="0.35">
      <c r="Y227" s="23"/>
    </row>
    <row r="228" spans="25:25" x14ac:dyDescent="0.35">
      <c r="Y228" s="23"/>
    </row>
    <row r="229" spans="25:25" x14ac:dyDescent="0.35">
      <c r="Y229" s="23"/>
    </row>
    <row r="230" spans="25:25" x14ac:dyDescent="0.35">
      <c r="Y230" s="23"/>
    </row>
    <row r="231" spans="25:25" x14ac:dyDescent="0.35">
      <c r="Y231" s="23"/>
    </row>
    <row r="232" spans="25:25" x14ac:dyDescent="0.35">
      <c r="Y232" s="23"/>
    </row>
    <row r="233" spans="25:25" x14ac:dyDescent="0.35">
      <c r="Y233" s="23"/>
    </row>
    <row r="234" spans="25:25" x14ac:dyDescent="0.35">
      <c r="Y234" s="23"/>
    </row>
    <row r="235" spans="25:25" x14ac:dyDescent="0.35">
      <c r="Y235" s="23"/>
    </row>
    <row r="236" spans="25:25" x14ac:dyDescent="0.35">
      <c r="Y236" s="23"/>
    </row>
    <row r="237" spans="25:25" x14ac:dyDescent="0.35">
      <c r="Y237" s="23"/>
    </row>
    <row r="238" spans="25:25" x14ac:dyDescent="0.35">
      <c r="Y238" s="23"/>
    </row>
    <row r="239" spans="25:25" x14ac:dyDescent="0.35">
      <c r="Y239" s="23"/>
    </row>
    <row r="240" spans="25:25" x14ac:dyDescent="0.35">
      <c r="Y240" s="23"/>
    </row>
    <row r="241" spans="25:25" x14ac:dyDescent="0.35">
      <c r="Y241" s="23"/>
    </row>
    <row r="242" spans="25:25" x14ac:dyDescent="0.35">
      <c r="Y242" s="23"/>
    </row>
    <row r="243" spans="25:25" x14ac:dyDescent="0.35">
      <c r="Y243" s="23"/>
    </row>
    <row r="244" spans="25:25" x14ac:dyDescent="0.35">
      <c r="Y244" s="23"/>
    </row>
    <row r="245" spans="25:25" x14ac:dyDescent="0.35">
      <c r="Y245" s="23"/>
    </row>
    <row r="246" spans="25:25" x14ac:dyDescent="0.35">
      <c r="Y246" s="23"/>
    </row>
    <row r="247" spans="25:25" x14ac:dyDescent="0.35">
      <c r="Y247" s="23"/>
    </row>
    <row r="248" spans="25:25" x14ac:dyDescent="0.35">
      <c r="Y248" s="23"/>
    </row>
    <row r="249" spans="25:25" x14ac:dyDescent="0.35">
      <c r="Y249" s="23"/>
    </row>
    <row r="250" spans="25:25" x14ac:dyDescent="0.35">
      <c r="Y250" s="23"/>
    </row>
    <row r="251" spans="25:25" x14ac:dyDescent="0.35">
      <c r="Y251" s="23"/>
    </row>
    <row r="252" spans="25:25" x14ac:dyDescent="0.35">
      <c r="Y252" s="23"/>
    </row>
    <row r="253" spans="25:25" x14ac:dyDescent="0.35">
      <c r="Y253" s="23"/>
    </row>
    <row r="254" spans="25:25" x14ac:dyDescent="0.35">
      <c r="Y254" s="23"/>
    </row>
    <row r="255" spans="25:25" x14ac:dyDescent="0.35">
      <c r="Y255" s="23"/>
    </row>
    <row r="256" spans="25:25" x14ac:dyDescent="0.35">
      <c r="Y256" s="23"/>
    </row>
    <row r="257" spans="25:25" x14ac:dyDescent="0.35">
      <c r="Y257" s="23"/>
    </row>
    <row r="258" spans="25:25" x14ac:dyDescent="0.35">
      <c r="Y258" s="23"/>
    </row>
    <row r="259" spans="25:25" x14ac:dyDescent="0.35">
      <c r="Y259" s="23"/>
    </row>
    <row r="260" spans="25:25" x14ac:dyDescent="0.35">
      <c r="Y260" s="23"/>
    </row>
    <row r="261" spans="25:25" x14ac:dyDescent="0.35">
      <c r="Y261" s="23"/>
    </row>
    <row r="262" spans="25:25" x14ac:dyDescent="0.35">
      <c r="Y262" s="23"/>
    </row>
    <row r="263" spans="25:25" x14ac:dyDescent="0.35">
      <c r="Y263" s="23"/>
    </row>
    <row r="264" spans="25:25" x14ac:dyDescent="0.35">
      <c r="Y264" s="23"/>
    </row>
    <row r="265" spans="25:25" x14ac:dyDescent="0.35">
      <c r="Y265" s="23"/>
    </row>
    <row r="266" spans="25:25" x14ac:dyDescent="0.35">
      <c r="Y266" s="23"/>
    </row>
    <row r="267" spans="25:25" x14ac:dyDescent="0.35">
      <c r="Y267" s="23"/>
    </row>
    <row r="268" spans="25:25" x14ac:dyDescent="0.35">
      <c r="Y268" s="23"/>
    </row>
    <row r="269" spans="25:25" x14ac:dyDescent="0.35">
      <c r="Y269" s="23"/>
    </row>
    <row r="270" spans="25:25" x14ac:dyDescent="0.35">
      <c r="Y270" s="23"/>
    </row>
    <row r="271" spans="25:25" x14ac:dyDescent="0.35">
      <c r="Y271" s="23"/>
    </row>
    <row r="272" spans="25:25" x14ac:dyDescent="0.35">
      <c r="Y272" s="23"/>
    </row>
    <row r="273" spans="25:25" x14ac:dyDescent="0.35">
      <c r="Y273" s="23"/>
    </row>
    <row r="274" spans="25:25" x14ac:dyDescent="0.35">
      <c r="Y274" s="23"/>
    </row>
    <row r="275" spans="25:25" x14ac:dyDescent="0.35">
      <c r="Y275" s="23"/>
    </row>
    <row r="276" spans="25:25" x14ac:dyDescent="0.35">
      <c r="Y276" s="23"/>
    </row>
    <row r="277" spans="25:25" x14ac:dyDescent="0.35">
      <c r="Y277" s="23"/>
    </row>
    <row r="278" spans="25:25" x14ac:dyDescent="0.35">
      <c r="Y278" s="23"/>
    </row>
    <row r="279" spans="25:25" x14ac:dyDescent="0.35">
      <c r="Y279" s="23"/>
    </row>
    <row r="280" spans="25:25" x14ac:dyDescent="0.35">
      <c r="Y280" s="23"/>
    </row>
    <row r="281" spans="25:25" x14ac:dyDescent="0.35">
      <c r="Y281" s="23"/>
    </row>
    <row r="282" spans="25:25" x14ac:dyDescent="0.35">
      <c r="Y282" s="23"/>
    </row>
    <row r="283" spans="25:25" x14ac:dyDescent="0.35">
      <c r="Y283" s="23"/>
    </row>
    <row r="284" spans="25:25" x14ac:dyDescent="0.35">
      <c r="Y284" s="23"/>
    </row>
    <row r="285" spans="25:25" x14ac:dyDescent="0.35">
      <c r="Y285" s="23"/>
    </row>
    <row r="286" spans="25:25" x14ac:dyDescent="0.35">
      <c r="Y286" s="23"/>
    </row>
    <row r="287" spans="25:25" x14ac:dyDescent="0.35">
      <c r="Y287" s="23"/>
    </row>
    <row r="288" spans="25:25" x14ac:dyDescent="0.35">
      <c r="Y288" s="23"/>
    </row>
    <row r="289" spans="25:25" x14ac:dyDescent="0.35">
      <c r="Y289" s="23"/>
    </row>
    <row r="290" spans="25:25" x14ac:dyDescent="0.35">
      <c r="Y290" s="23"/>
    </row>
    <row r="291" spans="25:25" x14ac:dyDescent="0.35">
      <c r="Y291" s="23"/>
    </row>
    <row r="292" spans="25:25" x14ac:dyDescent="0.35">
      <c r="Y292" s="23"/>
    </row>
    <row r="293" spans="25:25" x14ac:dyDescent="0.35">
      <c r="Y293" s="23"/>
    </row>
    <row r="294" spans="25:25" x14ac:dyDescent="0.35">
      <c r="Y294" s="23"/>
    </row>
    <row r="295" spans="25:25" x14ac:dyDescent="0.35">
      <c r="Y295" s="23"/>
    </row>
    <row r="296" spans="25:25" x14ac:dyDescent="0.35">
      <c r="Y296" s="23"/>
    </row>
    <row r="297" spans="25:25" x14ac:dyDescent="0.35">
      <c r="Y297" s="23"/>
    </row>
    <row r="298" spans="25:25" x14ac:dyDescent="0.35">
      <c r="Y298" s="23"/>
    </row>
    <row r="299" spans="25:25" x14ac:dyDescent="0.35">
      <c r="Y299" s="23"/>
    </row>
    <row r="300" spans="25:25" x14ac:dyDescent="0.35">
      <c r="Y300" s="23"/>
    </row>
    <row r="301" spans="25:25" x14ac:dyDescent="0.35">
      <c r="Y301" s="23"/>
    </row>
    <row r="302" spans="25:25" x14ac:dyDescent="0.35">
      <c r="Y302" s="23"/>
    </row>
    <row r="303" spans="25:25" x14ac:dyDescent="0.35">
      <c r="Y303" s="23"/>
    </row>
    <row r="304" spans="25:25" x14ac:dyDescent="0.35">
      <c r="Y304" s="23"/>
    </row>
    <row r="305" spans="25:25" x14ac:dyDescent="0.35">
      <c r="Y305" s="23"/>
    </row>
    <row r="306" spans="25:25" x14ac:dyDescent="0.35">
      <c r="Y306" s="23"/>
    </row>
    <row r="307" spans="25:25" x14ac:dyDescent="0.35">
      <c r="Y307" s="23"/>
    </row>
    <row r="308" spans="25:25" x14ac:dyDescent="0.35">
      <c r="Y308" s="23"/>
    </row>
    <row r="309" spans="25:25" x14ac:dyDescent="0.35">
      <c r="Y309" s="23"/>
    </row>
    <row r="310" spans="25:25" x14ac:dyDescent="0.35">
      <c r="Y310" s="23"/>
    </row>
    <row r="311" spans="25:25" x14ac:dyDescent="0.35">
      <c r="Y311" s="23"/>
    </row>
    <row r="312" spans="25:25" x14ac:dyDescent="0.35">
      <c r="Y312" s="23"/>
    </row>
    <row r="313" spans="25:25" x14ac:dyDescent="0.35">
      <c r="Y313" s="23"/>
    </row>
    <row r="314" spans="25:25" x14ac:dyDescent="0.35">
      <c r="Y314" s="23"/>
    </row>
    <row r="315" spans="25:25" x14ac:dyDescent="0.35">
      <c r="Y315" s="23"/>
    </row>
    <row r="316" spans="25:25" x14ac:dyDescent="0.35">
      <c r="Y316" s="23"/>
    </row>
    <row r="317" spans="25:25" x14ac:dyDescent="0.35">
      <c r="Y317" s="23"/>
    </row>
    <row r="318" spans="25:25" x14ac:dyDescent="0.35">
      <c r="Y318" s="23"/>
    </row>
    <row r="319" spans="25:25" x14ac:dyDescent="0.35">
      <c r="Y319" s="23"/>
    </row>
    <row r="320" spans="25:25" x14ac:dyDescent="0.35">
      <c r="Y320" s="23"/>
    </row>
    <row r="321" spans="25:25" x14ac:dyDescent="0.35">
      <c r="Y321" s="23"/>
    </row>
    <row r="322" spans="25:25" x14ac:dyDescent="0.35">
      <c r="Y322" s="23"/>
    </row>
    <row r="323" spans="25:25" x14ac:dyDescent="0.35">
      <c r="Y323" s="23"/>
    </row>
    <row r="324" spans="25:25" x14ac:dyDescent="0.35">
      <c r="Y324" s="23"/>
    </row>
    <row r="325" spans="25:25" x14ac:dyDescent="0.35">
      <c r="Y325" s="23"/>
    </row>
    <row r="326" spans="25:25" x14ac:dyDescent="0.35">
      <c r="Y326" s="23"/>
    </row>
    <row r="327" spans="25:25" x14ac:dyDescent="0.35">
      <c r="Y327" s="23"/>
    </row>
    <row r="328" spans="25:25" x14ac:dyDescent="0.35">
      <c r="Y328" s="23"/>
    </row>
    <row r="329" spans="25:25" x14ac:dyDescent="0.35">
      <c r="Y329" s="23"/>
    </row>
    <row r="330" spans="25:25" x14ac:dyDescent="0.35">
      <c r="Y330" s="23"/>
    </row>
    <row r="331" spans="25:25" x14ac:dyDescent="0.35">
      <c r="Y331" s="23"/>
    </row>
    <row r="332" spans="25:25" x14ac:dyDescent="0.35">
      <c r="Y332" s="23"/>
    </row>
    <row r="333" spans="25:25" x14ac:dyDescent="0.35">
      <c r="Y333" s="23"/>
    </row>
    <row r="334" spans="25:25" x14ac:dyDescent="0.35">
      <c r="Y334" s="23"/>
    </row>
    <row r="335" spans="25:25" x14ac:dyDescent="0.35">
      <c r="Y335" s="23"/>
    </row>
    <row r="336" spans="25:25" x14ac:dyDescent="0.35">
      <c r="Y336" s="23"/>
    </row>
    <row r="337" spans="25:25" x14ac:dyDescent="0.35">
      <c r="Y337" s="23"/>
    </row>
    <row r="338" spans="25:25" x14ac:dyDescent="0.35">
      <c r="Y338" s="23"/>
    </row>
    <row r="339" spans="25:25" x14ac:dyDescent="0.35">
      <c r="Y339" s="23"/>
    </row>
    <row r="340" spans="25:25" x14ac:dyDescent="0.35">
      <c r="Y340" s="23"/>
    </row>
    <row r="341" spans="25:25" x14ac:dyDescent="0.35">
      <c r="Y341" s="23"/>
    </row>
    <row r="342" spans="25:25" x14ac:dyDescent="0.35">
      <c r="Y342" s="23"/>
    </row>
    <row r="343" spans="25:25" x14ac:dyDescent="0.35">
      <c r="Y343" s="23"/>
    </row>
    <row r="344" spans="25:25" x14ac:dyDescent="0.35">
      <c r="Y344" s="23"/>
    </row>
    <row r="345" spans="25:25" x14ac:dyDescent="0.35">
      <c r="Y345" s="23"/>
    </row>
    <row r="346" spans="25:25" x14ac:dyDescent="0.35">
      <c r="Y346" s="23"/>
    </row>
    <row r="347" spans="25:25" x14ac:dyDescent="0.35">
      <c r="Y347" s="23"/>
    </row>
    <row r="348" spans="25:25" x14ac:dyDescent="0.35">
      <c r="Y348" s="23"/>
    </row>
    <row r="349" spans="25:25" x14ac:dyDescent="0.35">
      <c r="Y349" s="23"/>
    </row>
    <row r="350" spans="25:25" x14ac:dyDescent="0.35">
      <c r="Y350" s="23"/>
    </row>
    <row r="351" spans="25:25" x14ac:dyDescent="0.35">
      <c r="Y351" s="23"/>
    </row>
    <row r="352" spans="25:25" x14ac:dyDescent="0.35">
      <c r="Y352" s="23"/>
    </row>
    <row r="353" spans="25:25" x14ac:dyDescent="0.35">
      <c r="Y353" s="23"/>
    </row>
    <row r="354" spans="25:25" x14ac:dyDescent="0.35">
      <c r="Y354" s="23"/>
    </row>
    <row r="355" spans="25:25" x14ac:dyDescent="0.35">
      <c r="Y355" s="23"/>
    </row>
    <row r="356" spans="25:25" x14ac:dyDescent="0.35">
      <c r="Y356" s="23"/>
    </row>
    <row r="357" spans="25:25" x14ac:dyDescent="0.35">
      <c r="Y357" s="23"/>
    </row>
    <row r="358" spans="25:25" x14ac:dyDescent="0.35">
      <c r="Y358" s="23"/>
    </row>
    <row r="359" spans="25:25" x14ac:dyDescent="0.35">
      <c r="Y359" s="23"/>
    </row>
    <row r="360" spans="25:25" x14ac:dyDescent="0.35">
      <c r="Y360" s="23"/>
    </row>
    <row r="361" spans="25:25" x14ac:dyDescent="0.35">
      <c r="Y361" s="23"/>
    </row>
    <row r="362" spans="25:25" x14ac:dyDescent="0.35">
      <c r="Y362" s="23"/>
    </row>
    <row r="363" spans="25:25" x14ac:dyDescent="0.35">
      <c r="Y363" s="23"/>
    </row>
    <row r="364" spans="25:25" x14ac:dyDescent="0.35">
      <c r="Y364" s="23"/>
    </row>
    <row r="365" spans="25:25" x14ac:dyDescent="0.35">
      <c r="Y365" s="23"/>
    </row>
    <row r="366" spans="25:25" x14ac:dyDescent="0.35">
      <c r="Y366" s="23"/>
    </row>
    <row r="367" spans="25:25" x14ac:dyDescent="0.35">
      <c r="Y367" s="23"/>
    </row>
    <row r="368" spans="25:25" x14ac:dyDescent="0.35">
      <c r="Y368" s="23"/>
    </row>
    <row r="369" spans="25:25" x14ac:dyDescent="0.35">
      <c r="Y369" s="23"/>
    </row>
    <row r="370" spans="25:25" x14ac:dyDescent="0.35">
      <c r="Y370" s="23"/>
    </row>
    <row r="371" spans="25:25" x14ac:dyDescent="0.35">
      <c r="Y371" s="23"/>
    </row>
    <row r="372" spans="25:25" x14ac:dyDescent="0.35">
      <c r="Y372" s="23"/>
    </row>
    <row r="373" spans="25:25" x14ac:dyDescent="0.35">
      <c r="Y373" s="23"/>
    </row>
    <row r="374" spans="25:25" x14ac:dyDescent="0.35">
      <c r="Y374" s="23"/>
    </row>
    <row r="375" spans="25:25" x14ac:dyDescent="0.35">
      <c r="Y375" s="23"/>
    </row>
    <row r="376" spans="25:25" x14ac:dyDescent="0.35">
      <c r="Y376" s="23"/>
    </row>
    <row r="377" spans="25:25" x14ac:dyDescent="0.35">
      <c r="Y377" s="23"/>
    </row>
    <row r="378" spans="25:25" x14ac:dyDescent="0.35">
      <c r="Y378" s="23"/>
    </row>
    <row r="379" spans="25:25" x14ac:dyDescent="0.35">
      <c r="Y379" s="23"/>
    </row>
    <row r="380" spans="25:25" x14ac:dyDescent="0.35">
      <c r="Y380" s="23"/>
    </row>
    <row r="381" spans="25:25" x14ac:dyDescent="0.35">
      <c r="Y381" s="23"/>
    </row>
    <row r="382" spans="25:25" x14ac:dyDescent="0.35">
      <c r="Y382" s="23"/>
    </row>
    <row r="383" spans="25:25" x14ac:dyDescent="0.35">
      <c r="Y383" s="23"/>
    </row>
    <row r="384" spans="25:25" x14ac:dyDescent="0.35">
      <c r="Y384" s="23"/>
    </row>
    <row r="385" spans="25:25" x14ac:dyDescent="0.35">
      <c r="Y385" s="23"/>
    </row>
    <row r="386" spans="25:25" x14ac:dyDescent="0.35">
      <c r="Y386" s="23"/>
    </row>
    <row r="387" spans="25:25" x14ac:dyDescent="0.35">
      <c r="Y387" s="23"/>
    </row>
    <row r="388" spans="25:25" x14ac:dyDescent="0.35">
      <c r="Y388" s="23"/>
    </row>
    <row r="389" spans="25:25" x14ac:dyDescent="0.35">
      <c r="Y389" s="23"/>
    </row>
    <row r="390" spans="25:25" x14ac:dyDescent="0.35">
      <c r="Y390" s="23"/>
    </row>
    <row r="391" spans="25:25" x14ac:dyDescent="0.35">
      <c r="Y391" s="23"/>
    </row>
    <row r="392" spans="25:25" x14ac:dyDescent="0.35">
      <c r="Y392" s="23"/>
    </row>
    <row r="393" spans="25:25" x14ac:dyDescent="0.35">
      <c r="Y393" s="23"/>
    </row>
    <row r="394" spans="25:25" x14ac:dyDescent="0.35">
      <c r="Y394" s="23"/>
    </row>
    <row r="395" spans="25:25" x14ac:dyDescent="0.35">
      <c r="Y395" s="23"/>
    </row>
    <row r="396" spans="25:25" x14ac:dyDescent="0.35">
      <c r="Y396" s="23"/>
    </row>
    <row r="397" spans="25:25" x14ac:dyDescent="0.35">
      <c r="Y397" s="23"/>
    </row>
    <row r="398" spans="25:25" x14ac:dyDescent="0.35">
      <c r="Y398" s="23"/>
    </row>
    <row r="399" spans="25:25" x14ac:dyDescent="0.35">
      <c r="Y399" s="23"/>
    </row>
    <row r="400" spans="25:25" x14ac:dyDescent="0.35">
      <c r="Y400" s="23"/>
    </row>
    <row r="401" spans="25:25" x14ac:dyDescent="0.35">
      <c r="Y401" s="23"/>
    </row>
    <row r="402" spans="25:25" x14ac:dyDescent="0.35">
      <c r="Y402" s="23"/>
    </row>
    <row r="403" spans="25:25" x14ac:dyDescent="0.35">
      <c r="Y403" s="23"/>
    </row>
    <row r="404" spans="25:25" x14ac:dyDescent="0.35">
      <c r="Y404" s="23"/>
    </row>
    <row r="405" spans="25:25" x14ac:dyDescent="0.35">
      <c r="Y405" s="23"/>
    </row>
    <row r="406" spans="25:25" x14ac:dyDescent="0.35">
      <c r="Y406" s="23"/>
    </row>
    <row r="407" spans="25:25" x14ac:dyDescent="0.35">
      <c r="Y407" s="23"/>
    </row>
    <row r="408" spans="25:25" x14ac:dyDescent="0.35">
      <c r="Y408" s="23"/>
    </row>
    <row r="409" spans="25:25" x14ac:dyDescent="0.35">
      <c r="Y409" s="23"/>
    </row>
    <row r="410" spans="25:25" x14ac:dyDescent="0.35">
      <c r="Y410" s="23"/>
    </row>
    <row r="411" spans="25:25" x14ac:dyDescent="0.35">
      <c r="Y411" s="23"/>
    </row>
    <row r="412" spans="25:25" x14ac:dyDescent="0.35">
      <c r="Y412" s="23"/>
    </row>
    <row r="413" spans="25:25" x14ac:dyDescent="0.35">
      <c r="Y413" s="23"/>
    </row>
    <row r="414" spans="25:25" x14ac:dyDescent="0.35">
      <c r="Y414" s="23"/>
    </row>
    <row r="415" spans="25:25" x14ac:dyDescent="0.35">
      <c r="Y415" s="23"/>
    </row>
    <row r="416" spans="25:25" x14ac:dyDescent="0.35">
      <c r="Y416" s="23"/>
    </row>
    <row r="417" spans="25:25" x14ac:dyDescent="0.35">
      <c r="Y417" s="23"/>
    </row>
    <row r="418" spans="25:25" x14ac:dyDescent="0.35">
      <c r="Y418" s="23"/>
    </row>
    <row r="419" spans="25:25" x14ac:dyDescent="0.35">
      <c r="Y419" s="23"/>
    </row>
    <row r="420" spans="25:25" x14ac:dyDescent="0.35">
      <c r="Y420" s="23"/>
    </row>
    <row r="421" spans="25:25" x14ac:dyDescent="0.35">
      <c r="Y421" s="23"/>
    </row>
    <row r="422" spans="25:25" x14ac:dyDescent="0.35">
      <c r="Y422" s="23"/>
    </row>
    <row r="423" spans="25:25" x14ac:dyDescent="0.35">
      <c r="Y423" s="23"/>
    </row>
    <row r="424" spans="25:25" x14ac:dyDescent="0.35">
      <c r="Y424" s="23"/>
    </row>
    <row r="425" spans="25:25" x14ac:dyDescent="0.35">
      <c r="Y425" s="23"/>
    </row>
    <row r="426" spans="25:25" x14ac:dyDescent="0.35">
      <c r="Y426" s="23"/>
    </row>
    <row r="427" spans="25:25" x14ac:dyDescent="0.35">
      <c r="Y427" s="23"/>
    </row>
    <row r="428" spans="25:25" x14ac:dyDescent="0.35">
      <c r="Y428" s="23"/>
    </row>
    <row r="429" spans="25:25" x14ac:dyDescent="0.35">
      <c r="Y429" s="23"/>
    </row>
    <row r="430" spans="25:25" x14ac:dyDescent="0.35">
      <c r="Y430" s="23"/>
    </row>
    <row r="431" spans="25:25" x14ac:dyDescent="0.35">
      <c r="Y431" s="23"/>
    </row>
    <row r="432" spans="25:25" x14ac:dyDescent="0.35">
      <c r="Y432" s="23"/>
    </row>
    <row r="433" spans="25:25" x14ac:dyDescent="0.35">
      <c r="Y433" s="23"/>
    </row>
    <row r="434" spans="25:25" x14ac:dyDescent="0.35">
      <c r="Y434" s="23"/>
    </row>
    <row r="435" spans="25:25" x14ac:dyDescent="0.35">
      <c r="Y435" s="23"/>
    </row>
    <row r="436" spans="25:25" x14ac:dyDescent="0.35">
      <c r="Y436" s="23"/>
    </row>
    <row r="437" spans="25:25" x14ac:dyDescent="0.35">
      <c r="Y437" s="23"/>
    </row>
    <row r="438" spans="25:25" x14ac:dyDescent="0.35">
      <c r="Y438" s="23"/>
    </row>
    <row r="439" spans="25:25" x14ac:dyDescent="0.35">
      <c r="Y439" s="23"/>
    </row>
    <row r="440" spans="25:25" x14ac:dyDescent="0.35">
      <c r="Y440" s="23"/>
    </row>
    <row r="441" spans="25:25" x14ac:dyDescent="0.35">
      <c r="Y441" s="23"/>
    </row>
    <row r="442" spans="25:25" x14ac:dyDescent="0.35">
      <c r="Y442" s="23"/>
    </row>
    <row r="443" spans="25:25" x14ac:dyDescent="0.35">
      <c r="Y443" s="23"/>
    </row>
    <row r="444" spans="25:25" x14ac:dyDescent="0.35">
      <c r="Y444" s="23"/>
    </row>
    <row r="445" spans="25:25" x14ac:dyDescent="0.35">
      <c r="Y445" s="23"/>
    </row>
    <row r="446" spans="25:25" x14ac:dyDescent="0.35">
      <c r="Y446" s="23"/>
    </row>
    <row r="447" spans="25:25" x14ac:dyDescent="0.35">
      <c r="Y447" s="23"/>
    </row>
    <row r="448" spans="25:25" x14ac:dyDescent="0.35">
      <c r="Y448" s="23"/>
    </row>
    <row r="449" spans="25:25" x14ac:dyDescent="0.35">
      <c r="Y449" s="23"/>
    </row>
    <row r="450" spans="25:25" x14ac:dyDescent="0.35">
      <c r="Y450" s="23"/>
    </row>
    <row r="451" spans="25:25" x14ac:dyDescent="0.35">
      <c r="Y451" s="23"/>
    </row>
    <row r="452" spans="25:25" x14ac:dyDescent="0.35">
      <c r="Y452" s="23"/>
    </row>
    <row r="453" spans="25:25" x14ac:dyDescent="0.35">
      <c r="Y453" s="23"/>
    </row>
    <row r="454" spans="25:25" x14ac:dyDescent="0.35">
      <c r="Y454" s="23"/>
    </row>
    <row r="455" spans="25:25" x14ac:dyDescent="0.35">
      <c r="Y455" s="23"/>
    </row>
    <row r="456" spans="25:25" x14ac:dyDescent="0.35">
      <c r="Y456" s="23"/>
    </row>
    <row r="457" spans="25:25" x14ac:dyDescent="0.35">
      <c r="Y457" s="23"/>
    </row>
    <row r="458" spans="25:25" x14ac:dyDescent="0.35">
      <c r="Y458" s="23"/>
    </row>
    <row r="459" spans="25:25" x14ac:dyDescent="0.35">
      <c r="Y459" s="23"/>
    </row>
    <row r="460" spans="25:25" x14ac:dyDescent="0.35">
      <c r="Y460" s="23"/>
    </row>
    <row r="461" spans="25:25" x14ac:dyDescent="0.35">
      <c r="Y461" s="23"/>
    </row>
    <row r="462" spans="25:25" x14ac:dyDescent="0.35">
      <c r="Y462" s="23"/>
    </row>
    <row r="463" spans="25:25" x14ac:dyDescent="0.35">
      <c r="Y463" s="23"/>
    </row>
    <row r="464" spans="25:25" x14ac:dyDescent="0.35">
      <c r="Y464" s="23"/>
    </row>
    <row r="465" spans="25:25" x14ac:dyDescent="0.35">
      <c r="Y465" s="23"/>
    </row>
    <row r="466" spans="25:25" x14ac:dyDescent="0.35">
      <c r="Y466" s="23"/>
    </row>
    <row r="467" spans="25:25" x14ac:dyDescent="0.35">
      <c r="Y467" s="23"/>
    </row>
    <row r="468" spans="25:25" x14ac:dyDescent="0.35">
      <c r="Y468" s="23"/>
    </row>
    <row r="469" spans="25:25" x14ac:dyDescent="0.35">
      <c r="Y469" s="23"/>
    </row>
    <row r="470" spans="25:25" x14ac:dyDescent="0.35">
      <c r="Y470" s="23"/>
    </row>
    <row r="471" spans="25:25" x14ac:dyDescent="0.35">
      <c r="Y471" s="23"/>
    </row>
    <row r="472" spans="25:25" x14ac:dyDescent="0.35">
      <c r="Y472" s="23"/>
    </row>
    <row r="473" spans="25:25" x14ac:dyDescent="0.35">
      <c r="Y473" s="23"/>
    </row>
    <row r="474" spans="25:25" x14ac:dyDescent="0.35">
      <c r="Y474" s="23"/>
    </row>
    <row r="475" spans="25:25" x14ac:dyDescent="0.35">
      <c r="Y475" s="23"/>
    </row>
    <row r="476" spans="25:25" x14ac:dyDescent="0.35">
      <c r="Y476" s="23"/>
    </row>
    <row r="477" spans="25:25" x14ac:dyDescent="0.35">
      <c r="Y477" s="23"/>
    </row>
    <row r="478" spans="25:25" x14ac:dyDescent="0.35">
      <c r="Y478" s="23"/>
    </row>
    <row r="479" spans="25:25" x14ac:dyDescent="0.35">
      <c r="Y479" s="23"/>
    </row>
    <row r="480" spans="25:25" x14ac:dyDescent="0.35">
      <c r="Y480" s="23"/>
    </row>
    <row r="481" spans="25:25" x14ac:dyDescent="0.35">
      <c r="Y481" s="23"/>
    </row>
    <row r="482" spans="25:25" x14ac:dyDescent="0.35">
      <c r="Y482" s="23"/>
    </row>
    <row r="483" spans="25:25" x14ac:dyDescent="0.35">
      <c r="Y483" s="23"/>
    </row>
    <row r="484" spans="25:25" x14ac:dyDescent="0.35">
      <c r="Y484" s="23"/>
    </row>
    <row r="485" spans="25:25" x14ac:dyDescent="0.35">
      <c r="Y485" s="23"/>
    </row>
    <row r="486" spans="25:25" x14ac:dyDescent="0.35">
      <c r="Y486" s="23"/>
    </row>
    <row r="487" spans="25:25" x14ac:dyDescent="0.35">
      <c r="Y487" s="23"/>
    </row>
    <row r="488" spans="25:25" x14ac:dyDescent="0.35">
      <c r="Y488" s="23"/>
    </row>
    <row r="489" spans="25:25" x14ac:dyDescent="0.35">
      <c r="Y489" s="23"/>
    </row>
    <row r="490" spans="25:25" x14ac:dyDescent="0.35">
      <c r="Y490" s="23"/>
    </row>
    <row r="491" spans="25:25" x14ac:dyDescent="0.35">
      <c r="Y491" s="23"/>
    </row>
    <row r="492" spans="25:25" x14ac:dyDescent="0.35">
      <c r="Y492" s="23"/>
    </row>
    <row r="493" spans="25:25" x14ac:dyDescent="0.35">
      <c r="Y493" s="23"/>
    </row>
    <row r="494" spans="25:25" x14ac:dyDescent="0.35">
      <c r="Y494" s="23"/>
    </row>
    <row r="495" spans="25:25" x14ac:dyDescent="0.35">
      <c r="Y495" s="23"/>
    </row>
    <row r="496" spans="25:25" x14ac:dyDescent="0.35">
      <c r="Y496" s="23"/>
    </row>
    <row r="497" spans="25:25" x14ac:dyDescent="0.35">
      <c r="Y497" s="23"/>
    </row>
    <row r="498" spans="25:25" x14ac:dyDescent="0.35">
      <c r="Y498" s="23"/>
    </row>
    <row r="499" spans="25:25" x14ac:dyDescent="0.35">
      <c r="Y499" s="23"/>
    </row>
    <row r="500" spans="25:25" x14ac:dyDescent="0.35">
      <c r="Y500" s="23"/>
    </row>
    <row r="501" spans="25:25" x14ac:dyDescent="0.35">
      <c r="Y501" s="23"/>
    </row>
    <row r="502" spans="25:25" x14ac:dyDescent="0.35">
      <c r="Y502" s="23"/>
    </row>
    <row r="503" spans="25:25" x14ac:dyDescent="0.35">
      <c r="Y503" s="23"/>
    </row>
    <row r="504" spans="25:25" x14ac:dyDescent="0.35">
      <c r="Y504" s="23"/>
    </row>
    <row r="505" spans="25:25" x14ac:dyDescent="0.35">
      <c r="Y505" s="23"/>
    </row>
    <row r="506" spans="25:25" x14ac:dyDescent="0.35">
      <c r="Y506" s="23"/>
    </row>
    <row r="507" spans="25:25" x14ac:dyDescent="0.35">
      <c r="Y507" s="23"/>
    </row>
    <row r="508" spans="25:25" x14ac:dyDescent="0.35">
      <c r="Y508" s="23"/>
    </row>
    <row r="509" spans="25:25" x14ac:dyDescent="0.35">
      <c r="Y509" s="23"/>
    </row>
    <row r="510" spans="25:25" x14ac:dyDescent="0.35">
      <c r="Y510" s="23"/>
    </row>
    <row r="511" spans="25:25" x14ac:dyDescent="0.35">
      <c r="Y511" s="23"/>
    </row>
    <row r="512" spans="25:25" x14ac:dyDescent="0.35">
      <c r="Y512" s="23"/>
    </row>
    <row r="513" spans="25:25" x14ac:dyDescent="0.35">
      <c r="Y513" s="23"/>
    </row>
    <row r="514" spans="25:25" x14ac:dyDescent="0.35">
      <c r="Y514" s="23"/>
    </row>
    <row r="515" spans="25:25" x14ac:dyDescent="0.35">
      <c r="Y515" s="23"/>
    </row>
    <row r="516" spans="25:25" x14ac:dyDescent="0.35">
      <c r="Y516" s="23"/>
    </row>
    <row r="517" spans="25:25" x14ac:dyDescent="0.35">
      <c r="Y517" s="23"/>
    </row>
    <row r="518" spans="25:25" x14ac:dyDescent="0.35">
      <c r="Y518" s="23"/>
    </row>
    <row r="519" spans="25:25" x14ac:dyDescent="0.35">
      <c r="Y519" s="23"/>
    </row>
    <row r="520" spans="25:25" x14ac:dyDescent="0.35">
      <c r="Y520" s="23"/>
    </row>
    <row r="521" spans="25:25" x14ac:dyDescent="0.35">
      <c r="Y521" s="23"/>
    </row>
    <row r="522" spans="25:25" x14ac:dyDescent="0.35">
      <c r="Y522" s="23"/>
    </row>
    <row r="523" spans="25:25" x14ac:dyDescent="0.35">
      <c r="Y523" s="23"/>
    </row>
    <row r="524" spans="25:25" x14ac:dyDescent="0.35">
      <c r="Y524" s="23"/>
    </row>
    <row r="525" spans="25:25" x14ac:dyDescent="0.35">
      <c r="Y525" s="23"/>
    </row>
    <row r="526" spans="25:25" x14ac:dyDescent="0.35">
      <c r="Y526" s="23"/>
    </row>
    <row r="527" spans="25:25" x14ac:dyDescent="0.35">
      <c r="Y527" s="23"/>
    </row>
    <row r="528" spans="25:25" x14ac:dyDescent="0.35">
      <c r="Y528" s="23"/>
    </row>
    <row r="529" spans="25:25" x14ac:dyDescent="0.35">
      <c r="Y529" s="23"/>
    </row>
    <row r="530" spans="25:25" x14ac:dyDescent="0.35">
      <c r="Y530" s="23"/>
    </row>
    <row r="531" spans="25:25" x14ac:dyDescent="0.35">
      <c r="Y531" s="23"/>
    </row>
    <row r="532" spans="25:25" x14ac:dyDescent="0.35">
      <c r="Y532" s="23"/>
    </row>
    <row r="533" spans="25:25" x14ac:dyDescent="0.35">
      <c r="Y533" s="23"/>
    </row>
    <row r="534" spans="25:25" x14ac:dyDescent="0.35">
      <c r="Y534" s="23"/>
    </row>
    <row r="535" spans="25:25" x14ac:dyDescent="0.35">
      <c r="Y535" s="23"/>
    </row>
    <row r="536" spans="25:25" x14ac:dyDescent="0.35">
      <c r="Y536" s="23"/>
    </row>
    <row r="537" spans="25:25" x14ac:dyDescent="0.35">
      <c r="Y537" s="23"/>
    </row>
    <row r="538" spans="25:25" x14ac:dyDescent="0.35">
      <c r="Y538" s="23"/>
    </row>
    <row r="539" spans="25:25" x14ac:dyDescent="0.35">
      <c r="Y539" s="23"/>
    </row>
    <row r="540" spans="25:25" x14ac:dyDescent="0.35">
      <c r="Y540" s="23"/>
    </row>
    <row r="541" spans="25:25" x14ac:dyDescent="0.35">
      <c r="Y541" s="23"/>
    </row>
    <row r="542" spans="25:25" x14ac:dyDescent="0.35">
      <c r="Y542" s="23"/>
    </row>
    <row r="543" spans="25:25" x14ac:dyDescent="0.35">
      <c r="Y543" s="23"/>
    </row>
    <row r="544" spans="25:25" x14ac:dyDescent="0.35">
      <c r="Y544" s="23"/>
    </row>
    <row r="545" spans="25:25" x14ac:dyDescent="0.35">
      <c r="Y545" s="23"/>
    </row>
    <row r="546" spans="25:25" x14ac:dyDescent="0.35">
      <c r="Y546" s="23"/>
    </row>
    <row r="547" spans="25:25" x14ac:dyDescent="0.35">
      <c r="Y547" s="23"/>
    </row>
    <row r="548" spans="25:25" x14ac:dyDescent="0.35">
      <c r="Y548" s="23"/>
    </row>
    <row r="549" spans="25:25" x14ac:dyDescent="0.35">
      <c r="Y549" s="23"/>
    </row>
    <row r="550" spans="25:25" x14ac:dyDescent="0.35">
      <c r="Y550" s="23"/>
    </row>
    <row r="551" spans="25:25" x14ac:dyDescent="0.35">
      <c r="Y551" s="23"/>
    </row>
    <row r="552" spans="25:25" x14ac:dyDescent="0.35">
      <c r="Y552" s="23"/>
    </row>
    <row r="553" spans="25:25" x14ac:dyDescent="0.35">
      <c r="Y553" s="23"/>
    </row>
    <row r="554" spans="25:25" x14ac:dyDescent="0.35">
      <c r="Y554" s="23"/>
    </row>
    <row r="555" spans="25:25" x14ac:dyDescent="0.35">
      <c r="Y555" s="23"/>
    </row>
    <row r="556" spans="25:25" x14ac:dyDescent="0.35">
      <c r="Y556" s="23"/>
    </row>
    <row r="557" spans="25:25" x14ac:dyDescent="0.35">
      <c r="Y557" s="23"/>
    </row>
    <row r="558" spans="25:25" x14ac:dyDescent="0.35">
      <c r="Y558" s="23"/>
    </row>
    <row r="559" spans="25:25" x14ac:dyDescent="0.35">
      <c r="Y559" s="23"/>
    </row>
    <row r="560" spans="25:25" x14ac:dyDescent="0.35">
      <c r="Y560" s="23"/>
    </row>
    <row r="561" spans="25:25" x14ac:dyDescent="0.35">
      <c r="Y561" s="23"/>
    </row>
    <row r="562" spans="25:25" x14ac:dyDescent="0.35">
      <c r="Y562" s="23"/>
    </row>
    <row r="563" spans="25:25" x14ac:dyDescent="0.35">
      <c r="Y563" s="23"/>
    </row>
    <row r="564" spans="25:25" x14ac:dyDescent="0.35">
      <c r="Y564" s="23"/>
    </row>
    <row r="565" spans="25:25" x14ac:dyDescent="0.35">
      <c r="Y565" s="23"/>
    </row>
    <row r="566" spans="25:25" ht="13.15" thickBot="1" x14ac:dyDescent="0.4">
      <c r="Y566" s="24"/>
    </row>
  </sheetData>
  <sheetProtection sheet="1" objects="1" selectLockedCells="1"/>
  <mergeCells count="17">
    <mergeCell ref="G13:I14"/>
    <mergeCell ref="N6:O6"/>
    <mergeCell ref="N9:O10"/>
    <mergeCell ref="G35:H36"/>
    <mergeCell ref="C35:C36"/>
    <mergeCell ref="N2:O2"/>
    <mergeCell ref="G22:I23"/>
    <mergeCell ref="G25:I26"/>
    <mergeCell ref="B9:D9"/>
    <mergeCell ref="G32:I32"/>
    <mergeCell ref="G9:I9"/>
    <mergeCell ref="D22:D23"/>
    <mergeCell ref="D25:D26"/>
    <mergeCell ref="B25:C26"/>
    <mergeCell ref="N3:O3"/>
    <mergeCell ref="N4:O4"/>
    <mergeCell ref="N5:O5"/>
  </mergeCells>
  <phoneticPr fontId="3" type="noConversion"/>
  <dataValidations count="2">
    <dataValidation type="list" allowBlank="1" showInputMessage="1" showErrorMessage="1" sqref="G9:I9">
      <formula1>$X$2:$X$5</formula1>
    </dataValidation>
    <dataValidation type="decimal" allowBlank="1" showInputMessage="1" showErrorMessage="1" sqref="G13">
      <formula1>0</formula1>
      <formula2>9.5</formula2>
    </dataValidation>
  </dataValidations>
  <hyperlinks>
    <hyperlink ref="G35:G36" location="'1 Measure Ready Reckoner'!A1" display="To Single Measure Ready Reckoner  ---&gt;"/>
    <hyperlink ref="N9:O10" r:id="rId1" display="Qualifications which count towards the EBacc"/>
    <hyperlink ref="G35:H36" location="'All Measures Ready Reckoner'!A1" display="To All Measures Ready Reckoner  ---&gt;"/>
    <hyperlink ref="C35:C36" location="'Key stage 2 Data Input'!A1" display="'Key stage 2 Data Input'!A1"/>
  </hyperlinks>
  <pageMargins left="0.75" right="0.75" top="1" bottom="1" header="0.5" footer="0.5"/>
  <pageSetup paperSize="9" scale="6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fitToPage="1"/>
  </sheetPr>
  <dimension ref="B1:U20"/>
  <sheetViews>
    <sheetView showGridLines="0" showRowColHeaders="0" zoomScale="95" zoomScaleNormal="90" workbookViewId="0">
      <selection activeCell="D12" sqref="D12"/>
    </sheetView>
  </sheetViews>
  <sheetFormatPr defaultRowHeight="12.75" x14ac:dyDescent="0.35"/>
  <cols>
    <col min="1" max="1" width="1.73046875" customWidth="1"/>
    <col min="2" max="2" width="40.86328125" customWidth="1"/>
    <col min="3" max="3" width="2.1328125" customWidth="1"/>
    <col min="4" max="4" width="19.73046875" customWidth="1"/>
    <col min="5" max="5" width="3.3984375" customWidth="1"/>
    <col min="6" max="6" width="19.73046875" customWidth="1"/>
    <col min="7" max="7" width="3.3984375" customWidth="1"/>
    <col min="8" max="8" width="19.73046875" customWidth="1"/>
    <col min="9" max="9" width="3.3984375" customWidth="1"/>
    <col min="10" max="10" width="19.73046875" customWidth="1"/>
    <col min="11" max="11" width="3.3984375" customWidth="1"/>
    <col min="12" max="12" width="19.73046875" customWidth="1"/>
    <col min="13" max="13" width="3.3984375" customWidth="1"/>
    <col min="14" max="14" width="19.73046875" customWidth="1"/>
    <col min="17" max="32" width="14.1328125" customWidth="1"/>
  </cols>
  <sheetData>
    <row r="1" spans="2:21" ht="18.75" customHeight="1" thickBot="1" x14ac:dyDescent="0.4">
      <c r="R1" s="54"/>
    </row>
    <row r="2" spans="2:21" ht="20.25" customHeight="1" thickBot="1" x14ac:dyDescent="0.55000000000000004">
      <c r="B2" s="8" t="s">
        <v>140</v>
      </c>
      <c r="M2" s="273" t="s">
        <v>23</v>
      </c>
      <c r="N2" s="274"/>
      <c r="R2" s="54"/>
    </row>
    <row r="3" spans="2:21" ht="13.15" thickBot="1" x14ac:dyDescent="0.4">
      <c r="L3" s="43"/>
      <c r="M3" s="261" t="s">
        <v>21</v>
      </c>
      <c r="N3" s="281"/>
      <c r="R3" s="54"/>
    </row>
    <row r="4" spans="2:21" ht="15.4" thickBot="1" x14ac:dyDescent="0.45">
      <c r="B4" s="65" t="s">
        <v>141</v>
      </c>
      <c r="M4" s="264" t="s">
        <v>20</v>
      </c>
      <c r="N4" s="265"/>
      <c r="R4" s="58"/>
      <c r="S4" s="58"/>
      <c r="T4" s="58"/>
      <c r="U4" s="58"/>
    </row>
    <row r="5" spans="2:21" ht="15.4" thickBot="1" x14ac:dyDescent="0.45">
      <c r="B5" s="65" t="s">
        <v>72</v>
      </c>
      <c r="M5" s="224" t="s">
        <v>26</v>
      </c>
      <c r="N5" s="282"/>
      <c r="R5" s="58"/>
      <c r="S5" s="58"/>
      <c r="T5" s="58"/>
      <c r="U5" s="58"/>
    </row>
    <row r="6" spans="2:21" ht="15" x14ac:dyDescent="0.4">
      <c r="B6" s="65" t="s">
        <v>142</v>
      </c>
      <c r="R6" s="177"/>
      <c r="S6" s="58"/>
      <c r="T6" s="58"/>
      <c r="U6" s="58"/>
    </row>
    <row r="7" spans="2:21" ht="6.75" customHeight="1" x14ac:dyDescent="0.35">
      <c r="R7" s="178"/>
      <c r="S7" s="58"/>
      <c r="T7" s="58"/>
      <c r="U7" s="58"/>
    </row>
    <row r="8" spans="2:21" ht="45" customHeight="1" x14ac:dyDescent="0.45">
      <c r="D8" s="272" t="s">
        <v>143</v>
      </c>
      <c r="E8" s="272"/>
      <c r="F8" s="272"/>
      <c r="G8" s="272"/>
      <c r="H8" s="272"/>
      <c r="I8" s="16"/>
      <c r="J8" s="16"/>
      <c r="K8" s="16"/>
      <c r="L8" s="16"/>
      <c r="M8" s="16"/>
      <c r="N8" s="16"/>
      <c r="R8" s="178"/>
      <c r="S8" s="58"/>
      <c r="T8" s="58"/>
      <c r="U8" s="58"/>
    </row>
    <row r="9" spans="2:21" ht="18.75" customHeight="1" thickBot="1" x14ac:dyDescent="0.4">
      <c r="R9" s="56"/>
    </row>
    <row r="10" spans="2:21" ht="63.75" customHeight="1" thickBot="1" x14ac:dyDescent="0.4">
      <c r="C10" s="13"/>
      <c r="D10" s="66" t="s">
        <v>49</v>
      </c>
      <c r="E10" s="55"/>
      <c r="F10" s="66" t="s">
        <v>50</v>
      </c>
      <c r="G10" s="55"/>
      <c r="H10" s="66" t="s">
        <v>51</v>
      </c>
      <c r="I10" s="55"/>
    </row>
    <row r="11" spans="2:21" ht="50.25" customHeight="1" thickBot="1" x14ac:dyDescent="0.4">
      <c r="B11" s="67"/>
    </row>
    <row r="12" spans="2:21" ht="50.25" customHeight="1" thickBot="1" x14ac:dyDescent="0.4">
      <c r="B12" s="70" t="s">
        <v>73</v>
      </c>
      <c r="D12" s="193"/>
      <c r="F12" s="193"/>
      <c r="H12" s="193"/>
    </row>
    <row r="13" spans="2:21" ht="50.25" customHeight="1" thickBot="1" x14ac:dyDescent="0.4">
      <c r="B13" s="69"/>
      <c r="D13" s="21"/>
      <c r="F13" s="21"/>
      <c r="H13" s="21"/>
    </row>
    <row r="14" spans="2:21" ht="50.25" customHeight="1" thickBot="1" x14ac:dyDescent="0.4">
      <c r="B14" s="68" t="s">
        <v>74</v>
      </c>
      <c r="D14" s="194" t="str">
        <f>IF(ISERROR(VLOOKUP('Single Measure Ready Reckoner'!$D25,'Model values'!$B$9:$E$42,2,FALSE)),"-",VLOOKUP('Single Measure Ready Reckoner'!$D25,'Model values'!$B$9:$E$42,2,FALSE))</f>
        <v>-</v>
      </c>
      <c r="F14" s="194" t="str">
        <f>IF(ISERROR(VLOOKUP('Single Measure Ready Reckoner'!$D25,'Model values'!$B$9:$E$42,3,FALSE)),"-",VLOOKUP('Single Measure Ready Reckoner'!$D25,'Model values'!$B$9:$E$42,3,FALSE))</f>
        <v>-</v>
      </c>
      <c r="H14" s="194" t="str">
        <f>IF(ISERROR(VLOOKUP('Single Measure Ready Reckoner'!$D25,'Model values'!$B$9:$E$42,4,FALSE)),"-",VLOOKUP('Single Measure Ready Reckoner'!$D25,'Model values'!$B$9:$E$42,4,FALSE))</f>
        <v>-</v>
      </c>
    </row>
    <row r="15" spans="2:21" ht="50.25" customHeight="1" thickBot="1" x14ac:dyDescent="0.4">
      <c r="B15" s="69"/>
      <c r="D15" s="21">
        <f>IF(ISERROR(ROUND(U2+($R3*U3)+($R4*U4)+($R5*U5)+($R6*U6)+($R7*U7),6)),"-",ROUND(U2+($R3*U3)+($R4*U4)+($R5*U5)+($R6*U6)+($R7*U7),6))</f>
        <v>0</v>
      </c>
      <c r="F15" s="59">
        <f>IF(ISERROR(ROUND(V2+($R3*V3)+($R4*V4)+($R5*V5)+($R6*V6)+($R7*V7),6)),"-",ROUND(V2+($R3*V3)+($R4*V4)+($R5*V5)+($R6*V6)+($R7*V7),6))</f>
        <v>0</v>
      </c>
      <c r="H15" s="21">
        <f>IF(ISERROR(ROUND(W2+($R3*W3)+($R4*W4)+($R5*W5)+($R6*W6)+($R7*W7),6)),"-",ROUND(W2+($R3*W3)+($R4*W4)+($R5*W5)+($R6*W6)+($R7*W7),6))</f>
        <v>0</v>
      </c>
    </row>
    <row r="16" spans="2:21" ht="50.25" customHeight="1" thickBot="1" x14ac:dyDescent="0.4">
      <c r="B16" s="70" t="s">
        <v>52</v>
      </c>
      <c r="D16" s="195" t="str">
        <f>IF(ISBLANK(D12),"-",IF(ISERROR(D12-D14),"Pupil Excluded",ROUND(D12-D14,2)))</f>
        <v>-</v>
      </c>
      <c r="F16" s="195" t="str">
        <f>IF(ISBLANK(F12),"-",IF(ISERROR(F12-F14),"Pupil Excluded",ROUND(F12-F14,2)))</f>
        <v>-</v>
      </c>
      <c r="H16" s="195" t="str">
        <f>IF(ISBLANK(H12),"-",IF(ISERROR(H12-H14),"Pupil Excluded",ROUND(H12-H14,2)))</f>
        <v>-</v>
      </c>
    </row>
    <row r="18" spans="12:14" ht="13.15" thickBot="1" x14ac:dyDescent="0.4"/>
    <row r="19" spans="12:14" ht="20.25" customHeight="1" x14ac:dyDescent="0.35">
      <c r="L19" s="275" t="s">
        <v>45</v>
      </c>
      <c r="M19" s="276"/>
      <c r="N19" s="277"/>
    </row>
    <row r="20" spans="12:14" ht="20.25" customHeight="1" thickBot="1" x14ac:dyDescent="0.4">
      <c r="L20" s="278"/>
      <c r="M20" s="279"/>
      <c r="N20" s="280"/>
    </row>
  </sheetData>
  <sheetProtection sheet="1" selectLockedCells="1"/>
  <mergeCells count="6">
    <mergeCell ref="D8:H8"/>
    <mergeCell ref="M2:N2"/>
    <mergeCell ref="L19:N20"/>
    <mergeCell ref="M3:N3"/>
    <mergeCell ref="M4:N4"/>
    <mergeCell ref="M5:N5"/>
  </mergeCells>
  <phoneticPr fontId="3" type="noConversion"/>
  <dataValidations count="1">
    <dataValidation type="decimal" allowBlank="1" showInputMessage="1" showErrorMessage="1" sqref="D12 F12 H12">
      <formula1>0</formula1>
      <formula2>9.5</formula2>
    </dataValidation>
  </dataValidations>
  <hyperlinks>
    <hyperlink ref="L19:L20" location="'1 Measure Ready Reckoner'!A1" display="To Single Measure Ready Reckoner  ---&gt;"/>
    <hyperlink ref="L19:M20" location="'All Measures Ready Reckoner'!D12" display="To All Measures Ready Reckoner  ---&gt;"/>
    <hyperlink ref="L19:N20" location="'Single Measure Ready Reckoner'!D12" display="Back to Single Measure Ready Reckoner  &lt;---"/>
  </hyperlinks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62"/>
    <pageSetUpPr fitToPage="1"/>
  </sheetPr>
  <dimension ref="B2:J79"/>
  <sheetViews>
    <sheetView showGridLines="0" showRowColHeaders="0" zoomScale="90" workbookViewId="0">
      <selection activeCell="H27" sqref="H27:J28"/>
    </sheetView>
  </sheetViews>
  <sheetFormatPr defaultColWidth="9.1328125" defaultRowHeight="12.75" x14ac:dyDescent="0.35"/>
  <cols>
    <col min="1" max="1" width="2.265625" style="75" customWidth="1"/>
    <col min="2" max="2" width="11.86328125" style="75" customWidth="1"/>
    <col min="3" max="7" width="14.265625" style="75" customWidth="1"/>
    <col min="8" max="8" width="25.265625" style="75" bestFit="1" customWidth="1"/>
    <col min="9" max="9" width="21.3984375" style="75" customWidth="1"/>
    <col min="10" max="10" width="15.86328125" style="75" bestFit="1" customWidth="1"/>
    <col min="11" max="11" width="25.265625" style="75" bestFit="1" customWidth="1"/>
    <col min="12" max="13" width="12" style="75" customWidth="1"/>
    <col min="14" max="21" width="9.1328125" style="75"/>
    <col min="22" max="24" width="9.1328125" style="75" customWidth="1"/>
    <col min="25" max="16384" width="9.1328125" style="75"/>
  </cols>
  <sheetData>
    <row r="2" spans="2:8" ht="20.65" x14ac:dyDescent="0.6">
      <c r="B2" s="76" t="s">
        <v>112</v>
      </c>
    </row>
    <row r="3" spans="2:8" ht="42" customHeight="1" x14ac:dyDescent="0.4">
      <c r="B3" s="85" t="s">
        <v>113</v>
      </c>
    </row>
    <row r="4" spans="2:8" ht="15" x14ac:dyDescent="0.4">
      <c r="B4" s="85" t="s">
        <v>62</v>
      </c>
    </row>
    <row r="5" spans="2:8" ht="15" x14ac:dyDescent="0.4">
      <c r="B5" s="65" t="s">
        <v>64</v>
      </c>
    </row>
    <row r="6" spans="2:8" ht="13.15" x14ac:dyDescent="0.4">
      <c r="G6" s="285" t="s">
        <v>63</v>
      </c>
      <c r="H6" s="285"/>
    </row>
    <row r="7" spans="2:8" ht="39.4" x14ac:dyDescent="0.4">
      <c r="B7" s="283" t="s">
        <v>56</v>
      </c>
      <c r="C7" s="288" t="s">
        <v>106</v>
      </c>
      <c r="D7" s="289"/>
      <c r="E7" s="290"/>
      <c r="F7" s="170"/>
      <c r="G7" s="84" t="s">
        <v>60</v>
      </c>
      <c r="H7" s="84" t="s">
        <v>66</v>
      </c>
    </row>
    <row r="8" spans="2:8" ht="12.95" customHeight="1" x14ac:dyDescent="0.4">
      <c r="B8" s="284"/>
      <c r="C8" s="79" t="s">
        <v>16</v>
      </c>
      <c r="D8" s="79" t="s">
        <v>54</v>
      </c>
      <c r="E8" s="79" t="s">
        <v>55</v>
      </c>
      <c r="F8" s="168"/>
      <c r="G8" s="171">
        <v>1.5</v>
      </c>
      <c r="H8" s="83" t="s">
        <v>58</v>
      </c>
    </row>
    <row r="9" spans="2:8" ht="12.95" customHeight="1" x14ac:dyDescent="0.35">
      <c r="B9" s="80">
        <v>1.5</v>
      </c>
      <c r="C9" s="174">
        <v>2.2200000000000002</v>
      </c>
      <c r="D9" s="174">
        <v>1.81</v>
      </c>
      <c r="E9" s="174">
        <v>4.5999999999999996</v>
      </c>
      <c r="F9" s="169"/>
      <c r="G9" s="172">
        <v>2</v>
      </c>
      <c r="H9" s="83" t="s">
        <v>59</v>
      </c>
    </row>
    <row r="10" spans="2:8" ht="12.95" customHeight="1" x14ac:dyDescent="0.35">
      <c r="B10" s="80">
        <v>2</v>
      </c>
      <c r="C10" s="174">
        <v>2.4500000000000002</v>
      </c>
      <c r="D10" s="174">
        <v>1.98</v>
      </c>
      <c r="E10" s="174">
        <v>4.79</v>
      </c>
      <c r="G10" s="172">
        <v>2.5</v>
      </c>
      <c r="H10" s="83" t="s">
        <v>65</v>
      </c>
    </row>
    <row r="11" spans="2:8" ht="12.95" customHeight="1" x14ac:dyDescent="0.35">
      <c r="B11" s="80">
        <v>2.5</v>
      </c>
      <c r="C11" s="174">
        <v>2.4700000000000002</v>
      </c>
      <c r="D11" s="174">
        <v>1.93</v>
      </c>
      <c r="E11" s="174">
        <v>4.3499999999999996</v>
      </c>
      <c r="G11" s="172">
        <v>2.8</v>
      </c>
      <c r="H11" s="83" t="s">
        <v>67</v>
      </c>
    </row>
    <row r="12" spans="2:8" ht="12.95" customHeight="1" x14ac:dyDescent="0.35">
      <c r="B12" s="80">
        <v>2.8</v>
      </c>
      <c r="C12" s="174">
        <v>2.4500000000000002</v>
      </c>
      <c r="D12" s="174">
        <v>1.84</v>
      </c>
      <c r="E12" s="174">
        <v>3.7</v>
      </c>
      <c r="G12" s="172">
        <v>5.8</v>
      </c>
      <c r="H12" s="83" t="s">
        <v>107</v>
      </c>
    </row>
    <row r="13" spans="2:8" ht="12.95" customHeight="1" x14ac:dyDescent="0.35">
      <c r="B13" s="80">
        <v>2.9</v>
      </c>
      <c r="C13" s="174">
        <v>2.66</v>
      </c>
      <c r="D13" s="174">
        <v>2.04</v>
      </c>
      <c r="E13" s="174">
        <v>3.72</v>
      </c>
      <c r="G13" s="291" t="s">
        <v>61</v>
      </c>
      <c r="H13" s="291"/>
    </row>
    <row r="14" spans="2:8" ht="12.95" customHeight="1" x14ac:dyDescent="0.35">
      <c r="B14" s="80">
        <v>3</v>
      </c>
      <c r="C14" s="174">
        <v>2.81</v>
      </c>
      <c r="D14" s="174">
        <v>2.1800000000000002</v>
      </c>
      <c r="E14" s="174">
        <v>3.97</v>
      </c>
      <c r="F14" s="81"/>
      <c r="G14" s="292"/>
      <c r="H14" s="292"/>
    </row>
    <row r="15" spans="2:8" ht="12.95" customHeight="1" x14ac:dyDescent="0.35">
      <c r="B15" s="80">
        <v>3.1</v>
      </c>
      <c r="C15" s="174">
        <v>2.82</v>
      </c>
      <c r="D15" s="174">
        <v>2.2999999999999998</v>
      </c>
      <c r="E15" s="174">
        <v>3.79</v>
      </c>
      <c r="F15" s="81"/>
      <c r="G15" s="292"/>
      <c r="H15" s="292"/>
    </row>
    <row r="16" spans="2:8" ht="12.95" customHeight="1" x14ac:dyDescent="0.35">
      <c r="B16" s="80">
        <v>3.2</v>
      </c>
      <c r="C16" s="174">
        <v>2.91</v>
      </c>
      <c r="D16" s="174">
        <v>2.2599999999999998</v>
      </c>
      <c r="E16" s="174">
        <v>3.67</v>
      </c>
      <c r="F16" s="81"/>
    </row>
    <row r="17" spans="2:10" ht="12.95" customHeight="1" x14ac:dyDescent="0.35">
      <c r="B17" s="80">
        <v>3.3</v>
      </c>
      <c r="C17" s="174">
        <v>3.07</v>
      </c>
      <c r="D17" s="174">
        <v>2.46</v>
      </c>
      <c r="E17" s="174">
        <v>3.85</v>
      </c>
      <c r="F17" s="81"/>
    </row>
    <row r="18" spans="2:10" ht="12.95" customHeight="1" x14ac:dyDescent="0.35">
      <c r="B18" s="80">
        <v>3.4</v>
      </c>
      <c r="C18" s="174">
        <v>3.14</v>
      </c>
      <c r="D18" s="174">
        <v>2.54</v>
      </c>
      <c r="E18" s="174">
        <v>3.85</v>
      </c>
      <c r="F18" s="81"/>
    </row>
    <row r="19" spans="2:10" ht="12.95" customHeight="1" x14ac:dyDescent="0.35">
      <c r="B19" s="80">
        <v>3.5</v>
      </c>
      <c r="C19" s="174">
        <v>3.28</v>
      </c>
      <c r="D19" s="174">
        <v>2.66</v>
      </c>
      <c r="E19" s="174">
        <v>3.93</v>
      </c>
      <c r="F19" s="81"/>
    </row>
    <row r="20" spans="2:10" ht="12.95" customHeight="1" thickBot="1" x14ac:dyDescent="0.4">
      <c r="B20" s="80">
        <v>3.6</v>
      </c>
      <c r="C20" s="174">
        <v>3.38</v>
      </c>
      <c r="D20" s="174">
        <v>2.82</v>
      </c>
      <c r="E20" s="174">
        <v>3.8</v>
      </c>
      <c r="F20" s="81"/>
    </row>
    <row r="21" spans="2:10" ht="12.95" customHeight="1" x14ac:dyDescent="0.35">
      <c r="B21" s="80">
        <v>3.7</v>
      </c>
      <c r="C21" s="174">
        <v>3.5</v>
      </c>
      <c r="D21" s="174">
        <v>2.91</v>
      </c>
      <c r="E21" s="174">
        <v>3.89</v>
      </c>
      <c r="F21" s="81"/>
      <c r="H21" s="275" t="s">
        <v>45</v>
      </c>
      <c r="I21" s="276"/>
      <c r="J21" s="277"/>
    </row>
    <row r="22" spans="2:10" ht="12.95" customHeight="1" thickBot="1" x14ac:dyDescent="0.4">
      <c r="B22" s="80">
        <v>3.8</v>
      </c>
      <c r="C22" s="174">
        <v>3.64</v>
      </c>
      <c r="D22" s="174">
        <v>3.11</v>
      </c>
      <c r="E22" s="174">
        <v>3.98</v>
      </c>
      <c r="F22" s="81"/>
      <c r="H22" s="278"/>
      <c r="I22" s="279"/>
      <c r="J22" s="280"/>
    </row>
    <row r="23" spans="2:10" ht="12.95" customHeight="1" thickBot="1" x14ac:dyDescent="0.4">
      <c r="B23" s="80">
        <v>3.9</v>
      </c>
      <c r="C23" s="174">
        <v>3.79</v>
      </c>
      <c r="D23" s="174">
        <v>3.3</v>
      </c>
      <c r="E23" s="174">
        <v>3.98</v>
      </c>
    </row>
    <row r="24" spans="2:10" ht="12.95" customHeight="1" x14ac:dyDescent="0.35">
      <c r="B24" s="80">
        <v>4</v>
      </c>
      <c r="C24" s="174">
        <v>3.91</v>
      </c>
      <c r="D24" s="174">
        <v>3.44</v>
      </c>
      <c r="E24" s="174">
        <v>4.1100000000000003</v>
      </c>
      <c r="H24" s="203" t="s">
        <v>146</v>
      </c>
      <c r="I24" s="286"/>
      <c r="J24" s="204"/>
    </row>
    <row r="25" spans="2:10" ht="12.95" customHeight="1" thickBot="1" x14ac:dyDescent="0.4">
      <c r="B25" s="80">
        <v>4.0999999999999996</v>
      </c>
      <c r="C25" s="174">
        <v>4.05</v>
      </c>
      <c r="D25" s="174">
        <v>3.59</v>
      </c>
      <c r="E25" s="174">
        <v>4.1500000000000004</v>
      </c>
      <c r="H25" s="207"/>
      <c r="I25" s="287"/>
      <c r="J25" s="208"/>
    </row>
    <row r="26" spans="2:10" ht="12.95" customHeight="1" thickBot="1" x14ac:dyDescent="0.4">
      <c r="B26" s="80">
        <v>4.2</v>
      </c>
      <c r="C26" s="174">
        <v>4.2</v>
      </c>
      <c r="D26" s="174">
        <v>3.78</v>
      </c>
      <c r="E26" s="174">
        <v>4.25</v>
      </c>
    </row>
    <row r="27" spans="2:10" ht="12.95" customHeight="1" x14ac:dyDescent="0.35">
      <c r="B27" s="80">
        <v>4.3</v>
      </c>
      <c r="C27" s="174">
        <v>4.3499999999999996</v>
      </c>
      <c r="D27" s="174">
        <v>3.96</v>
      </c>
      <c r="E27" s="174">
        <v>4.3099999999999996</v>
      </c>
      <c r="H27" s="275" t="s">
        <v>46</v>
      </c>
      <c r="I27" s="276"/>
      <c r="J27" s="277"/>
    </row>
    <row r="28" spans="2:10" ht="12.95" customHeight="1" thickBot="1" x14ac:dyDescent="0.4">
      <c r="B28" s="80">
        <v>4.4000000000000004</v>
      </c>
      <c r="C28" s="174">
        <v>4.51</v>
      </c>
      <c r="D28" s="174">
        <v>4.18</v>
      </c>
      <c r="E28" s="174">
        <v>4.4000000000000004</v>
      </c>
      <c r="H28" s="278"/>
      <c r="I28" s="279"/>
      <c r="J28" s="280"/>
    </row>
    <row r="29" spans="2:10" ht="12.95" customHeight="1" x14ac:dyDescent="0.35">
      <c r="B29" s="80">
        <v>4.5</v>
      </c>
      <c r="C29" s="174">
        <v>4.66</v>
      </c>
      <c r="D29" s="174">
        <v>4.3499999999999996</v>
      </c>
      <c r="E29" s="174">
        <v>4.51</v>
      </c>
    </row>
    <row r="30" spans="2:10" ht="12.95" customHeight="1" x14ac:dyDescent="0.35">
      <c r="B30" s="80">
        <v>4.5999999999999996</v>
      </c>
      <c r="C30" s="174">
        <v>4.8499999999999996</v>
      </c>
      <c r="D30" s="174">
        <v>4.59</v>
      </c>
      <c r="E30" s="174">
        <v>4.6100000000000003</v>
      </c>
    </row>
    <row r="31" spans="2:10" ht="12.95" customHeight="1" x14ac:dyDescent="0.35">
      <c r="B31" s="80">
        <v>4.7</v>
      </c>
      <c r="C31" s="174">
        <v>5.0199999999999996</v>
      </c>
      <c r="D31" s="174">
        <v>4.82</v>
      </c>
      <c r="E31" s="174">
        <v>4.78</v>
      </c>
    </row>
    <row r="32" spans="2:10" ht="12.95" customHeight="1" x14ac:dyDescent="0.35">
      <c r="B32" s="80">
        <v>4.8</v>
      </c>
      <c r="C32" s="174">
        <v>5.21</v>
      </c>
      <c r="D32" s="174">
        <v>5.07</v>
      </c>
      <c r="E32" s="174">
        <v>4.9000000000000004</v>
      </c>
    </row>
    <row r="33" spans="2:10" ht="12.95" customHeight="1" x14ac:dyDescent="0.35">
      <c r="B33" s="80">
        <v>4.9000000000000004</v>
      </c>
      <c r="C33" s="174">
        <v>5.41</v>
      </c>
      <c r="D33" s="174">
        <v>5.32</v>
      </c>
      <c r="E33" s="174">
        <v>5.07</v>
      </c>
    </row>
    <row r="34" spans="2:10" ht="12.95" customHeight="1" x14ac:dyDescent="0.35">
      <c r="B34" s="80">
        <v>5</v>
      </c>
      <c r="C34" s="174">
        <v>5.59</v>
      </c>
      <c r="D34" s="174">
        <v>5.53</v>
      </c>
      <c r="E34" s="174">
        <v>5.21</v>
      </c>
    </row>
    <row r="35" spans="2:10" ht="12.95" customHeight="1" x14ac:dyDescent="0.35">
      <c r="B35" s="80">
        <v>5.0999999999999996</v>
      </c>
      <c r="C35" s="174">
        <v>5.82</v>
      </c>
      <c r="D35" s="174">
        <v>5.79</v>
      </c>
      <c r="E35" s="174">
        <v>5.43</v>
      </c>
    </row>
    <row r="36" spans="2:10" ht="12.95" customHeight="1" x14ac:dyDescent="0.35">
      <c r="B36" s="80">
        <v>5.2</v>
      </c>
      <c r="C36" s="174">
        <v>6.03</v>
      </c>
      <c r="D36" s="174">
        <v>6.02</v>
      </c>
      <c r="E36" s="174">
        <v>5.63</v>
      </c>
    </row>
    <row r="37" spans="2:10" ht="12.95" customHeight="1" x14ac:dyDescent="0.35">
      <c r="B37" s="80">
        <v>5.3</v>
      </c>
      <c r="C37" s="174">
        <v>6.27</v>
      </c>
      <c r="D37" s="174">
        <v>6.26</v>
      </c>
      <c r="E37" s="174">
        <v>5.83</v>
      </c>
    </row>
    <row r="38" spans="2:10" ht="12.95" customHeight="1" x14ac:dyDescent="0.35">
      <c r="B38" s="80">
        <v>5.4</v>
      </c>
      <c r="C38" s="174">
        <v>6.51</v>
      </c>
      <c r="D38" s="174">
        <v>6.51</v>
      </c>
      <c r="E38" s="174">
        <v>6.08</v>
      </c>
    </row>
    <row r="39" spans="2:10" ht="12.95" customHeight="1" x14ac:dyDescent="0.35">
      <c r="B39" s="80">
        <v>5.5</v>
      </c>
      <c r="C39" s="174">
        <v>6.76</v>
      </c>
      <c r="D39" s="174">
        <v>6.78</v>
      </c>
      <c r="E39" s="174">
        <v>6.4</v>
      </c>
    </row>
    <row r="40" spans="2:10" ht="12.95" customHeight="1" x14ac:dyDescent="0.35">
      <c r="B40" s="80">
        <v>5.6</v>
      </c>
      <c r="C40" s="174">
        <v>7.05</v>
      </c>
      <c r="D40" s="174">
        <v>7.06</v>
      </c>
      <c r="E40" s="174">
        <v>6.71</v>
      </c>
    </row>
    <row r="41" spans="2:10" x14ac:dyDescent="0.35">
      <c r="B41" s="78">
        <v>5.7</v>
      </c>
      <c r="C41" s="175">
        <v>7.3</v>
      </c>
      <c r="D41" s="175">
        <v>7.28</v>
      </c>
      <c r="E41" s="175">
        <v>7.04</v>
      </c>
    </row>
    <row r="42" spans="2:10" x14ac:dyDescent="0.35">
      <c r="B42" s="173">
        <v>5.8</v>
      </c>
      <c r="C42" s="175">
        <v>7.54</v>
      </c>
      <c r="D42" s="175">
        <v>7.55</v>
      </c>
      <c r="E42" s="175">
        <v>7.37</v>
      </c>
    </row>
    <row r="43" spans="2:10" ht="71.25" customHeight="1" x14ac:dyDescent="0.35">
      <c r="B43" s="88"/>
      <c r="C43" s="88"/>
      <c r="D43" s="88"/>
      <c r="E43" s="88"/>
      <c r="F43" s="77"/>
      <c r="G43" s="77"/>
    </row>
    <row r="44" spans="2:10" x14ac:dyDescent="0.35">
      <c r="B44" s="89"/>
      <c r="C44" s="89"/>
      <c r="D44" s="89"/>
      <c r="E44" s="88"/>
      <c r="F44" s="77"/>
      <c r="G44" s="77"/>
      <c r="H44" s="86"/>
      <c r="J44" s="77"/>
    </row>
    <row r="45" spans="2:10" x14ac:dyDescent="0.35">
      <c r="B45" s="89"/>
      <c r="C45" s="89"/>
      <c r="D45" s="89"/>
      <c r="E45" s="88"/>
      <c r="F45" s="77"/>
      <c r="G45" s="77"/>
      <c r="H45" s="86"/>
    </row>
    <row r="46" spans="2:10" x14ac:dyDescent="0.35">
      <c r="B46" s="89" t="s">
        <v>57</v>
      </c>
      <c r="C46" s="89" t="s">
        <v>36</v>
      </c>
      <c r="D46" s="90">
        <v>2</v>
      </c>
      <c r="E46" s="88"/>
      <c r="F46" s="77"/>
      <c r="G46" s="77"/>
      <c r="H46" s="86"/>
    </row>
    <row r="47" spans="2:10" x14ac:dyDescent="0.35">
      <c r="B47" s="91"/>
      <c r="C47" s="89" t="s">
        <v>47</v>
      </c>
      <c r="D47" s="89">
        <v>3</v>
      </c>
      <c r="E47" s="88"/>
      <c r="F47" s="77"/>
      <c r="G47" s="77"/>
      <c r="H47" s="86"/>
    </row>
    <row r="48" spans="2:10" x14ac:dyDescent="0.35">
      <c r="B48" s="92"/>
      <c r="C48" s="89" t="s">
        <v>48</v>
      </c>
      <c r="D48" s="89">
        <v>4</v>
      </c>
      <c r="E48" s="88"/>
      <c r="F48" s="77"/>
      <c r="G48" s="77"/>
      <c r="H48" s="86"/>
    </row>
    <row r="49" spans="2:8" ht="26.25" customHeight="1" x14ac:dyDescent="0.35">
      <c r="B49" s="89"/>
      <c r="C49" s="89" t="s">
        <v>49</v>
      </c>
      <c r="D49" s="89">
        <v>5</v>
      </c>
      <c r="E49" s="88"/>
      <c r="F49" s="77"/>
      <c r="G49" s="77"/>
      <c r="H49" s="86"/>
    </row>
    <row r="50" spans="2:8" x14ac:dyDescent="0.35">
      <c r="B50" s="89"/>
      <c r="C50" s="89" t="s">
        <v>50</v>
      </c>
      <c r="D50" s="89">
        <v>6</v>
      </c>
      <c r="E50" s="88"/>
      <c r="F50" s="77"/>
      <c r="G50" s="77"/>
      <c r="H50" s="86"/>
    </row>
    <row r="51" spans="2:8" x14ac:dyDescent="0.35">
      <c r="B51" s="89"/>
      <c r="C51" s="89" t="s">
        <v>51</v>
      </c>
      <c r="D51" s="89">
        <v>7</v>
      </c>
      <c r="E51" s="88"/>
      <c r="F51" s="77"/>
      <c r="G51" s="77"/>
      <c r="H51" s="86"/>
    </row>
    <row r="52" spans="2:8" x14ac:dyDescent="0.35">
      <c r="B52" s="88"/>
      <c r="C52" s="88"/>
      <c r="D52" s="88"/>
      <c r="E52" s="88"/>
      <c r="F52" s="77"/>
      <c r="G52" s="77"/>
      <c r="H52" s="86"/>
    </row>
    <row r="53" spans="2:8" x14ac:dyDescent="0.35">
      <c r="B53" s="88"/>
      <c r="C53" s="88"/>
      <c r="D53" s="88"/>
      <c r="E53" s="88"/>
      <c r="F53" s="77"/>
      <c r="G53" s="77"/>
      <c r="H53" s="86"/>
    </row>
    <row r="54" spans="2:8" x14ac:dyDescent="0.35">
      <c r="B54" s="88"/>
      <c r="C54" s="88"/>
      <c r="D54" s="88"/>
      <c r="E54" s="88"/>
      <c r="F54" s="77"/>
      <c r="G54" s="77"/>
      <c r="H54" s="86"/>
    </row>
    <row r="55" spans="2:8" x14ac:dyDescent="0.35">
      <c r="B55" s="88"/>
      <c r="C55" s="88"/>
      <c r="D55" s="88"/>
      <c r="E55" s="88"/>
      <c r="F55" s="77"/>
      <c r="G55" s="77"/>
      <c r="H55" s="86"/>
    </row>
    <row r="56" spans="2:8" x14ac:dyDescent="0.35">
      <c r="B56" s="77"/>
      <c r="C56" s="77"/>
      <c r="D56" s="77"/>
      <c r="E56" s="77"/>
      <c r="F56" s="77"/>
      <c r="G56" s="77"/>
      <c r="H56" s="86"/>
    </row>
    <row r="57" spans="2:8" x14ac:dyDescent="0.35">
      <c r="B57" s="77"/>
      <c r="C57" s="77"/>
      <c r="D57" s="87"/>
      <c r="E57" s="77"/>
      <c r="F57" s="77"/>
      <c r="G57" s="77"/>
      <c r="H57" s="86"/>
    </row>
    <row r="58" spans="2:8" x14ac:dyDescent="0.35">
      <c r="B58" s="77"/>
      <c r="C58" s="77"/>
      <c r="D58" s="77"/>
      <c r="E58" s="77"/>
      <c r="F58" s="77"/>
      <c r="G58" s="77"/>
      <c r="H58" s="86"/>
    </row>
    <row r="59" spans="2:8" x14ac:dyDescent="0.35">
      <c r="B59" s="77"/>
      <c r="C59" s="77"/>
      <c r="D59" s="77"/>
      <c r="E59" s="77"/>
      <c r="F59" s="77"/>
      <c r="G59" s="77"/>
      <c r="H59" s="86"/>
    </row>
    <row r="60" spans="2:8" x14ac:dyDescent="0.35">
      <c r="H60" s="86"/>
    </row>
    <row r="61" spans="2:8" x14ac:dyDescent="0.35">
      <c r="H61" s="86"/>
    </row>
    <row r="62" spans="2:8" x14ac:dyDescent="0.35">
      <c r="H62" s="86"/>
    </row>
    <row r="63" spans="2:8" x14ac:dyDescent="0.35">
      <c r="H63" s="86"/>
    </row>
    <row r="64" spans="2:8" x14ac:dyDescent="0.35">
      <c r="H64" s="86"/>
    </row>
    <row r="65" spans="8:9" x14ac:dyDescent="0.35">
      <c r="H65" s="86"/>
    </row>
    <row r="66" spans="8:9" x14ac:dyDescent="0.35">
      <c r="H66" s="86"/>
    </row>
    <row r="67" spans="8:9" x14ac:dyDescent="0.35">
      <c r="H67" s="86"/>
    </row>
    <row r="68" spans="8:9" x14ac:dyDescent="0.35">
      <c r="H68" s="86"/>
    </row>
    <row r="69" spans="8:9" x14ac:dyDescent="0.35">
      <c r="H69" s="86"/>
    </row>
    <row r="70" spans="8:9" x14ac:dyDescent="0.35">
      <c r="H70" s="86"/>
    </row>
    <row r="71" spans="8:9" x14ac:dyDescent="0.35">
      <c r="H71" s="86"/>
    </row>
    <row r="72" spans="8:9" x14ac:dyDescent="0.35">
      <c r="H72" s="86"/>
    </row>
    <row r="73" spans="8:9" x14ac:dyDescent="0.35">
      <c r="H73" s="86"/>
    </row>
    <row r="74" spans="8:9" x14ac:dyDescent="0.35">
      <c r="H74" s="86"/>
    </row>
    <row r="75" spans="8:9" x14ac:dyDescent="0.35">
      <c r="H75" s="86"/>
    </row>
    <row r="76" spans="8:9" x14ac:dyDescent="0.35">
      <c r="H76" s="86"/>
    </row>
    <row r="79" spans="8:9" x14ac:dyDescent="0.35">
      <c r="I79" s="82"/>
    </row>
  </sheetData>
  <sheetProtection sheet="1" selectLockedCells="1"/>
  <mergeCells count="7">
    <mergeCell ref="H27:J28"/>
    <mergeCell ref="B7:B8"/>
    <mergeCell ref="G6:H6"/>
    <mergeCell ref="H21:J22"/>
    <mergeCell ref="H24:J25"/>
    <mergeCell ref="C7:E7"/>
    <mergeCell ref="G13:H15"/>
  </mergeCells>
  <phoneticPr fontId="3" type="noConversion"/>
  <hyperlinks>
    <hyperlink ref="H24:J25" location="'All Measures Ready Reckoner'!A1" display="Back to All Measures Ready Reckoner &lt;---"/>
    <hyperlink ref="H21:J22" location="'Single Measure Ready Reckoner'!A1" display="Back to Single Measure Ready Reckoner  &lt;---"/>
    <hyperlink ref="H27:J28" location="Guidance!A1" display="Back to Ready Reckoner Guidance &lt;---"/>
  </hyperlinks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7:D24"/>
  <sheetViews>
    <sheetView workbookViewId="0">
      <selection activeCell="E12" sqref="E12"/>
    </sheetView>
  </sheetViews>
  <sheetFormatPr defaultRowHeight="12.75" x14ac:dyDescent="0.35"/>
  <cols>
    <col min="3" max="4" width="58.86328125" customWidth="1"/>
  </cols>
  <sheetData>
    <row r="7" spans="3:4" x14ac:dyDescent="0.35">
      <c r="C7">
        <v>0</v>
      </c>
      <c r="D7">
        <v>0</v>
      </c>
    </row>
    <row r="8" spans="3:4" x14ac:dyDescent="0.35">
      <c r="C8">
        <v>600</v>
      </c>
      <c r="D8">
        <v>600</v>
      </c>
    </row>
    <row r="9" spans="3:4" x14ac:dyDescent="0.35">
      <c r="C9">
        <v>0</v>
      </c>
      <c r="D9">
        <v>0</v>
      </c>
    </row>
    <row r="10" spans="3:4" x14ac:dyDescent="0.35">
      <c r="C10">
        <v>15</v>
      </c>
      <c r="D10">
        <v>15</v>
      </c>
    </row>
    <row r="12" spans="3:4" ht="272.25" customHeight="1" x14ac:dyDescent="0.35"/>
    <row r="23" spans="4:4" x14ac:dyDescent="0.35">
      <c r="D23" s="46"/>
    </row>
    <row r="24" spans="4:4" ht="12.75" customHeight="1" x14ac:dyDescent="0.35"/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57"/>
  <sheetViews>
    <sheetView workbookViewId="0">
      <selection activeCell="O16" sqref="O16"/>
    </sheetView>
  </sheetViews>
  <sheetFormatPr defaultColWidth="9.1328125" defaultRowHeight="10.15" x14ac:dyDescent="0.3"/>
  <cols>
    <col min="1" max="1" width="12.265625" style="139" customWidth="1"/>
    <col min="2" max="2" width="11" style="139" customWidth="1"/>
    <col min="3" max="3" width="11.73046875" style="140" bestFit="1" customWidth="1"/>
    <col min="4" max="6" width="11" style="139" customWidth="1"/>
    <col min="7" max="7" width="11" style="140" customWidth="1"/>
    <col min="8" max="10" width="11" style="139" customWidth="1"/>
    <col min="11" max="11" width="11" style="140" customWidth="1"/>
    <col min="12" max="12" width="11" style="139" customWidth="1"/>
    <col min="13" max="13" width="9.1328125" style="139"/>
    <col min="14" max="14" width="13.1328125" style="139" bestFit="1" customWidth="1"/>
    <col min="15" max="16384" width="9.1328125" style="139"/>
  </cols>
  <sheetData>
    <row r="1" spans="1:18" x14ac:dyDescent="0.3">
      <c r="A1" s="139" t="s">
        <v>14</v>
      </c>
      <c r="E1" s="139" t="s">
        <v>53</v>
      </c>
    </row>
    <row r="2" spans="1:18" x14ac:dyDescent="0.3">
      <c r="A2" s="52" t="s">
        <v>7</v>
      </c>
      <c r="B2" s="52" t="s">
        <v>8</v>
      </c>
      <c r="C2" s="53" t="s">
        <v>9</v>
      </c>
      <c r="D2" s="52"/>
      <c r="E2" s="52" t="s">
        <v>10</v>
      </c>
      <c r="F2" s="52" t="s">
        <v>11</v>
      </c>
      <c r="G2" s="53" t="s">
        <v>12</v>
      </c>
      <c r="H2" s="52"/>
      <c r="I2" s="52"/>
      <c r="J2" s="52"/>
      <c r="K2" s="53"/>
      <c r="M2" s="140"/>
      <c r="N2" s="140"/>
      <c r="O2" s="140"/>
      <c r="P2" s="140"/>
      <c r="Q2" s="140"/>
      <c r="R2" s="140"/>
    </row>
    <row r="3" spans="1:18" x14ac:dyDescent="0.3">
      <c r="A3" s="141" t="s">
        <v>37</v>
      </c>
      <c r="B3" s="142" t="s">
        <v>13</v>
      </c>
      <c r="C3" s="143" t="s">
        <v>13</v>
      </c>
      <c r="D3" s="144"/>
      <c r="E3" s="141" t="s">
        <v>37</v>
      </c>
      <c r="F3" s="142" t="s">
        <v>13</v>
      </c>
      <c r="G3" s="143" t="s">
        <v>13</v>
      </c>
      <c r="H3" s="144"/>
      <c r="I3" s="141"/>
      <c r="J3" s="142"/>
      <c r="K3" s="143"/>
      <c r="M3" s="140"/>
      <c r="N3" s="140"/>
      <c r="O3" s="140"/>
      <c r="P3" s="140"/>
      <c r="Q3" s="140"/>
      <c r="R3" s="140"/>
    </row>
    <row r="4" spans="1:18" s="3" customFormat="1" x14ac:dyDescent="0.3">
      <c r="A4" s="145" t="s">
        <v>38</v>
      </c>
      <c r="B4" s="146" t="s">
        <v>13</v>
      </c>
      <c r="C4" s="50" t="s">
        <v>13</v>
      </c>
      <c r="D4" s="50"/>
      <c r="E4" s="145" t="s">
        <v>38</v>
      </c>
      <c r="F4" s="146" t="s">
        <v>13</v>
      </c>
      <c r="G4" s="50" t="s">
        <v>13</v>
      </c>
      <c r="H4" s="50"/>
      <c r="I4" s="145"/>
      <c r="J4" s="146"/>
      <c r="K4" s="50"/>
      <c r="L4" s="2"/>
      <c r="M4" s="147"/>
      <c r="N4" s="147"/>
      <c r="O4" s="147"/>
      <c r="P4" s="147"/>
      <c r="Q4" s="147"/>
      <c r="R4" s="147"/>
    </row>
    <row r="5" spans="1:18" x14ac:dyDescent="0.3">
      <c r="A5" s="145" t="s">
        <v>39</v>
      </c>
      <c r="B5" s="146" t="s">
        <v>13</v>
      </c>
      <c r="C5" s="148" t="s">
        <v>13</v>
      </c>
      <c r="D5" s="146"/>
      <c r="E5" s="145" t="s">
        <v>39</v>
      </c>
      <c r="F5" s="146" t="s">
        <v>13</v>
      </c>
      <c r="G5" s="148" t="s">
        <v>13</v>
      </c>
      <c r="H5" s="146"/>
      <c r="I5" s="145"/>
      <c r="J5" s="146"/>
      <c r="K5" s="148"/>
      <c r="L5" s="4"/>
      <c r="M5" s="140"/>
      <c r="N5" s="140"/>
      <c r="O5" s="140"/>
      <c r="P5" s="140"/>
      <c r="Q5" s="140"/>
      <c r="R5" s="140"/>
    </row>
    <row r="6" spans="1:18" x14ac:dyDescent="0.3">
      <c r="A6" s="149" t="s">
        <v>41</v>
      </c>
      <c r="B6" s="144" t="s">
        <v>13</v>
      </c>
      <c r="C6" s="143" t="s">
        <v>13</v>
      </c>
      <c r="D6" s="144"/>
      <c r="E6" s="149" t="s">
        <v>41</v>
      </c>
      <c r="F6" s="144" t="s">
        <v>13</v>
      </c>
      <c r="G6" s="143" t="s">
        <v>13</v>
      </c>
      <c r="H6" s="144"/>
      <c r="I6" s="149"/>
      <c r="J6" s="144"/>
      <c r="K6" s="143"/>
      <c r="L6" s="4"/>
      <c r="M6" s="140"/>
      <c r="N6" s="140"/>
      <c r="O6" s="140"/>
      <c r="P6" s="140"/>
      <c r="Q6" s="140"/>
      <c r="R6" s="140"/>
    </row>
    <row r="7" spans="1:18" x14ac:dyDescent="0.3">
      <c r="A7" s="149" t="s">
        <v>40</v>
      </c>
      <c r="B7" s="144" t="s">
        <v>13</v>
      </c>
      <c r="C7" s="143" t="s">
        <v>13</v>
      </c>
      <c r="D7" s="144"/>
      <c r="E7" s="149" t="s">
        <v>40</v>
      </c>
      <c r="F7" s="144" t="s">
        <v>13</v>
      </c>
      <c r="G7" s="143" t="s">
        <v>13</v>
      </c>
      <c r="H7" s="144"/>
      <c r="I7" s="149"/>
      <c r="J7" s="144"/>
      <c r="K7" s="143"/>
      <c r="L7" s="4"/>
      <c r="M7" s="140"/>
      <c r="N7" s="140"/>
      <c r="O7" s="140"/>
      <c r="P7" s="140"/>
      <c r="Q7" s="140"/>
      <c r="R7" s="140"/>
    </row>
    <row r="8" spans="1:18" x14ac:dyDescent="0.3">
      <c r="A8" s="149" t="s">
        <v>42</v>
      </c>
      <c r="B8" s="144" t="s">
        <v>13</v>
      </c>
      <c r="C8" s="143" t="s">
        <v>13</v>
      </c>
      <c r="D8" s="144"/>
      <c r="E8" s="150" t="s">
        <v>42</v>
      </c>
      <c r="F8" s="144" t="s">
        <v>13</v>
      </c>
      <c r="G8" s="143" t="s">
        <v>13</v>
      </c>
      <c r="H8" s="144"/>
      <c r="I8" s="150"/>
      <c r="J8" s="144"/>
      <c r="K8" s="143"/>
      <c r="L8" s="4"/>
      <c r="M8" s="140"/>
      <c r="N8" s="140"/>
      <c r="O8" s="140"/>
      <c r="P8" s="140"/>
      <c r="Q8" s="140"/>
      <c r="R8" s="140"/>
    </row>
    <row r="9" spans="1:18" x14ac:dyDescent="0.3">
      <c r="A9" s="150" t="s">
        <v>43</v>
      </c>
      <c r="B9" s="144" t="s">
        <v>13</v>
      </c>
      <c r="C9" s="143" t="s">
        <v>13</v>
      </c>
      <c r="D9" s="144"/>
      <c r="E9" s="150" t="s">
        <v>43</v>
      </c>
      <c r="F9" s="144" t="s">
        <v>13</v>
      </c>
      <c r="G9" s="143" t="s">
        <v>13</v>
      </c>
      <c r="H9" s="51"/>
      <c r="I9" s="150"/>
      <c r="J9" s="144"/>
      <c r="K9" s="143"/>
      <c r="L9" s="4"/>
      <c r="M9" s="140"/>
      <c r="N9" s="140"/>
      <c r="O9" s="140"/>
      <c r="P9" s="140"/>
      <c r="Q9" s="140"/>
      <c r="R9" s="140"/>
    </row>
    <row r="10" spans="1:18" x14ac:dyDescent="0.3">
      <c r="A10" s="151">
        <v>20</v>
      </c>
      <c r="B10" s="151">
        <v>2</v>
      </c>
      <c r="C10" s="142">
        <f>ROUND(ROUND(((A10-VLOOKUP(3,$A$103:$G$107,2,FALSE))/(VLOOKUP(3,$A$103:$G$107,3,FALSE)-VLOOKUP(3,$A$103:$G$107,2,FALSE)+1)+3),2)*6,2)</f>
        <v>16.98</v>
      </c>
      <c r="D10" s="144"/>
      <c r="E10" s="151">
        <v>14</v>
      </c>
      <c r="F10" s="151">
        <v>2</v>
      </c>
      <c r="G10" s="142">
        <f>ROUND(ROUND(((E10-VLOOKUP(3,$A$103:$G$107,4,FALSE))/(VLOOKUP(3,$A$103:$G$107,5,FALSE)-VLOOKUP(3,$A$103:$G$107,4,FALSE)+1)+3),2)*6,2)</f>
        <v>17.34</v>
      </c>
      <c r="H10" s="51"/>
      <c r="I10" s="151"/>
      <c r="J10" s="151"/>
      <c r="K10" s="142"/>
      <c r="L10" s="4"/>
      <c r="M10" s="140"/>
      <c r="N10" s="140"/>
      <c r="O10" s="140"/>
      <c r="P10" s="140"/>
      <c r="Q10" s="140"/>
      <c r="R10" s="140"/>
    </row>
    <row r="11" spans="1:18" x14ac:dyDescent="0.3">
      <c r="A11" s="151">
        <v>21</v>
      </c>
      <c r="B11" s="151">
        <v>2</v>
      </c>
      <c r="C11" s="142">
        <f>ROUND(ROUND(((A11-VLOOKUP(3,$A$103:$G$107,2,FALSE))/(VLOOKUP(3,$A$103:$G$107,3,FALSE)-VLOOKUP(3,$A$103:$G$107,2,FALSE)+1)+3),2)*6,2)</f>
        <v>17.34</v>
      </c>
      <c r="D11" s="144"/>
      <c r="E11" s="151">
        <v>15</v>
      </c>
      <c r="F11" s="151">
        <v>2</v>
      </c>
      <c r="G11" s="142">
        <f>ROUND(ROUND(((E11-VLOOKUP(3,$A$103:$G$107,4,FALSE))/(VLOOKUP(3,$A$103:$G$107,5,FALSE)-VLOOKUP(3,$A$103:$G$107,4,FALSE)+1)+3),2)*6,2)</f>
        <v>17.579999999999998</v>
      </c>
      <c r="H11" s="51"/>
      <c r="I11" s="151"/>
      <c r="J11" s="151"/>
      <c r="K11" s="142"/>
      <c r="L11" s="4"/>
      <c r="M11" s="140"/>
      <c r="N11" s="140"/>
      <c r="O11" s="140"/>
      <c r="P11" s="140"/>
      <c r="Q11" s="140"/>
      <c r="R11" s="140"/>
    </row>
    <row r="12" spans="1:18" x14ac:dyDescent="0.3">
      <c r="A12" s="151">
        <v>22</v>
      </c>
      <c r="B12" s="151">
        <v>2</v>
      </c>
      <c r="C12" s="142">
        <f>ROUND(ROUND(((A12-VLOOKUP(3,$A$103:$G$107,2,FALSE))/(VLOOKUP(3,$A$103:$G$107,3,FALSE)-VLOOKUP(3,$A$103:$G$107,2,FALSE)+1)+3),2)*6,2)</f>
        <v>17.64</v>
      </c>
      <c r="D12" s="144"/>
      <c r="E12" s="151">
        <v>16</v>
      </c>
      <c r="F12" s="151">
        <v>2</v>
      </c>
      <c r="G12" s="142">
        <f>ROUND(ROUND(((E12-VLOOKUP(3,$A$103:$G$107,4,FALSE))/(VLOOKUP(3,$A$103:$G$107,5,FALSE)-VLOOKUP(3,$A$103:$G$107,4,FALSE)+1)+3),2)*6,2)</f>
        <v>17.760000000000002</v>
      </c>
      <c r="H12" s="51"/>
      <c r="I12" s="151"/>
      <c r="J12" s="151"/>
      <c r="K12" s="142"/>
      <c r="L12" s="4"/>
      <c r="M12" s="140"/>
      <c r="N12" s="140"/>
      <c r="O12" s="140"/>
      <c r="P12" s="140"/>
      <c r="Q12" s="140"/>
      <c r="R12" s="140"/>
    </row>
    <row r="13" spans="1:18" x14ac:dyDescent="0.3">
      <c r="A13" s="151">
        <v>23</v>
      </c>
      <c r="B13" s="151">
        <v>3</v>
      </c>
      <c r="C13" s="142">
        <f t="shared" ref="C13:C76" si="0">ROUND(ROUND(((A13-VLOOKUP(B13,$A$103:$G$107,2,FALSE))/(VLOOKUP(B13,$A$103:$G$107,3,FALSE)-VLOOKUP(B13,$A$103:$G$107,2,FALSE)+1)+B13),2)*6,2)</f>
        <v>18</v>
      </c>
      <c r="D13" s="144"/>
      <c r="E13" s="151">
        <v>17</v>
      </c>
      <c r="F13" s="151">
        <v>3</v>
      </c>
      <c r="G13" s="142">
        <f>ROUND(ROUND(((E13-VLOOKUP(F13,$A$103:$G$107,4,FALSE))/(VLOOKUP(F13,$A$103:$G$107,5,FALSE)-VLOOKUP(F13,$A$103:$G$107,4,FALSE)+1)+F13),2)*6,2)</f>
        <v>18</v>
      </c>
      <c r="H13" s="51"/>
      <c r="I13" s="151"/>
      <c r="J13" s="151"/>
      <c r="K13" s="142"/>
      <c r="L13" s="4"/>
      <c r="M13" s="140"/>
      <c r="N13" s="140"/>
      <c r="O13" s="140"/>
      <c r="P13" s="140"/>
      <c r="Q13" s="140"/>
      <c r="R13" s="140"/>
    </row>
    <row r="14" spans="1:18" x14ac:dyDescent="0.3">
      <c r="A14" s="151">
        <v>24</v>
      </c>
      <c r="B14" s="151">
        <v>3</v>
      </c>
      <c r="C14" s="142">
        <f t="shared" si="0"/>
        <v>18.36</v>
      </c>
      <c r="D14" s="144"/>
      <c r="E14" s="151">
        <v>18</v>
      </c>
      <c r="F14" s="151">
        <v>3</v>
      </c>
      <c r="G14" s="142">
        <f>ROUND(ROUND(((E14-VLOOKUP(F14,$A$103:$G$107,4,FALSE))/(VLOOKUP(F14,$A$103:$G$107,5,FALSE)-VLOOKUP(F14,$A$103:$G$107,4,FALSE)+1)+F14),2)*6,2)</f>
        <v>18.239999999999998</v>
      </c>
      <c r="H14" s="51"/>
      <c r="I14" s="151"/>
      <c r="J14" s="151"/>
      <c r="K14" s="142"/>
      <c r="L14" s="4"/>
      <c r="M14" s="140"/>
      <c r="N14" s="140"/>
      <c r="O14" s="140"/>
      <c r="P14" s="140"/>
      <c r="Q14" s="140"/>
      <c r="R14" s="140"/>
    </row>
    <row r="15" spans="1:18" x14ac:dyDescent="0.3">
      <c r="A15" s="151">
        <v>25</v>
      </c>
      <c r="B15" s="151">
        <v>3</v>
      </c>
      <c r="C15" s="142">
        <f t="shared" si="0"/>
        <v>18.66</v>
      </c>
      <c r="D15" s="144"/>
      <c r="E15" s="151">
        <v>19</v>
      </c>
      <c r="F15" s="151">
        <v>3</v>
      </c>
      <c r="G15" s="142">
        <f t="shared" ref="G15:G78" si="1">ROUND(ROUND(((E15-VLOOKUP(F15,$A$103:$G$107,4,FALSE))/(VLOOKUP(F15,$A$103:$G$107,5,FALSE)-VLOOKUP(F15,$A$103:$G$107,4,FALSE)+1)+F15),2)*6,2)</f>
        <v>18.420000000000002</v>
      </c>
      <c r="H15" s="51"/>
      <c r="I15" s="151"/>
      <c r="J15" s="151"/>
      <c r="K15" s="142"/>
      <c r="L15" s="4"/>
      <c r="M15" s="140"/>
      <c r="N15" s="140"/>
      <c r="O15" s="140"/>
      <c r="P15" s="140"/>
      <c r="Q15" s="140"/>
      <c r="R15" s="140"/>
    </row>
    <row r="16" spans="1:18" x14ac:dyDescent="0.3">
      <c r="A16" s="151">
        <v>26</v>
      </c>
      <c r="B16" s="151">
        <v>3</v>
      </c>
      <c r="C16" s="142">
        <f t="shared" si="0"/>
        <v>19.02</v>
      </c>
      <c r="D16" s="144"/>
      <c r="E16" s="151">
        <v>20</v>
      </c>
      <c r="F16" s="151">
        <v>3</v>
      </c>
      <c r="G16" s="142">
        <f t="shared" si="1"/>
        <v>18.66</v>
      </c>
      <c r="H16" s="51"/>
      <c r="I16" s="151"/>
      <c r="J16" s="151"/>
      <c r="K16" s="142"/>
      <c r="L16" s="4"/>
      <c r="M16" s="140"/>
      <c r="N16" s="140"/>
      <c r="O16" s="140"/>
      <c r="P16" s="140"/>
      <c r="Q16" s="140"/>
      <c r="R16" s="140"/>
    </row>
    <row r="17" spans="1:18" x14ac:dyDescent="0.3">
      <c r="A17" s="151">
        <v>27</v>
      </c>
      <c r="B17" s="151">
        <v>3</v>
      </c>
      <c r="C17" s="142">
        <f t="shared" si="0"/>
        <v>19.32</v>
      </c>
      <c r="D17" s="144"/>
      <c r="E17" s="151">
        <v>21</v>
      </c>
      <c r="F17" s="151">
        <v>3</v>
      </c>
      <c r="G17" s="142">
        <f t="shared" si="1"/>
        <v>18.84</v>
      </c>
      <c r="H17" s="51"/>
      <c r="I17" s="151"/>
      <c r="J17" s="151"/>
      <c r="K17" s="142"/>
      <c r="L17" s="4"/>
      <c r="M17" s="140"/>
      <c r="N17" s="140"/>
      <c r="O17" s="140"/>
      <c r="P17" s="140"/>
      <c r="Q17" s="140"/>
      <c r="R17" s="140"/>
    </row>
    <row r="18" spans="1:18" x14ac:dyDescent="0.3">
      <c r="A18" s="151">
        <v>28</v>
      </c>
      <c r="B18" s="151">
        <v>3</v>
      </c>
      <c r="C18" s="142">
        <f t="shared" si="0"/>
        <v>19.68</v>
      </c>
      <c r="D18" s="144"/>
      <c r="E18" s="151">
        <v>22</v>
      </c>
      <c r="F18" s="151">
        <v>3</v>
      </c>
      <c r="G18" s="142">
        <f t="shared" si="1"/>
        <v>19.079999999999998</v>
      </c>
      <c r="H18" s="51"/>
      <c r="I18" s="151"/>
      <c r="J18" s="151"/>
      <c r="K18" s="142"/>
      <c r="L18" s="4"/>
      <c r="M18" s="140"/>
      <c r="N18" s="140"/>
      <c r="O18" s="140"/>
      <c r="P18" s="140"/>
      <c r="Q18" s="140"/>
      <c r="R18" s="140"/>
    </row>
    <row r="19" spans="1:18" x14ac:dyDescent="0.3">
      <c r="A19" s="151">
        <v>29</v>
      </c>
      <c r="B19" s="151">
        <v>3</v>
      </c>
      <c r="C19" s="142">
        <f t="shared" si="0"/>
        <v>19.98</v>
      </c>
      <c r="D19" s="144"/>
      <c r="E19" s="151">
        <v>23</v>
      </c>
      <c r="F19" s="151">
        <v>3</v>
      </c>
      <c r="G19" s="142">
        <f t="shared" si="1"/>
        <v>19.260000000000002</v>
      </c>
      <c r="H19" s="51"/>
      <c r="I19" s="151"/>
      <c r="J19" s="151"/>
      <c r="K19" s="142"/>
      <c r="L19" s="4"/>
      <c r="M19" s="140"/>
      <c r="N19" s="140"/>
      <c r="O19" s="140"/>
      <c r="P19" s="140"/>
      <c r="Q19" s="140"/>
      <c r="R19" s="140"/>
    </row>
    <row r="20" spans="1:18" x14ac:dyDescent="0.3">
      <c r="A20" s="151">
        <v>30</v>
      </c>
      <c r="B20" s="151">
        <v>3</v>
      </c>
      <c r="C20" s="142">
        <f t="shared" si="0"/>
        <v>20.34</v>
      </c>
      <c r="D20" s="144"/>
      <c r="E20" s="151">
        <v>24</v>
      </c>
      <c r="F20" s="151">
        <v>3</v>
      </c>
      <c r="G20" s="142">
        <f t="shared" si="1"/>
        <v>19.5</v>
      </c>
      <c r="H20" s="51"/>
      <c r="I20" s="151"/>
      <c r="J20" s="151"/>
      <c r="K20" s="142"/>
      <c r="L20" s="4"/>
      <c r="M20" s="140"/>
      <c r="N20" s="140"/>
      <c r="O20" s="140"/>
      <c r="P20" s="140"/>
      <c r="Q20" s="140"/>
      <c r="R20" s="140"/>
    </row>
    <row r="21" spans="1:18" x14ac:dyDescent="0.3">
      <c r="A21" s="151">
        <v>31</v>
      </c>
      <c r="B21" s="151">
        <v>3</v>
      </c>
      <c r="C21" s="142">
        <f t="shared" si="0"/>
        <v>20.64</v>
      </c>
      <c r="D21" s="144"/>
      <c r="E21" s="151">
        <v>25</v>
      </c>
      <c r="F21" s="151">
        <v>3</v>
      </c>
      <c r="G21" s="142">
        <f t="shared" si="1"/>
        <v>19.739999999999998</v>
      </c>
      <c r="H21" s="51"/>
      <c r="I21" s="151"/>
      <c r="J21" s="151"/>
      <c r="K21" s="142"/>
      <c r="L21" s="4"/>
      <c r="M21" s="140"/>
      <c r="N21" s="140"/>
      <c r="O21" s="140"/>
      <c r="P21" s="140"/>
      <c r="Q21" s="140"/>
      <c r="R21" s="140"/>
    </row>
    <row r="22" spans="1:18" x14ac:dyDescent="0.3">
      <c r="A22" s="151">
        <v>32</v>
      </c>
      <c r="B22" s="151">
        <v>3</v>
      </c>
      <c r="C22" s="142">
        <f t="shared" si="0"/>
        <v>21</v>
      </c>
      <c r="D22" s="144"/>
      <c r="E22" s="151">
        <v>26</v>
      </c>
      <c r="F22" s="151">
        <v>3</v>
      </c>
      <c r="G22" s="142">
        <f t="shared" si="1"/>
        <v>19.920000000000002</v>
      </c>
      <c r="H22" s="51"/>
      <c r="I22" s="151"/>
      <c r="J22" s="151"/>
      <c r="K22" s="142"/>
      <c r="L22" s="4"/>
      <c r="M22" s="140"/>
      <c r="N22" s="140"/>
      <c r="O22" s="140"/>
      <c r="P22" s="140"/>
      <c r="Q22" s="140"/>
      <c r="R22" s="140"/>
    </row>
    <row r="23" spans="1:18" x14ac:dyDescent="0.3">
      <c r="A23" s="151">
        <v>33</v>
      </c>
      <c r="B23" s="151">
        <v>3</v>
      </c>
      <c r="C23" s="142">
        <f t="shared" si="0"/>
        <v>21.36</v>
      </c>
      <c r="D23" s="144"/>
      <c r="E23" s="151">
        <v>27</v>
      </c>
      <c r="F23" s="151">
        <v>3</v>
      </c>
      <c r="G23" s="142">
        <f t="shared" si="1"/>
        <v>20.16</v>
      </c>
      <c r="H23" s="51"/>
      <c r="I23" s="151"/>
      <c r="J23" s="151"/>
      <c r="K23" s="142"/>
      <c r="L23" s="4"/>
      <c r="M23" s="140"/>
      <c r="N23" s="140"/>
      <c r="O23" s="140"/>
      <c r="P23" s="140"/>
      <c r="Q23" s="140"/>
      <c r="R23" s="140"/>
    </row>
    <row r="24" spans="1:18" x14ac:dyDescent="0.3">
      <c r="A24" s="151">
        <v>34</v>
      </c>
      <c r="B24" s="151">
        <v>3</v>
      </c>
      <c r="C24" s="142">
        <f t="shared" si="0"/>
        <v>21.66</v>
      </c>
      <c r="D24" s="144"/>
      <c r="E24" s="151">
        <v>28</v>
      </c>
      <c r="F24" s="151">
        <v>3</v>
      </c>
      <c r="G24" s="142">
        <f t="shared" si="1"/>
        <v>20.34</v>
      </c>
      <c r="H24" s="51"/>
      <c r="I24" s="151"/>
      <c r="J24" s="151"/>
      <c r="K24" s="142"/>
      <c r="L24" s="4"/>
      <c r="M24" s="140"/>
      <c r="N24" s="140"/>
      <c r="O24" s="140"/>
      <c r="P24" s="140"/>
      <c r="Q24" s="140"/>
      <c r="R24" s="140"/>
    </row>
    <row r="25" spans="1:18" x14ac:dyDescent="0.3">
      <c r="A25" s="151">
        <v>35</v>
      </c>
      <c r="B25" s="151">
        <v>3</v>
      </c>
      <c r="C25" s="142">
        <f t="shared" si="0"/>
        <v>22.02</v>
      </c>
      <c r="D25" s="144"/>
      <c r="E25" s="151">
        <v>29</v>
      </c>
      <c r="F25" s="151">
        <v>3</v>
      </c>
      <c r="G25" s="142">
        <f t="shared" si="1"/>
        <v>20.58</v>
      </c>
      <c r="H25" s="51"/>
      <c r="I25" s="151"/>
      <c r="J25" s="151"/>
      <c r="K25" s="142"/>
      <c r="L25" s="4"/>
      <c r="M25" s="140"/>
      <c r="N25" s="140"/>
      <c r="O25" s="140"/>
      <c r="P25" s="140"/>
      <c r="Q25" s="140"/>
      <c r="R25" s="140"/>
    </row>
    <row r="26" spans="1:18" x14ac:dyDescent="0.3">
      <c r="A26" s="151">
        <v>36</v>
      </c>
      <c r="B26" s="151">
        <v>3</v>
      </c>
      <c r="C26" s="142">
        <f t="shared" si="0"/>
        <v>22.32</v>
      </c>
      <c r="D26" s="144"/>
      <c r="E26" s="151">
        <v>30</v>
      </c>
      <c r="F26" s="151">
        <v>3</v>
      </c>
      <c r="G26" s="142">
        <f t="shared" si="1"/>
        <v>20.76</v>
      </c>
      <c r="H26" s="51"/>
      <c r="I26" s="151"/>
      <c r="J26" s="151"/>
      <c r="K26" s="142"/>
      <c r="L26" s="4"/>
      <c r="M26" s="140"/>
      <c r="N26" s="140"/>
      <c r="O26" s="140"/>
      <c r="P26" s="140"/>
      <c r="Q26" s="140"/>
      <c r="R26" s="140"/>
    </row>
    <row r="27" spans="1:18" x14ac:dyDescent="0.3">
      <c r="A27" s="151">
        <v>37</v>
      </c>
      <c r="B27" s="151">
        <v>3</v>
      </c>
      <c r="C27" s="142">
        <f t="shared" si="0"/>
        <v>22.68</v>
      </c>
      <c r="D27" s="144"/>
      <c r="E27" s="151">
        <v>31</v>
      </c>
      <c r="F27" s="151">
        <v>3</v>
      </c>
      <c r="G27" s="142">
        <f t="shared" si="1"/>
        <v>21</v>
      </c>
      <c r="H27" s="51"/>
      <c r="I27" s="151"/>
      <c r="J27" s="151"/>
      <c r="K27" s="142"/>
      <c r="L27" s="4"/>
      <c r="M27" s="140"/>
      <c r="N27" s="140"/>
      <c r="O27" s="140"/>
      <c r="P27" s="140"/>
      <c r="Q27" s="140"/>
      <c r="R27" s="140"/>
    </row>
    <row r="28" spans="1:18" x14ac:dyDescent="0.3">
      <c r="A28" s="151">
        <v>38</v>
      </c>
      <c r="B28" s="151">
        <v>3</v>
      </c>
      <c r="C28" s="142">
        <f t="shared" si="0"/>
        <v>22.98</v>
      </c>
      <c r="D28" s="144"/>
      <c r="E28" s="151">
        <v>32</v>
      </c>
      <c r="F28" s="151">
        <v>3</v>
      </c>
      <c r="G28" s="142">
        <f t="shared" si="1"/>
        <v>21.24</v>
      </c>
      <c r="H28" s="51"/>
      <c r="I28" s="151"/>
      <c r="J28" s="151"/>
      <c r="K28" s="142"/>
      <c r="L28" s="4"/>
      <c r="M28" s="140"/>
      <c r="N28" s="140"/>
      <c r="O28" s="140"/>
      <c r="P28" s="140"/>
      <c r="Q28" s="140"/>
      <c r="R28" s="140"/>
    </row>
    <row r="29" spans="1:18" x14ac:dyDescent="0.3">
      <c r="A29" s="151">
        <v>39</v>
      </c>
      <c r="B29" s="151">
        <v>3</v>
      </c>
      <c r="C29" s="142">
        <f t="shared" si="0"/>
        <v>23.34</v>
      </c>
      <c r="D29" s="144"/>
      <c r="E29" s="151">
        <v>33</v>
      </c>
      <c r="F29" s="151">
        <v>3</v>
      </c>
      <c r="G29" s="142">
        <f t="shared" si="1"/>
        <v>21.42</v>
      </c>
      <c r="H29" s="51"/>
      <c r="I29" s="151"/>
      <c r="J29" s="151"/>
      <c r="K29" s="142"/>
      <c r="L29" s="4"/>
      <c r="M29" s="140"/>
      <c r="N29" s="140"/>
      <c r="O29" s="140"/>
      <c r="P29" s="140"/>
      <c r="Q29" s="140"/>
      <c r="R29" s="140"/>
    </row>
    <row r="30" spans="1:18" x14ac:dyDescent="0.3">
      <c r="A30" s="151">
        <v>40</v>
      </c>
      <c r="B30" s="151">
        <v>3</v>
      </c>
      <c r="C30" s="142">
        <f t="shared" si="0"/>
        <v>23.64</v>
      </c>
      <c r="D30" s="144"/>
      <c r="E30" s="151">
        <v>34</v>
      </c>
      <c r="F30" s="151">
        <v>3</v>
      </c>
      <c r="G30" s="142">
        <f t="shared" si="1"/>
        <v>21.66</v>
      </c>
      <c r="H30" s="51"/>
      <c r="I30" s="151"/>
      <c r="J30" s="151"/>
      <c r="K30" s="142"/>
      <c r="L30" s="4"/>
      <c r="M30" s="140"/>
      <c r="N30" s="140"/>
      <c r="O30" s="140"/>
      <c r="P30" s="140"/>
      <c r="Q30" s="140"/>
      <c r="R30" s="140"/>
    </row>
    <row r="31" spans="1:18" x14ac:dyDescent="0.3">
      <c r="A31" s="151">
        <v>41</v>
      </c>
      <c r="B31" s="151">
        <v>4</v>
      </c>
      <c r="C31" s="142">
        <f t="shared" si="0"/>
        <v>24</v>
      </c>
      <c r="D31" s="144"/>
      <c r="E31" s="151">
        <v>35</v>
      </c>
      <c r="F31" s="151">
        <v>3</v>
      </c>
      <c r="G31" s="142">
        <f t="shared" si="1"/>
        <v>21.84</v>
      </c>
      <c r="H31" s="51"/>
      <c r="I31" s="151"/>
      <c r="J31" s="151"/>
      <c r="K31" s="142"/>
      <c r="L31" s="4"/>
      <c r="M31" s="140"/>
      <c r="N31" s="140"/>
      <c r="O31" s="140"/>
      <c r="P31" s="140"/>
      <c r="Q31" s="140"/>
      <c r="R31" s="140"/>
    </row>
    <row r="32" spans="1:18" x14ac:dyDescent="0.3">
      <c r="A32" s="151">
        <v>42</v>
      </c>
      <c r="B32" s="151">
        <v>4</v>
      </c>
      <c r="C32" s="142">
        <f t="shared" si="0"/>
        <v>24.18</v>
      </c>
      <c r="D32" s="144"/>
      <c r="E32" s="151">
        <v>36</v>
      </c>
      <c r="F32" s="151">
        <v>3</v>
      </c>
      <c r="G32" s="142">
        <f t="shared" si="1"/>
        <v>22.08</v>
      </c>
      <c r="H32" s="51"/>
      <c r="I32" s="151"/>
      <c r="J32" s="151"/>
      <c r="K32" s="142"/>
      <c r="L32" s="4"/>
      <c r="M32" s="140"/>
      <c r="N32" s="140"/>
      <c r="O32" s="140"/>
      <c r="P32" s="140"/>
      <c r="Q32" s="140"/>
      <c r="R32" s="140"/>
    </row>
    <row r="33" spans="1:18" x14ac:dyDescent="0.3">
      <c r="A33" s="151">
        <v>43</v>
      </c>
      <c r="B33" s="151">
        <v>4</v>
      </c>
      <c r="C33" s="142">
        <f t="shared" si="0"/>
        <v>24.42</v>
      </c>
      <c r="D33" s="144"/>
      <c r="E33" s="151">
        <v>37</v>
      </c>
      <c r="F33" s="151">
        <v>3</v>
      </c>
      <c r="G33" s="142">
        <f t="shared" si="1"/>
        <v>22.26</v>
      </c>
      <c r="H33" s="51"/>
      <c r="I33" s="151"/>
      <c r="J33" s="151"/>
      <c r="K33" s="142"/>
      <c r="L33" s="4"/>
      <c r="M33" s="140"/>
      <c r="N33" s="140"/>
      <c r="O33" s="140"/>
      <c r="P33" s="140"/>
      <c r="Q33" s="140"/>
      <c r="R33" s="140"/>
    </row>
    <row r="34" spans="1:18" x14ac:dyDescent="0.3">
      <c r="A34" s="151">
        <v>44</v>
      </c>
      <c r="B34" s="151">
        <v>4</v>
      </c>
      <c r="C34" s="142">
        <f t="shared" si="0"/>
        <v>24.6</v>
      </c>
      <c r="D34" s="144"/>
      <c r="E34" s="151">
        <v>38</v>
      </c>
      <c r="F34" s="151">
        <v>3</v>
      </c>
      <c r="G34" s="142">
        <f t="shared" si="1"/>
        <v>22.5</v>
      </c>
      <c r="H34" s="51"/>
      <c r="I34" s="151"/>
      <c r="J34" s="151"/>
      <c r="K34" s="142"/>
      <c r="L34" s="4"/>
      <c r="M34" s="140"/>
      <c r="N34" s="140"/>
      <c r="O34" s="140"/>
      <c r="P34" s="140"/>
      <c r="Q34" s="140"/>
      <c r="R34" s="140"/>
    </row>
    <row r="35" spans="1:18" x14ac:dyDescent="0.3">
      <c r="A35" s="151">
        <v>45</v>
      </c>
      <c r="B35" s="151">
        <v>4</v>
      </c>
      <c r="C35" s="142">
        <f t="shared" si="0"/>
        <v>24.84</v>
      </c>
      <c r="D35" s="144"/>
      <c r="E35" s="151">
        <v>39</v>
      </c>
      <c r="F35" s="151">
        <v>3</v>
      </c>
      <c r="G35" s="142">
        <f t="shared" si="1"/>
        <v>22.74</v>
      </c>
      <c r="H35" s="51"/>
      <c r="I35" s="151"/>
      <c r="J35" s="151"/>
      <c r="K35" s="142"/>
      <c r="L35" s="4"/>
      <c r="M35" s="140"/>
      <c r="N35" s="140"/>
      <c r="O35" s="140"/>
      <c r="P35" s="140"/>
      <c r="Q35" s="140"/>
      <c r="R35" s="140"/>
    </row>
    <row r="36" spans="1:18" x14ac:dyDescent="0.3">
      <c r="A36" s="151">
        <v>46</v>
      </c>
      <c r="B36" s="151">
        <v>4</v>
      </c>
      <c r="C36" s="142">
        <f t="shared" si="0"/>
        <v>25.02</v>
      </c>
      <c r="D36" s="144"/>
      <c r="E36" s="151">
        <v>40</v>
      </c>
      <c r="F36" s="151">
        <v>3</v>
      </c>
      <c r="G36" s="142">
        <f t="shared" si="1"/>
        <v>22.92</v>
      </c>
      <c r="H36" s="51"/>
      <c r="I36" s="151"/>
      <c r="J36" s="151"/>
      <c r="K36" s="142"/>
      <c r="L36" s="4"/>
      <c r="M36" s="140"/>
      <c r="N36" s="140"/>
      <c r="O36" s="140"/>
      <c r="P36" s="140"/>
      <c r="Q36" s="140"/>
      <c r="R36" s="140"/>
    </row>
    <row r="37" spans="1:18" x14ac:dyDescent="0.3">
      <c r="A37" s="151">
        <v>47</v>
      </c>
      <c r="B37" s="151">
        <v>4</v>
      </c>
      <c r="C37" s="142">
        <f t="shared" si="0"/>
        <v>25.26</v>
      </c>
      <c r="D37" s="144"/>
      <c r="E37" s="151">
        <v>41</v>
      </c>
      <c r="F37" s="151">
        <v>3</v>
      </c>
      <c r="G37" s="142">
        <f t="shared" si="1"/>
        <v>23.16</v>
      </c>
      <c r="H37" s="51"/>
      <c r="I37" s="151"/>
      <c r="J37" s="151"/>
      <c r="K37" s="142"/>
      <c r="L37" s="4"/>
      <c r="M37" s="140"/>
      <c r="N37" s="140"/>
      <c r="O37" s="140"/>
      <c r="P37" s="140"/>
      <c r="Q37" s="140"/>
      <c r="R37" s="140"/>
    </row>
    <row r="38" spans="1:18" x14ac:dyDescent="0.3">
      <c r="A38" s="151">
        <v>48</v>
      </c>
      <c r="B38" s="151">
        <v>4</v>
      </c>
      <c r="C38" s="142">
        <f t="shared" si="0"/>
        <v>25.44</v>
      </c>
      <c r="D38" s="144"/>
      <c r="E38" s="151">
        <v>42</v>
      </c>
      <c r="F38" s="151">
        <v>3</v>
      </c>
      <c r="G38" s="142">
        <f t="shared" si="1"/>
        <v>23.34</v>
      </c>
      <c r="H38" s="51"/>
      <c r="I38" s="151"/>
      <c r="J38" s="151"/>
      <c r="K38" s="142"/>
      <c r="L38" s="4"/>
      <c r="M38" s="140"/>
      <c r="N38" s="140"/>
      <c r="O38" s="140"/>
      <c r="P38" s="140"/>
      <c r="Q38" s="140"/>
      <c r="R38" s="140"/>
    </row>
    <row r="39" spans="1:18" x14ac:dyDescent="0.3">
      <c r="A39" s="151">
        <v>49</v>
      </c>
      <c r="B39" s="151">
        <v>4</v>
      </c>
      <c r="C39" s="142">
        <f t="shared" si="0"/>
        <v>25.68</v>
      </c>
      <c r="D39" s="144"/>
      <c r="E39" s="151">
        <v>43</v>
      </c>
      <c r="F39" s="151">
        <v>3</v>
      </c>
      <c r="G39" s="142">
        <f t="shared" si="1"/>
        <v>23.58</v>
      </c>
      <c r="H39" s="51"/>
      <c r="I39" s="151"/>
      <c r="J39" s="151"/>
      <c r="K39" s="142"/>
      <c r="L39" s="4"/>
      <c r="M39" s="140"/>
      <c r="N39" s="140"/>
      <c r="O39" s="140"/>
      <c r="P39" s="140"/>
      <c r="Q39" s="140"/>
      <c r="R39" s="140"/>
    </row>
    <row r="40" spans="1:18" x14ac:dyDescent="0.3">
      <c r="A40" s="151">
        <v>50</v>
      </c>
      <c r="B40" s="151">
        <v>4</v>
      </c>
      <c r="C40" s="142">
        <f t="shared" si="0"/>
        <v>25.86</v>
      </c>
      <c r="D40" s="144"/>
      <c r="E40" s="151">
        <v>44</v>
      </c>
      <c r="F40" s="151">
        <v>3</v>
      </c>
      <c r="G40" s="142">
        <f t="shared" si="1"/>
        <v>23.76</v>
      </c>
      <c r="H40" s="51"/>
      <c r="I40" s="151"/>
      <c r="J40" s="151"/>
      <c r="K40" s="142"/>
      <c r="L40" s="4"/>
      <c r="M40" s="140"/>
      <c r="N40" s="140"/>
      <c r="O40" s="140"/>
      <c r="P40" s="140"/>
      <c r="Q40" s="140"/>
      <c r="R40" s="140"/>
    </row>
    <row r="41" spans="1:18" x14ac:dyDescent="0.3">
      <c r="A41" s="151">
        <v>51</v>
      </c>
      <c r="B41" s="151">
        <v>4</v>
      </c>
      <c r="C41" s="142">
        <f t="shared" si="0"/>
        <v>26.04</v>
      </c>
      <c r="D41" s="144"/>
      <c r="E41" s="151">
        <v>45</v>
      </c>
      <c r="F41" s="151">
        <v>4</v>
      </c>
      <c r="G41" s="142">
        <f t="shared" si="1"/>
        <v>24</v>
      </c>
      <c r="H41" s="51"/>
      <c r="I41" s="151"/>
      <c r="J41" s="151"/>
      <c r="K41" s="142"/>
      <c r="L41" s="4"/>
      <c r="M41" s="140"/>
      <c r="N41" s="140"/>
      <c r="O41" s="140"/>
      <c r="P41" s="140"/>
      <c r="Q41" s="140"/>
      <c r="R41" s="140"/>
    </row>
    <row r="42" spans="1:18" x14ac:dyDescent="0.3">
      <c r="A42" s="151">
        <v>52</v>
      </c>
      <c r="B42" s="151">
        <v>4</v>
      </c>
      <c r="C42" s="142">
        <f t="shared" si="0"/>
        <v>26.28</v>
      </c>
      <c r="D42" s="144"/>
      <c r="E42" s="151">
        <v>46</v>
      </c>
      <c r="F42" s="151">
        <v>4</v>
      </c>
      <c r="G42" s="142">
        <f t="shared" si="1"/>
        <v>24.18</v>
      </c>
      <c r="H42" s="51"/>
      <c r="I42" s="151"/>
      <c r="J42" s="151"/>
      <c r="K42" s="142"/>
      <c r="L42" s="4"/>
      <c r="M42" s="140"/>
      <c r="N42" s="140"/>
      <c r="O42" s="140"/>
      <c r="P42" s="140"/>
      <c r="Q42" s="140"/>
      <c r="R42" s="140"/>
    </row>
    <row r="43" spans="1:18" x14ac:dyDescent="0.3">
      <c r="A43" s="151">
        <v>53</v>
      </c>
      <c r="B43" s="151">
        <v>4</v>
      </c>
      <c r="C43" s="142">
        <f t="shared" si="0"/>
        <v>26.46</v>
      </c>
      <c r="D43" s="144"/>
      <c r="E43" s="151">
        <v>47</v>
      </c>
      <c r="F43" s="151">
        <v>4</v>
      </c>
      <c r="G43" s="142">
        <f t="shared" si="1"/>
        <v>24.36</v>
      </c>
      <c r="H43" s="51"/>
      <c r="I43" s="151"/>
      <c r="J43" s="151"/>
      <c r="K43" s="142"/>
      <c r="L43" s="4"/>
      <c r="M43" s="140"/>
      <c r="N43" s="140"/>
      <c r="O43" s="140"/>
      <c r="P43" s="140"/>
      <c r="Q43" s="140"/>
      <c r="R43" s="140"/>
    </row>
    <row r="44" spans="1:18" x14ac:dyDescent="0.3">
      <c r="A44" s="151">
        <v>54</v>
      </c>
      <c r="B44" s="151">
        <v>4</v>
      </c>
      <c r="C44" s="142">
        <f t="shared" si="0"/>
        <v>26.7</v>
      </c>
      <c r="D44" s="144"/>
      <c r="E44" s="151">
        <v>48</v>
      </c>
      <c r="F44" s="151">
        <v>4</v>
      </c>
      <c r="G44" s="142">
        <f t="shared" si="1"/>
        <v>24.54</v>
      </c>
      <c r="H44" s="51"/>
      <c r="I44" s="151"/>
      <c r="J44" s="151"/>
      <c r="K44" s="142"/>
      <c r="L44" s="4"/>
      <c r="M44" s="140"/>
      <c r="N44" s="140"/>
      <c r="O44" s="140"/>
      <c r="P44" s="140"/>
      <c r="Q44" s="140"/>
      <c r="R44" s="140"/>
    </row>
    <row r="45" spans="1:18" x14ac:dyDescent="0.3">
      <c r="A45" s="151">
        <v>55</v>
      </c>
      <c r="B45" s="151">
        <v>4</v>
      </c>
      <c r="C45" s="142">
        <f t="shared" si="0"/>
        <v>26.88</v>
      </c>
      <c r="D45" s="144"/>
      <c r="E45" s="151">
        <v>49</v>
      </c>
      <c r="F45" s="151">
        <v>4</v>
      </c>
      <c r="G45" s="142">
        <f t="shared" si="1"/>
        <v>24.78</v>
      </c>
      <c r="H45" s="51"/>
      <c r="I45" s="151"/>
      <c r="J45" s="151"/>
      <c r="K45" s="142"/>
      <c r="L45" s="4"/>
      <c r="M45" s="140"/>
      <c r="N45" s="140"/>
      <c r="O45" s="140"/>
      <c r="P45" s="140"/>
      <c r="Q45" s="140"/>
      <c r="R45" s="140"/>
    </row>
    <row r="46" spans="1:18" x14ac:dyDescent="0.3">
      <c r="A46" s="151">
        <v>56</v>
      </c>
      <c r="B46" s="151">
        <v>4</v>
      </c>
      <c r="C46" s="142">
        <f t="shared" si="0"/>
        <v>27.12</v>
      </c>
      <c r="D46" s="144"/>
      <c r="E46" s="151">
        <v>50</v>
      </c>
      <c r="F46" s="151">
        <v>4</v>
      </c>
      <c r="G46" s="142">
        <f t="shared" si="1"/>
        <v>24.96</v>
      </c>
      <c r="H46" s="51"/>
      <c r="I46" s="151"/>
      <c r="J46" s="151"/>
      <c r="K46" s="142"/>
      <c r="L46" s="4"/>
      <c r="M46" s="140"/>
      <c r="N46" s="140"/>
      <c r="O46" s="140"/>
      <c r="P46" s="140"/>
      <c r="Q46" s="140"/>
      <c r="R46" s="140"/>
    </row>
    <row r="47" spans="1:18" x14ac:dyDescent="0.3">
      <c r="A47" s="151">
        <v>57</v>
      </c>
      <c r="B47" s="151">
        <v>4</v>
      </c>
      <c r="C47" s="142">
        <f t="shared" si="0"/>
        <v>27.3</v>
      </c>
      <c r="D47" s="144"/>
      <c r="E47" s="151">
        <v>51</v>
      </c>
      <c r="F47" s="151">
        <v>4</v>
      </c>
      <c r="G47" s="142">
        <f t="shared" si="1"/>
        <v>25.14</v>
      </c>
      <c r="H47" s="51"/>
      <c r="I47" s="151"/>
      <c r="J47" s="151"/>
      <c r="K47" s="142"/>
      <c r="L47" s="4"/>
      <c r="M47" s="140"/>
      <c r="N47" s="140"/>
      <c r="O47" s="140"/>
      <c r="P47" s="140"/>
      <c r="Q47" s="140"/>
      <c r="R47" s="140"/>
    </row>
    <row r="48" spans="1:18" x14ac:dyDescent="0.3">
      <c r="A48" s="151">
        <v>58</v>
      </c>
      <c r="B48" s="151">
        <v>4</v>
      </c>
      <c r="C48" s="142">
        <f t="shared" si="0"/>
        <v>27.54</v>
      </c>
      <c r="D48" s="144"/>
      <c r="E48" s="151">
        <v>52</v>
      </c>
      <c r="F48" s="151">
        <v>4</v>
      </c>
      <c r="G48" s="142">
        <f t="shared" si="1"/>
        <v>25.32</v>
      </c>
      <c r="H48" s="51"/>
      <c r="I48" s="151"/>
      <c r="J48" s="151"/>
      <c r="K48" s="142"/>
      <c r="L48" s="4"/>
      <c r="M48" s="140"/>
      <c r="N48" s="140"/>
      <c r="O48" s="140"/>
      <c r="P48" s="140"/>
      <c r="Q48" s="140"/>
      <c r="R48" s="140"/>
    </row>
    <row r="49" spans="1:18" x14ac:dyDescent="0.3">
      <c r="A49" s="151">
        <v>59</v>
      </c>
      <c r="B49" s="151">
        <v>4</v>
      </c>
      <c r="C49" s="142">
        <f t="shared" si="0"/>
        <v>27.72</v>
      </c>
      <c r="D49" s="144"/>
      <c r="E49" s="151">
        <v>53</v>
      </c>
      <c r="F49" s="151">
        <v>4</v>
      </c>
      <c r="G49" s="142">
        <f t="shared" si="1"/>
        <v>25.5</v>
      </c>
      <c r="H49" s="51"/>
      <c r="I49" s="151"/>
      <c r="J49" s="151"/>
      <c r="K49" s="142"/>
      <c r="L49" s="4"/>
      <c r="M49" s="140"/>
      <c r="N49" s="140"/>
      <c r="O49" s="140"/>
      <c r="P49" s="140"/>
      <c r="Q49" s="140"/>
      <c r="R49" s="140"/>
    </row>
    <row r="50" spans="1:18" x14ac:dyDescent="0.3">
      <c r="A50" s="151">
        <v>60</v>
      </c>
      <c r="B50" s="151">
        <v>4</v>
      </c>
      <c r="C50" s="142">
        <f t="shared" si="0"/>
        <v>27.96</v>
      </c>
      <c r="D50" s="144"/>
      <c r="E50" s="151">
        <v>54</v>
      </c>
      <c r="F50" s="151">
        <v>4</v>
      </c>
      <c r="G50" s="142">
        <f t="shared" si="1"/>
        <v>25.68</v>
      </c>
      <c r="H50" s="51"/>
      <c r="I50" s="151"/>
      <c r="J50" s="151"/>
      <c r="K50" s="142"/>
      <c r="L50" s="4"/>
      <c r="M50" s="140"/>
      <c r="N50" s="140"/>
      <c r="O50" s="140"/>
      <c r="P50" s="140"/>
      <c r="Q50" s="140"/>
      <c r="R50" s="140"/>
    </row>
    <row r="51" spans="1:18" x14ac:dyDescent="0.3">
      <c r="A51" s="151">
        <v>61</v>
      </c>
      <c r="B51" s="151">
        <v>4</v>
      </c>
      <c r="C51" s="142">
        <f t="shared" si="0"/>
        <v>28.14</v>
      </c>
      <c r="D51" s="144"/>
      <c r="E51" s="151">
        <v>55</v>
      </c>
      <c r="F51" s="151">
        <v>4</v>
      </c>
      <c r="G51" s="142">
        <f t="shared" si="1"/>
        <v>25.86</v>
      </c>
      <c r="H51" s="51"/>
      <c r="I51" s="151"/>
      <c r="J51" s="151"/>
      <c r="K51" s="142"/>
      <c r="L51" s="4"/>
      <c r="M51" s="140"/>
      <c r="N51" s="140"/>
      <c r="O51" s="140"/>
      <c r="P51" s="140"/>
      <c r="Q51" s="140"/>
      <c r="R51" s="140"/>
    </row>
    <row r="52" spans="1:18" x14ac:dyDescent="0.3">
      <c r="A52" s="151">
        <v>62</v>
      </c>
      <c r="B52" s="151">
        <v>4</v>
      </c>
      <c r="C52" s="142">
        <f t="shared" si="0"/>
        <v>28.32</v>
      </c>
      <c r="D52" s="144"/>
      <c r="E52" s="151">
        <v>56</v>
      </c>
      <c r="F52" s="151">
        <v>4</v>
      </c>
      <c r="G52" s="142">
        <f t="shared" si="1"/>
        <v>26.04</v>
      </c>
      <c r="H52" s="51"/>
      <c r="I52" s="151"/>
      <c r="J52" s="151"/>
      <c r="K52" s="142"/>
      <c r="L52" s="4"/>
      <c r="M52" s="140"/>
      <c r="N52" s="140"/>
      <c r="O52" s="140"/>
      <c r="P52" s="140"/>
      <c r="Q52" s="140"/>
      <c r="R52" s="140"/>
    </row>
    <row r="53" spans="1:18" x14ac:dyDescent="0.3">
      <c r="A53" s="151">
        <v>63</v>
      </c>
      <c r="B53" s="151">
        <v>4</v>
      </c>
      <c r="C53" s="142">
        <f t="shared" si="0"/>
        <v>28.56</v>
      </c>
      <c r="D53" s="144"/>
      <c r="E53" s="151">
        <v>57</v>
      </c>
      <c r="F53" s="151">
        <v>4</v>
      </c>
      <c r="G53" s="142">
        <f t="shared" si="1"/>
        <v>26.28</v>
      </c>
      <c r="H53" s="51"/>
      <c r="I53" s="151"/>
      <c r="J53" s="151"/>
      <c r="K53" s="142"/>
      <c r="L53" s="4"/>
      <c r="M53" s="140"/>
      <c r="N53" s="140"/>
      <c r="O53" s="140"/>
      <c r="P53" s="140"/>
      <c r="Q53" s="140"/>
      <c r="R53" s="140"/>
    </row>
    <row r="54" spans="1:18" x14ac:dyDescent="0.3">
      <c r="A54" s="151">
        <v>64</v>
      </c>
      <c r="B54" s="151">
        <v>4</v>
      </c>
      <c r="C54" s="142">
        <f t="shared" si="0"/>
        <v>28.74</v>
      </c>
      <c r="D54" s="144"/>
      <c r="E54" s="151">
        <v>58</v>
      </c>
      <c r="F54" s="151">
        <v>4</v>
      </c>
      <c r="G54" s="142">
        <f t="shared" si="1"/>
        <v>26.46</v>
      </c>
      <c r="H54" s="51"/>
      <c r="I54" s="151"/>
      <c r="J54" s="151"/>
      <c r="K54" s="142"/>
      <c r="L54" s="4"/>
      <c r="M54" s="140"/>
      <c r="N54" s="140"/>
      <c r="O54" s="140"/>
      <c r="P54" s="140"/>
      <c r="Q54" s="140"/>
      <c r="R54" s="140"/>
    </row>
    <row r="55" spans="1:18" x14ac:dyDescent="0.3">
      <c r="A55" s="151">
        <v>65</v>
      </c>
      <c r="B55" s="151">
        <v>4</v>
      </c>
      <c r="C55" s="142">
        <f t="shared" si="0"/>
        <v>28.98</v>
      </c>
      <c r="D55" s="144"/>
      <c r="E55" s="151">
        <v>59</v>
      </c>
      <c r="F55" s="151">
        <v>4</v>
      </c>
      <c r="G55" s="142">
        <f t="shared" si="1"/>
        <v>26.64</v>
      </c>
      <c r="H55" s="51"/>
      <c r="I55" s="151"/>
      <c r="J55" s="151"/>
      <c r="K55" s="142"/>
      <c r="L55" s="4"/>
      <c r="M55" s="140"/>
      <c r="N55" s="140"/>
      <c r="O55" s="140"/>
      <c r="P55" s="140"/>
      <c r="Q55" s="140"/>
      <c r="R55" s="140"/>
    </row>
    <row r="56" spans="1:18" x14ac:dyDescent="0.3">
      <c r="A56" s="151">
        <v>66</v>
      </c>
      <c r="B56" s="151">
        <v>4</v>
      </c>
      <c r="C56" s="142">
        <f t="shared" si="0"/>
        <v>29.16</v>
      </c>
      <c r="D56" s="144"/>
      <c r="E56" s="151">
        <v>60</v>
      </c>
      <c r="F56" s="151">
        <v>4</v>
      </c>
      <c r="G56" s="142">
        <f t="shared" si="1"/>
        <v>26.82</v>
      </c>
      <c r="H56" s="51"/>
      <c r="I56" s="151"/>
      <c r="J56" s="151"/>
      <c r="K56" s="142"/>
      <c r="L56" s="4"/>
      <c r="M56" s="140"/>
      <c r="N56" s="140"/>
      <c r="O56" s="140"/>
      <c r="P56" s="140"/>
      <c r="Q56" s="140"/>
      <c r="R56" s="140"/>
    </row>
    <row r="57" spans="1:18" x14ac:dyDescent="0.3">
      <c r="A57" s="151">
        <v>67</v>
      </c>
      <c r="B57" s="151">
        <v>4</v>
      </c>
      <c r="C57" s="142">
        <f t="shared" si="0"/>
        <v>29.4</v>
      </c>
      <c r="D57" s="144"/>
      <c r="E57" s="151">
        <v>61</v>
      </c>
      <c r="F57" s="151">
        <v>4</v>
      </c>
      <c r="G57" s="142">
        <f t="shared" si="1"/>
        <v>27</v>
      </c>
      <c r="H57" s="51"/>
      <c r="I57" s="151"/>
      <c r="J57" s="151"/>
      <c r="K57" s="142"/>
      <c r="L57" s="4"/>
      <c r="M57" s="140"/>
      <c r="N57" s="140"/>
      <c r="O57" s="140"/>
      <c r="P57" s="140"/>
      <c r="Q57" s="140"/>
      <c r="R57" s="140"/>
    </row>
    <row r="58" spans="1:18" x14ac:dyDescent="0.3">
      <c r="A58" s="151">
        <v>68</v>
      </c>
      <c r="B58" s="151">
        <v>4</v>
      </c>
      <c r="C58" s="142">
        <f t="shared" si="0"/>
        <v>29.58</v>
      </c>
      <c r="D58" s="144"/>
      <c r="E58" s="151">
        <v>62</v>
      </c>
      <c r="F58" s="151">
        <v>4</v>
      </c>
      <c r="G58" s="142">
        <f t="shared" si="1"/>
        <v>27.18</v>
      </c>
      <c r="H58" s="51"/>
      <c r="I58" s="151"/>
      <c r="J58" s="151"/>
      <c r="K58" s="142"/>
      <c r="L58" s="4"/>
      <c r="M58" s="140"/>
      <c r="N58" s="140"/>
      <c r="O58" s="140"/>
      <c r="P58" s="140"/>
      <c r="Q58" s="140"/>
      <c r="R58" s="140"/>
    </row>
    <row r="59" spans="1:18" x14ac:dyDescent="0.3">
      <c r="A59" s="151">
        <v>69</v>
      </c>
      <c r="B59" s="151">
        <v>4</v>
      </c>
      <c r="C59" s="142">
        <f t="shared" si="0"/>
        <v>29.82</v>
      </c>
      <c r="D59" s="144"/>
      <c r="E59" s="151">
        <v>63</v>
      </c>
      <c r="F59" s="151">
        <v>4</v>
      </c>
      <c r="G59" s="142">
        <f t="shared" si="1"/>
        <v>27.36</v>
      </c>
      <c r="H59" s="51"/>
      <c r="I59" s="151"/>
      <c r="J59" s="151"/>
      <c r="K59" s="142"/>
      <c r="L59" s="4"/>
      <c r="M59" s="140"/>
      <c r="N59" s="140"/>
      <c r="O59" s="140"/>
      <c r="P59" s="140"/>
      <c r="Q59" s="140"/>
      <c r="R59" s="140"/>
    </row>
    <row r="60" spans="1:18" x14ac:dyDescent="0.3">
      <c r="A60" s="151">
        <v>70</v>
      </c>
      <c r="B60" s="151">
        <v>5</v>
      </c>
      <c r="C60" s="142">
        <f t="shared" si="0"/>
        <v>30</v>
      </c>
      <c r="D60" s="144"/>
      <c r="E60" s="151">
        <v>64</v>
      </c>
      <c r="F60" s="151">
        <v>4</v>
      </c>
      <c r="G60" s="142">
        <f t="shared" si="1"/>
        <v>27.54</v>
      </c>
      <c r="H60" s="51"/>
      <c r="I60" s="151"/>
      <c r="J60" s="151"/>
      <c r="K60" s="142"/>
      <c r="L60" s="4"/>
      <c r="M60" s="140"/>
      <c r="N60" s="140"/>
      <c r="O60" s="140"/>
      <c r="P60" s="140"/>
      <c r="Q60" s="140"/>
      <c r="R60" s="140"/>
    </row>
    <row r="61" spans="1:18" x14ac:dyDescent="0.3">
      <c r="A61" s="151">
        <v>71</v>
      </c>
      <c r="B61" s="151">
        <v>5</v>
      </c>
      <c r="C61" s="142">
        <f t="shared" si="0"/>
        <v>30.18</v>
      </c>
      <c r="D61" s="144"/>
      <c r="E61" s="151">
        <v>65</v>
      </c>
      <c r="F61" s="151">
        <v>4</v>
      </c>
      <c r="G61" s="142">
        <f t="shared" si="1"/>
        <v>27.78</v>
      </c>
      <c r="H61" s="51"/>
      <c r="I61" s="151"/>
      <c r="J61" s="151"/>
      <c r="K61" s="142"/>
      <c r="L61" s="4"/>
      <c r="M61" s="140"/>
      <c r="N61" s="140"/>
      <c r="O61" s="140"/>
      <c r="P61" s="140"/>
      <c r="Q61" s="140"/>
      <c r="R61" s="140"/>
    </row>
    <row r="62" spans="1:18" x14ac:dyDescent="0.3">
      <c r="A62" s="151">
        <v>72</v>
      </c>
      <c r="B62" s="151">
        <v>5</v>
      </c>
      <c r="C62" s="142">
        <f t="shared" si="0"/>
        <v>30.36</v>
      </c>
      <c r="D62" s="144"/>
      <c r="E62" s="151">
        <v>66</v>
      </c>
      <c r="F62" s="151">
        <v>4</v>
      </c>
      <c r="G62" s="142">
        <f t="shared" si="1"/>
        <v>27.96</v>
      </c>
      <c r="H62" s="51"/>
      <c r="I62" s="151"/>
      <c r="J62" s="151"/>
      <c r="K62" s="142"/>
      <c r="L62" s="4"/>
      <c r="M62" s="140"/>
      <c r="N62" s="140"/>
      <c r="O62" s="140"/>
      <c r="P62" s="140"/>
      <c r="Q62" s="140"/>
      <c r="R62" s="140"/>
    </row>
    <row r="63" spans="1:18" x14ac:dyDescent="0.3">
      <c r="A63" s="151">
        <v>73</v>
      </c>
      <c r="B63" s="151">
        <v>5</v>
      </c>
      <c r="C63" s="142">
        <f t="shared" si="0"/>
        <v>30.6</v>
      </c>
      <c r="D63" s="144"/>
      <c r="E63" s="151">
        <v>67</v>
      </c>
      <c r="F63" s="151">
        <v>4</v>
      </c>
      <c r="G63" s="142">
        <f t="shared" si="1"/>
        <v>28.14</v>
      </c>
      <c r="H63" s="51"/>
      <c r="I63" s="151"/>
      <c r="J63" s="151"/>
      <c r="K63" s="142"/>
      <c r="L63" s="4"/>
      <c r="M63" s="140"/>
      <c r="N63" s="140"/>
      <c r="O63" s="140"/>
      <c r="P63" s="140"/>
      <c r="Q63" s="140"/>
      <c r="R63" s="140"/>
    </row>
    <row r="64" spans="1:18" x14ac:dyDescent="0.3">
      <c r="A64" s="151">
        <v>74</v>
      </c>
      <c r="B64" s="151">
        <v>5</v>
      </c>
      <c r="C64" s="142">
        <f t="shared" si="0"/>
        <v>30.78</v>
      </c>
      <c r="D64" s="144"/>
      <c r="E64" s="151">
        <v>68</v>
      </c>
      <c r="F64" s="151">
        <v>4</v>
      </c>
      <c r="G64" s="142">
        <f t="shared" si="1"/>
        <v>28.32</v>
      </c>
      <c r="H64" s="51"/>
      <c r="I64" s="151"/>
      <c r="J64" s="151"/>
      <c r="K64" s="142"/>
      <c r="L64" s="4"/>
      <c r="M64" s="140"/>
      <c r="N64" s="140"/>
      <c r="O64" s="140"/>
      <c r="P64" s="140"/>
      <c r="Q64" s="140"/>
      <c r="R64" s="140"/>
    </row>
    <row r="65" spans="1:18" x14ac:dyDescent="0.3">
      <c r="A65" s="151">
        <v>75</v>
      </c>
      <c r="B65" s="151">
        <v>5</v>
      </c>
      <c r="C65" s="142">
        <f t="shared" si="0"/>
        <v>30.96</v>
      </c>
      <c r="D65" s="144"/>
      <c r="E65" s="151">
        <v>69</v>
      </c>
      <c r="F65" s="151">
        <v>4</v>
      </c>
      <c r="G65" s="142">
        <f t="shared" si="1"/>
        <v>28.5</v>
      </c>
      <c r="H65" s="51"/>
      <c r="I65" s="151"/>
      <c r="J65" s="151"/>
      <c r="K65" s="142"/>
      <c r="L65" s="4"/>
      <c r="M65" s="140"/>
      <c r="N65" s="140"/>
      <c r="O65" s="140"/>
      <c r="P65" s="140"/>
      <c r="Q65" s="140"/>
      <c r="R65" s="140"/>
    </row>
    <row r="66" spans="1:18" x14ac:dyDescent="0.3">
      <c r="A66" s="151">
        <v>76</v>
      </c>
      <c r="B66" s="151">
        <v>5</v>
      </c>
      <c r="C66" s="142">
        <f t="shared" si="0"/>
        <v>31.14</v>
      </c>
      <c r="D66" s="144"/>
      <c r="E66" s="151">
        <v>70</v>
      </c>
      <c r="F66" s="151">
        <v>4</v>
      </c>
      <c r="G66" s="142">
        <f t="shared" si="1"/>
        <v>28.68</v>
      </c>
      <c r="H66" s="51"/>
      <c r="I66" s="151"/>
      <c r="J66" s="151"/>
      <c r="K66" s="142"/>
      <c r="L66" s="4"/>
      <c r="M66" s="140"/>
      <c r="N66" s="140"/>
      <c r="O66" s="140"/>
      <c r="P66" s="140"/>
      <c r="Q66" s="140"/>
      <c r="R66" s="140"/>
    </row>
    <row r="67" spans="1:18" x14ac:dyDescent="0.3">
      <c r="A67" s="151">
        <v>77</v>
      </c>
      <c r="B67" s="151">
        <v>5</v>
      </c>
      <c r="C67" s="142">
        <f t="shared" si="0"/>
        <v>31.38</v>
      </c>
      <c r="D67" s="144"/>
      <c r="E67" s="151">
        <v>71</v>
      </c>
      <c r="F67" s="151">
        <v>4</v>
      </c>
      <c r="G67" s="142">
        <f t="shared" si="1"/>
        <v>28.86</v>
      </c>
      <c r="H67" s="51"/>
      <c r="I67" s="151"/>
      <c r="J67" s="151"/>
      <c r="K67" s="142"/>
      <c r="L67" s="4"/>
      <c r="M67" s="140"/>
      <c r="N67" s="140"/>
      <c r="O67" s="140"/>
      <c r="P67" s="140"/>
      <c r="Q67" s="140"/>
      <c r="R67" s="140"/>
    </row>
    <row r="68" spans="1:18" x14ac:dyDescent="0.3">
      <c r="A68" s="151">
        <v>78</v>
      </c>
      <c r="B68" s="151">
        <v>5</v>
      </c>
      <c r="C68" s="142">
        <f t="shared" si="0"/>
        <v>31.56</v>
      </c>
      <c r="D68" s="144"/>
      <c r="E68" s="151">
        <v>72</v>
      </c>
      <c r="F68" s="151">
        <v>4</v>
      </c>
      <c r="G68" s="142">
        <f t="shared" si="1"/>
        <v>29.04</v>
      </c>
      <c r="H68" s="51"/>
      <c r="I68" s="151"/>
      <c r="J68" s="151"/>
      <c r="K68" s="142"/>
      <c r="L68" s="4"/>
      <c r="M68" s="140"/>
      <c r="N68" s="140"/>
      <c r="O68" s="140"/>
      <c r="P68" s="140"/>
      <c r="Q68" s="140"/>
      <c r="R68" s="140"/>
    </row>
    <row r="69" spans="1:18" x14ac:dyDescent="0.3">
      <c r="A69" s="151">
        <v>79</v>
      </c>
      <c r="B69" s="151">
        <v>5</v>
      </c>
      <c r="C69" s="142">
        <f t="shared" si="0"/>
        <v>31.74</v>
      </c>
      <c r="D69" s="144"/>
      <c r="E69" s="151">
        <v>73</v>
      </c>
      <c r="F69" s="151">
        <v>4</v>
      </c>
      <c r="G69" s="142">
        <f t="shared" si="1"/>
        <v>29.28</v>
      </c>
      <c r="H69" s="51"/>
      <c r="I69" s="151"/>
      <c r="J69" s="151"/>
      <c r="K69" s="142"/>
      <c r="L69" s="4"/>
      <c r="M69" s="140"/>
      <c r="N69" s="140"/>
      <c r="O69" s="140"/>
      <c r="P69" s="140"/>
      <c r="Q69" s="140"/>
      <c r="R69" s="140"/>
    </row>
    <row r="70" spans="1:18" x14ac:dyDescent="0.3">
      <c r="A70" s="151">
        <v>80</v>
      </c>
      <c r="B70" s="151">
        <v>5</v>
      </c>
      <c r="C70" s="142">
        <f t="shared" si="0"/>
        <v>31.92</v>
      </c>
      <c r="D70" s="144"/>
      <c r="E70" s="151">
        <v>74</v>
      </c>
      <c r="F70" s="151">
        <v>4</v>
      </c>
      <c r="G70" s="142">
        <f t="shared" si="1"/>
        <v>29.46</v>
      </c>
      <c r="H70" s="51"/>
      <c r="I70" s="151"/>
      <c r="J70" s="151"/>
      <c r="K70" s="142"/>
      <c r="L70" s="4"/>
      <c r="M70" s="140"/>
      <c r="N70" s="140"/>
      <c r="O70" s="140"/>
      <c r="P70" s="140"/>
      <c r="Q70" s="140"/>
      <c r="R70" s="140"/>
    </row>
    <row r="71" spans="1:18" x14ac:dyDescent="0.3">
      <c r="A71" s="151">
        <v>81</v>
      </c>
      <c r="B71" s="151">
        <v>5</v>
      </c>
      <c r="C71" s="142">
        <f t="shared" si="0"/>
        <v>32.1</v>
      </c>
      <c r="D71" s="144"/>
      <c r="E71" s="151">
        <v>75</v>
      </c>
      <c r="F71" s="151">
        <v>4</v>
      </c>
      <c r="G71" s="142">
        <f t="shared" si="1"/>
        <v>29.64</v>
      </c>
      <c r="H71" s="51"/>
      <c r="I71" s="151"/>
      <c r="J71" s="151"/>
      <c r="K71" s="142"/>
      <c r="L71" s="4"/>
      <c r="M71" s="140"/>
      <c r="N71" s="140"/>
      <c r="O71" s="140"/>
      <c r="P71" s="140"/>
      <c r="Q71" s="140"/>
      <c r="R71" s="140"/>
    </row>
    <row r="72" spans="1:18" x14ac:dyDescent="0.3">
      <c r="A72" s="151">
        <v>82</v>
      </c>
      <c r="B72" s="151">
        <v>5</v>
      </c>
      <c r="C72" s="142">
        <f t="shared" si="0"/>
        <v>32.340000000000003</v>
      </c>
      <c r="D72" s="144"/>
      <c r="E72" s="151">
        <v>76</v>
      </c>
      <c r="F72" s="151">
        <v>4</v>
      </c>
      <c r="G72" s="142">
        <f t="shared" si="1"/>
        <v>29.82</v>
      </c>
      <c r="H72" s="51"/>
      <c r="L72" s="4"/>
      <c r="M72" s="140"/>
      <c r="N72" s="140"/>
      <c r="O72" s="140"/>
      <c r="P72" s="140"/>
      <c r="Q72" s="140"/>
      <c r="R72" s="140"/>
    </row>
    <row r="73" spans="1:18" x14ac:dyDescent="0.3">
      <c r="A73" s="151">
        <v>83</v>
      </c>
      <c r="B73" s="151">
        <v>5</v>
      </c>
      <c r="C73" s="142">
        <f t="shared" si="0"/>
        <v>32.520000000000003</v>
      </c>
      <c r="D73" s="144"/>
      <c r="E73" s="151">
        <v>77</v>
      </c>
      <c r="F73" s="151">
        <v>5</v>
      </c>
      <c r="G73" s="142">
        <f t="shared" si="1"/>
        <v>30</v>
      </c>
      <c r="H73" s="51"/>
      <c r="L73" s="4"/>
      <c r="M73" s="140"/>
      <c r="N73" s="140"/>
      <c r="O73" s="140"/>
      <c r="P73" s="140"/>
      <c r="Q73" s="140"/>
      <c r="R73" s="140"/>
    </row>
    <row r="74" spans="1:18" x14ac:dyDescent="0.3">
      <c r="A74" s="151">
        <v>84</v>
      </c>
      <c r="B74" s="151">
        <v>5</v>
      </c>
      <c r="C74" s="142">
        <f t="shared" si="0"/>
        <v>32.700000000000003</v>
      </c>
      <c r="D74" s="144"/>
      <c r="E74" s="151">
        <v>78</v>
      </c>
      <c r="F74" s="151">
        <v>5</v>
      </c>
      <c r="G74" s="142">
        <f t="shared" si="1"/>
        <v>30.24</v>
      </c>
      <c r="H74" s="51"/>
      <c r="I74" s="143"/>
      <c r="J74" s="152"/>
      <c r="K74" s="142"/>
      <c r="L74" s="4"/>
      <c r="M74" s="140"/>
      <c r="N74" s="140"/>
      <c r="O74" s="140"/>
      <c r="P74" s="140"/>
      <c r="Q74" s="140"/>
      <c r="R74" s="140"/>
    </row>
    <row r="75" spans="1:18" x14ac:dyDescent="0.3">
      <c r="A75" s="151">
        <v>85</v>
      </c>
      <c r="B75" s="151">
        <v>5</v>
      </c>
      <c r="C75" s="142">
        <f t="shared" si="0"/>
        <v>32.880000000000003</v>
      </c>
      <c r="D75" s="144"/>
      <c r="E75" s="151">
        <v>79</v>
      </c>
      <c r="F75" s="151">
        <v>5</v>
      </c>
      <c r="G75" s="142">
        <f t="shared" si="1"/>
        <v>30.48</v>
      </c>
      <c r="H75" s="51"/>
      <c r="I75" s="143"/>
      <c r="J75" s="152"/>
      <c r="K75" s="142"/>
      <c r="L75" s="6"/>
      <c r="M75" s="140"/>
      <c r="N75" s="140"/>
      <c r="O75" s="140"/>
      <c r="P75" s="140"/>
      <c r="Q75" s="140"/>
      <c r="R75" s="140"/>
    </row>
    <row r="76" spans="1:18" x14ac:dyDescent="0.3">
      <c r="A76" s="151">
        <v>86</v>
      </c>
      <c r="B76" s="151">
        <v>5</v>
      </c>
      <c r="C76" s="142">
        <f t="shared" si="0"/>
        <v>33.119999999999997</v>
      </c>
      <c r="D76" s="144"/>
      <c r="E76" s="151">
        <v>80</v>
      </c>
      <c r="F76" s="151">
        <v>5</v>
      </c>
      <c r="G76" s="142">
        <f t="shared" si="1"/>
        <v>30.78</v>
      </c>
      <c r="H76" s="51"/>
      <c r="I76" s="143"/>
      <c r="J76" s="152"/>
      <c r="K76" s="142"/>
      <c r="L76" s="4"/>
      <c r="M76" s="140"/>
      <c r="N76" s="140"/>
      <c r="O76" s="140"/>
      <c r="P76" s="140"/>
      <c r="Q76" s="140"/>
      <c r="R76" s="140"/>
    </row>
    <row r="77" spans="1:18" x14ac:dyDescent="0.3">
      <c r="A77" s="151">
        <v>87</v>
      </c>
      <c r="B77" s="151">
        <v>5</v>
      </c>
      <c r="C77" s="142">
        <f t="shared" ref="C77:C90" si="2">ROUND(ROUND(((A77-VLOOKUP(B77,$A$103:$G$107,2,FALSE))/(VLOOKUP(B77,$A$103:$G$107,3,FALSE)-VLOOKUP(B77,$A$103:$G$107,2,FALSE)+1)+B77),2)*6,2)</f>
        <v>33.299999999999997</v>
      </c>
      <c r="D77" s="144"/>
      <c r="E77" s="151">
        <v>81</v>
      </c>
      <c r="F77" s="151">
        <v>5</v>
      </c>
      <c r="G77" s="142">
        <f t="shared" si="1"/>
        <v>31.02</v>
      </c>
      <c r="H77" s="51"/>
      <c r="I77" s="143"/>
      <c r="J77" s="153"/>
      <c r="K77" s="154"/>
      <c r="L77" s="4"/>
      <c r="M77" s="140"/>
      <c r="N77" s="140"/>
      <c r="O77" s="140"/>
      <c r="P77" s="140"/>
      <c r="Q77" s="140"/>
      <c r="R77" s="140"/>
    </row>
    <row r="78" spans="1:18" x14ac:dyDescent="0.3">
      <c r="A78" s="151">
        <v>88</v>
      </c>
      <c r="B78" s="151">
        <v>5</v>
      </c>
      <c r="C78" s="142">
        <f t="shared" si="2"/>
        <v>33.479999999999997</v>
      </c>
      <c r="D78" s="144"/>
      <c r="E78" s="151">
        <v>82</v>
      </c>
      <c r="F78" s="151">
        <v>5</v>
      </c>
      <c r="G78" s="142">
        <f t="shared" si="1"/>
        <v>31.26</v>
      </c>
      <c r="H78" s="51"/>
      <c r="I78" s="153"/>
      <c r="J78" s="153"/>
      <c r="K78" s="154"/>
      <c r="L78" s="4"/>
      <c r="M78" s="140"/>
      <c r="N78" s="140"/>
      <c r="O78" s="140"/>
      <c r="P78" s="140"/>
      <c r="Q78" s="140"/>
      <c r="R78" s="140"/>
    </row>
    <row r="79" spans="1:18" x14ac:dyDescent="0.3">
      <c r="A79" s="151">
        <v>89</v>
      </c>
      <c r="B79" s="151">
        <v>5</v>
      </c>
      <c r="C79" s="142">
        <f t="shared" si="2"/>
        <v>33.659999999999997</v>
      </c>
      <c r="D79" s="144"/>
      <c r="E79" s="151">
        <v>83</v>
      </c>
      <c r="F79" s="151">
        <v>5</v>
      </c>
      <c r="G79" s="142">
        <f t="shared" ref="G79:G96" si="3">ROUND(ROUND(((E79-VLOOKUP(F79,$A$103:$G$107,4,FALSE))/(VLOOKUP(F79,$A$103:$G$107,5,FALSE)-VLOOKUP(F79,$A$103:$G$107,4,FALSE)+1)+F79),2)*6,2)</f>
        <v>31.5</v>
      </c>
      <c r="H79" s="51"/>
      <c r="I79" s="153"/>
      <c r="J79" s="153"/>
      <c r="K79" s="154"/>
      <c r="L79" s="6"/>
      <c r="M79" s="140"/>
      <c r="N79" s="140"/>
      <c r="O79" s="140"/>
      <c r="P79" s="140"/>
      <c r="Q79" s="140"/>
      <c r="R79" s="140"/>
    </row>
    <row r="80" spans="1:18" x14ac:dyDescent="0.3">
      <c r="A80" s="151">
        <v>90</v>
      </c>
      <c r="B80" s="151">
        <v>5</v>
      </c>
      <c r="C80" s="142">
        <f t="shared" si="2"/>
        <v>33.9</v>
      </c>
      <c r="D80" s="144"/>
      <c r="E80" s="151">
        <v>84</v>
      </c>
      <c r="F80" s="151">
        <v>5</v>
      </c>
      <c r="G80" s="142">
        <f t="shared" si="3"/>
        <v>31.74</v>
      </c>
      <c r="H80" s="51"/>
      <c r="I80" s="155"/>
      <c r="J80" s="155"/>
      <c r="K80" s="156"/>
      <c r="L80" s="6"/>
      <c r="M80" s="140"/>
      <c r="N80" s="140"/>
      <c r="O80" s="140"/>
      <c r="P80" s="140"/>
      <c r="Q80" s="140"/>
      <c r="R80" s="140"/>
    </row>
    <row r="81" spans="1:18" x14ac:dyDescent="0.3">
      <c r="A81" s="151">
        <v>91</v>
      </c>
      <c r="B81" s="151">
        <v>5</v>
      </c>
      <c r="C81" s="142">
        <f t="shared" si="2"/>
        <v>34.08</v>
      </c>
      <c r="D81" s="144"/>
      <c r="E81" s="151">
        <v>85</v>
      </c>
      <c r="F81" s="151">
        <v>5</v>
      </c>
      <c r="G81" s="142">
        <f t="shared" si="3"/>
        <v>31.98</v>
      </c>
      <c r="H81" s="51"/>
      <c r="I81" s="155"/>
      <c r="J81" s="155"/>
      <c r="K81" s="156"/>
      <c r="L81" s="6"/>
      <c r="M81" s="140"/>
      <c r="N81" s="140"/>
      <c r="O81" s="140"/>
      <c r="P81" s="140"/>
      <c r="Q81" s="140"/>
      <c r="R81" s="140"/>
    </row>
    <row r="82" spans="1:18" x14ac:dyDescent="0.3">
      <c r="A82" s="151">
        <v>92</v>
      </c>
      <c r="B82" s="151">
        <v>5</v>
      </c>
      <c r="C82" s="142">
        <f t="shared" si="2"/>
        <v>34.26</v>
      </c>
      <c r="D82" s="144"/>
      <c r="E82" s="151">
        <v>86</v>
      </c>
      <c r="F82" s="151">
        <v>5</v>
      </c>
      <c r="G82" s="142">
        <f t="shared" si="3"/>
        <v>32.28</v>
      </c>
      <c r="H82" s="51"/>
      <c r="I82" s="155"/>
      <c r="J82" s="155"/>
      <c r="K82" s="156"/>
      <c r="L82" s="6"/>
      <c r="M82" s="140"/>
      <c r="N82" s="140"/>
      <c r="O82" s="140"/>
      <c r="P82" s="140"/>
      <c r="Q82" s="140"/>
      <c r="R82" s="140"/>
    </row>
    <row r="83" spans="1:18" x14ac:dyDescent="0.3">
      <c r="A83" s="151">
        <v>93</v>
      </c>
      <c r="B83" s="151">
        <v>5</v>
      </c>
      <c r="C83" s="142">
        <f t="shared" si="2"/>
        <v>34.44</v>
      </c>
      <c r="D83" s="144"/>
      <c r="E83" s="151">
        <v>87</v>
      </c>
      <c r="F83" s="151">
        <v>5</v>
      </c>
      <c r="G83" s="142">
        <f t="shared" si="3"/>
        <v>32.520000000000003</v>
      </c>
      <c r="H83" s="51"/>
      <c r="I83" s="155"/>
      <c r="J83" s="155"/>
      <c r="K83" s="156"/>
      <c r="L83" s="6"/>
      <c r="M83" s="140"/>
      <c r="N83" s="140"/>
      <c r="O83" s="140"/>
      <c r="P83" s="140"/>
      <c r="Q83" s="140"/>
      <c r="R83" s="140"/>
    </row>
    <row r="84" spans="1:18" x14ac:dyDescent="0.3">
      <c r="A84" s="151">
        <v>94</v>
      </c>
      <c r="B84" s="151">
        <v>5</v>
      </c>
      <c r="C84" s="142">
        <f t="shared" si="2"/>
        <v>34.619999999999997</v>
      </c>
      <c r="D84" s="144"/>
      <c r="E84" s="151">
        <v>88</v>
      </c>
      <c r="F84" s="151">
        <v>5</v>
      </c>
      <c r="G84" s="142">
        <f t="shared" si="3"/>
        <v>32.76</v>
      </c>
      <c r="H84" s="51"/>
      <c r="I84" s="155"/>
      <c r="J84" s="155"/>
      <c r="K84" s="156"/>
      <c r="L84" s="6"/>
      <c r="M84" s="140"/>
      <c r="N84" s="140"/>
      <c r="O84" s="140"/>
      <c r="P84" s="140"/>
      <c r="Q84" s="140"/>
      <c r="R84" s="140"/>
    </row>
    <row r="85" spans="1:18" x14ac:dyDescent="0.3">
      <c r="A85" s="151">
        <v>95</v>
      </c>
      <c r="B85" s="151">
        <v>5</v>
      </c>
      <c r="C85" s="142">
        <f t="shared" si="2"/>
        <v>34.86</v>
      </c>
      <c r="D85" s="144"/>
      <c r="E85" s="151">
        <v>89</v>
      </c>
      <c r="F85" s="151">
        <v>5</v>
      </c>
      <c r="G85" s="142">
        <f t="shared" si="3"/>
        <v>33</v>
      </c>
      <c r="H85" s="51"/>
      <c r="I85" s="155"/>
      <c r="J85" s="155"/>
      <c r="K85" s="156"/>
      <c r="L85" s="6"/>
      <c r="M85" s="140"/>
      <c r="N85" s="140"/>
      <c r="O85" s="140"/>
      <c r="P85" s="140"/>
      <c r="Q85" s="140"/>
      <c r="R85" s="140"/>
    </row>
    <row r="86" spans="1:18" x14ac:dyDescent="0.3">
      <c r="A86" s="151">
        <v>96</v>
      </c>
      <c r="B86" s="151">
        <v>5</v>
      </c>
      <c r="C86" s="142">
        <f t="shared" si="2"/>
        <v>35.04</v>
      </c>
      <c r="D86" s="144"/>
      <c r="E86" s="151">
        <v>90</v>
      </c>
      <c r="F86" s="151">
        <v>5</v>
      </c>
      <c r="G86" s="142">
        <f t="shared" si="3"/>
        <v>33.24</v>
      </c>
      <c r="H86" s="51"/>
      <c r="I86" s="155"/>
      <c r="J86" s="155"/>
      <c r="K86" s="156"/>
      <c r="L86" s="6"/>
      <c r="M86" s="140"/>
      <c r="N86" s="140"/>
      <c r="O86" s="140"/>
      <c r="P86" s="140"/>
      <c r="Q86" s="140"/>
      <c r="R86" s="140"/>
    </row>
    <row r="87" spans="1:18" x14ac:dyDescent="0.3">
      <c r="A87" s="151">
        <v>97</v>
      </c>
      <c r="B87" s="151">
        <v>5</v>
      </c>
      <c r="C87" s="142">
        <f t="shared" si="2"/>
        <v>35.22</v>
      </c>
      <c r="D87" s="144"/>
      <c r="E87" s="151">
        <v>91</v>
      </c>
      <c r="F87" s="151">
        <v>5</v>
      </c>
      <c r="G87" s="142">
        <f t="shared" si="3"/>
        <v>33.479999999999997</v>
      </c>
      <c r="H87" s="51"/>
      <c r="I87" s="155"/>
      <c r="J87" s="155"/>
      <c r="K87" s="156"/>
      <c r="L87" s="6"/>
      <c r="M87" s="140"/>
      <c r="N87" s="140"/>
      <c r="O87" s="140"/>
      <c r="P87" s="140"/>
      <c r="Q87" s="140"/>
      <c r="R87" s="140"/>
    </row>
    <row r="88" spans="1:18" x14ac:dyDescent="0.3">
      <c r="A88" s="151">
        <v>98</v>
      </c>
      <c r="B88" s="151">
        <v>5</v>
      </c>
      <c r="C88" s="142">
        <f t="shared" si="2"/>
        <v>35.4</v>
      </c>
      <c r="D88" s="144"/>
      <c r="E88" s="151">
        <v>92</v>
      </c>
      <c r="F88" s="151">
        <v>5</v>
      </c>
      <c r="G88" s="142">
        <f t="shared" si="3"/>
        <v>33.78</v>
      </c>
      <c r="H88" s="51"/>
      <c r="I88" s="155"/>
      <c r="J88" s="155"/>
      <c r="K88" s="156"/>
      <c r="L88" s="6"/>
      <c r="M88" s="140"/>
      <c r="N88" s="140"/>
      <c r="O88" s="140"/>
      <c r="P88" s="140"/>
      <c r="Q88" s="140"/>
      <c r="R88" s="140"/>
    </row>
    <row r="89" spans="1:18" x14ac:dyDescent="0.3">
      <c r="A89" s="151">
        <v>99</v>
      </c>
      <c r="B89" s="151">
        <v>5</v>
      </c>
      <c r="C89" s="142">
        <f t="shared" si="2"/>
        <v>35.64</v>
      </c>
      <c r="D89" s="144"/>
      <c r="E89" s="151">
        <v>93</v>
      </c>
      <c r="F89" s="151">
        <v>5</v>
      </c>
      <c r="G89" s="142">
        <f t="shared" si="3"/>
        <v>34.020000000000003</v>
      </c>
      <c r="H89" s="51"/>
      <c r="I89" s="155"/>
      <c r="J89" s="155"/>
      <c r="K89" s="156"/>
      <c r="L89" s="6"/>
      <c r="M89" s="140"/>
      <c r="N89" s="140"/>
      <c r="O89" s="140"/>
      <c r="P89" s="140"/>
      <c r="Q89" s="140"/>
      <c r="R89" s="140"/>
    </row>
    <row r="90" spans="1:18" x14ac:dyDescent="0.3">
      <c r="A90" s="151">
        <v>100</v>
      </c>
      <c r="B90" s="151">
        <v>5</v>
      </c>
      <c r="C90" s="142">
        <f t="shared" si="2"/>
        <v>35.82</v>
      </c>
      <c r="D90" s="144"/>
      <c r="E90" s="151">
        <v>94</v>
      </c>
      <c r="F90" s="151">
        <v>5</v>
      </c>
      <c r="G90" s="142">
        <f t="shared" si="3"/>
        <v>34.26</v>
      </c>
      <c r="H90" s="51"/>
      <c r="I90" s="155"/>
      <c r="J90" s="155"/>
      <c r="K90" s="156"/>
      <c r="L90" s="6"/>
      <c r="M90" s="140"/>
      <c r="N90" s="140"/>
      <c r="O90" s="140"/>
      <c r="P90" s="140"/>
      <c r="Q90" s="140"/>
      <c r="R90" s="140"/>
    </row>
    <row r="91" spans="1:18" x14ac:dyDescent="0.3">
      <c r="A91" s="157"/>
      <c r="B91" s="158"/>
      <c r="C91" s="159"/>
      <c r="D91" s="144"/>
      <c r="E91" s="151">
        <v>95</v>
      </c>
      <c r="F91" s="151">
        <v>5</v>
      </c>
      <c r="G91" s="142">
        <f t="shared" si="3"/>
        <v>34.5</v>
      </c>
      <c r="H91" s="51"/>
      <c r="I91" s="155"/>
      <c r="J91" s="155"/>
      <c r="K91" s="156"/>
      <c r="L91" s="6"/>
      <c r="M91" s="140"/>
      <c r="N91" s="140"/>
      <c r="O91" s="140"/>
      <c r="P91" s="140"/>
      <c r="Q91" s="140"/>
      <c r="R91" s="140"/>
    </row>
    <row r="92" spans="1:18" x14ac:dyDescent="0.3">
      <c r="D92" s="144"/>
      <c r="E92" s="151">
        <v>96</v>
      </c>
      <c r="F92" s="151">
        <v>5</v>
      </c>
      <c r="G92" s="142">
        <f t="shared" si="3"/>
        <v>34.74</v>
      </c>
      <c r="H92" s="51"/>
      <c r="I92" s="155"/>
      <c r="J92" s="155"/>
      <c r="K92" s="156"/>
      <c r="L92" s="6"/>
      <c r="M92" s="140"/>
      <c r="N92" s="140"/>
      <c r="O92" s="140"/>
      <c r="P92" s="140"/>
      <c r="Q92" s="140"/>
      <c r="R92" s="140"/>
    </row>
    <row r="93" spans="1:18" x14ac:dyDescent="0.3">
      <c r="C93" s="159"/>
      <c r="D93" s="160"/>
      <c r="E93" s="151">
        <v>97</v>
      </c>
      <c r="F93" s="151">
        <v>5</v>
      </c>
      <c r="G93" s="142">
        <f t="shared" si="3"/>
        <v>34.979999999999997</v>
      </c>
      <c r="H93" s="5"/>
      <c r="I93" s="6"/>
      <c r="J93" s="6"/>
      <c r="K93" s="161"/>
      <c r="L93" s="6"/>
      <c r="M93" s="140"/>
      <c r="N93" s="140"/>
      <c r="O93" s="140"/>
      <c r="P93" s="140"/>
      <c r="Q93" s="140"/>
      <c r="R93" s="140"/>
    </row>
    <row r="94" spans="1:18" x14ac:dyDescent="0.3">
      <c r="C94" s="159"/>
      <c r="D94" s="160"/>
      <c r="E94" s="151">
        <v>98</v>
      </c>
      <c r="F94" s="151">
        <v>5</v>
      </c>
      <c r="G94" s="142">
        <f t="shared" si="3"/>
        <v>35.28</v>
      </c>
      <c r="H94" s="5"/>
      <c r="I94" s="6"/>
      <c r="J94" s="6"/>
      <c r="K94" s="161"/>
      <c r="L94" s="6"/>
      <c r="M94" s="140"/>
      <c r="N94" s="140"/>
      <c r="O94" s="140"/>
      <c r="P94" s="140"/>
      <c r="Q94" s="140"/>
      <c r="R94" s="140"/>
    </row>
    <row r="95" spans="1:18" x14ac:dyDescent="0.3">
      <c r="C95" s="159"/>
      <c r="D95" s="160"/>
      <c r="E95" s="151">
        <v>99</v>
      </c>
      <c r="F95" s="151">
        <v>5</v>
      </c>
      <c r="G95" s="142">
        <f t="shared" si="3"/>
        <v>35.520000000000003</v>
      </c>
      <c r="H95" s="5"/>
      <c r="I95" s="6"/>
      <c r="J95" s="6"/>
      <c r="K95" s="161"/>
      <c r="L95" s="6"/>
      <c r="M95" s="140"/>
      <c r="N95" s="140"/>
      <c r="O95" s="140"/>
      <c r="P95" s="140"/>
      <c r="Q95" s="140"/>
      <c r="R95" s="140"/>
    </row>
    <row r="96" spans="1:18" x14ac:dyDescent="0.3">
      <c r="C96" s="159"/>
      <c r="D96" s="160"/>
      <c r="E96" s="151">
        <v>100</v>
      </c>
      <c r="F96" s="151">
        <v>5</v>
      </c>
      <c r="G96" s="142">
        <f t="shared" si="3"/>
        <v>35.76</v>
      </c>
      <c r="H96" s="5"/>
      <c r="I96" s="6"/>
      <c r="J96" s="5"/>
      <c r="K96" s="161"/>
      <c r="L96" s="6"/>
      <c r="M96" s="140"/>
      <c r="N96" s="140"/>
      <c r="O96" s="140"/>
      <c r="P96" s="140"/>
      <c r="Q96" s="140"/>
      <c r="R96" s="140"/>
    </row>
    <row r="97" spans="1:18" x14ac:dyDescent="0.3">
      <c r="C97" s="159"/>
      <c r="D97" s="160"/>
      <c r="H97" s="160"/>
      <c r="I97" s="162"/>
      <c r="J97" s="160"/>
      <c r="K97" s="159"/>
      <c r="L97" s="162"/>
      <c r="M97" s="140"/>
      <c r="N97" s="140"/>
      <c r="O97" s="140"/>
      <c r="P97" s="140"/>
      <c r="Q97" s="140"/>
      <c r="R97" s="140"/>
    </row>
    <row r="98" spans="1:18" x14ac:dyDescent="0.3">
      <c r="C98" s="159"/>
      <c r="D98" s="160"/>
      <c r="E98" s="163"/>
      <c r="F98" s="158"/>
      <c r="G98" s="159"/>
      <c r="H98" s="160"/>
      <c r="I98" s="162"/>
      <c r="J98" s="160"/>
      <c r="K98" s="159"/>
      <c r="L98" s="162"/>
      <c r="M98" s="140"/>
      <c r="N98" s="140"/>
      <c r="O98" s="140"/>
      <c r="P98" s="140"/>
      <c r="Q98" s="140"/>
      <c r="R98" s="140"/>
    </row>
    <row r="99" spans="1:18" x14ac:dyDescent="0.3">
      <c r="A99" s="28" t="s">
        <v>98</v>
      </c>
      <c r="B99" s="29"/>
      <c r="C99" s="30"/>
      <c r="D99" s="31"/>
      <c r="H99" s="160"/>
      <c r="I99" s="162"/>
      <c r="J99" s="160"/>
      <c r="K99" s="159"/>
      <c r="L99" s="162"/>
      <c r="M99" s="140"/>
      <c r="N99" s="140"/>
      <c r="O99" s="140"/>
      <c r="P99" s="140"/>
      <c r="Q99" s="140"/>
      <c r="R99" s="140"/>
    </row>
    <row r="100" spans="1:18" x14ac:dyDescent="0.3">
      <c r="A100" s="32"/>
      <c r="B100" s="32"/>
      <c r="C100" s="30"/>
      <c r="D100" s="32"/>
      <c r="E100" s="29"/>
      <c r="F100" s="29"/>
      <c r="G100" s="29"/>
      <c r="H100" s="160"/>
      <c r="I100" s="162"/>
      <c r="J100" s="162"/>
      <c r="K100" s="162"/>
      <c r="L100" s="162"/>
      <c r="M100" s="140"/>
      <c r="N100" s="140"/>
      <c r="O100" s="140"/>
      <c r="P100" s="140"/>
      <c r="Q100" s="140"/>
      <c r="R100" s="140"/>
    </row>
    <row r="101" spans="1:18" x14ac:dyDescent="0.3">
      <c r="A101" s="32"/>
      <c r="B101" s="293" t="s">
        <v>14</v>
      </c>
      <c r="C101" s="293"/>
      <c r="D101" s="34" t="s">
        <v>15</v>
      </c>
      <c r="E101" s="29"/>
      <c r="F101" s="29"/>
      <c r="G101" s="33"/>
      <c r="H101" s="162"/>
      <c r="I101" s="162"/>
      <c r="J101" s="162"/>
      <c r="K101" s="162"/>
      <c r="L101" s="162"/>
      <c r="M101" s="140"/>
      <c r="N101" s="140"/>
      <c r="O101" s="140"/>
      <c r="P101" s="140"/>
      <c r="Q101" s="140"/>
      <c r="R101" s="140"/>
    </row>
    <row r="102" spans="1:18" x14ac:dyDescent="0.3">
      <c r="A102" s="32"/>
      <c r="B102" s="32" t="s">
        <v>17</v>
      </c>
      <c r="C102" s="30" t="s">
        <v>18</v>
      </c>
      <c r="D102" s="32" t="s">
        <v>17</v>
      </c>
      <c r="E102" s="32" t="s">
        <v>18</v>
      </c>
      <c r="F102" s="293"/>
      <c r="G102" s="293"/>
      <c r="H102" s="162"/>
      <c r="I102" s="162"/>
      <c r="J102" s="162"/>
      <c r="K102" s="162"/>
      <c r="L102" s="162"/>
      <c r="M102" s="140"/>
      <c r="N102" s="140"/>
      <c r="O102" s="140"/>
      <c r="P102" s="140"/>
      <c r="Q102" s="140"/>
      <c r="R102" s="140"/>
    </row>
    <row r="103" spans="1:18" x14ac:dyDescent="0.3">
      <c r="A103" s="32" t="s">
        <v>0</v>
      </c>
      <c r="B103" s="32">
        <v>0</v>
      </c>
      <c r="C103" s="30">
        <v>19</v>
      </c>
      <c r="D103" s="32">
        <v>0</v>
      </c>
      <c r="E103" s="30">
        <v>13</v>
      </c>
      <c r="F103" s="32"/>
      <c r="G103" s="30"/>
      <c r="H103" s="162"/>
      <c r="I103" s="162"/>
      <c r="J103" s="162"/>
      <c r="K103" s="162"/>
      <c r="L103" s="162"/>
      <c r="M103" s="140"/>
      <c r="N103" s="140"/>
      <c r="O103" s="140"/>
      <c r="P103" s="140"/>
      <c r="Q103" s="140"/>
      <c r="R103" s="140"/>
    </row>
    <row r="104" spans="1:18" x14ac:dyDescent="0.3">
      <c r="A104" s="49">
        <v>2</v>
      </c>
      <c r="B104" s="30">
        <v>20</v>
      </c>
      <c r="C104" s="30">
        <v>22</v>
      </c>
      <c r="D104" s="30">
        <v>14</v>
      </c>
      <c r="E104" s="30">
        <v>16</v>
      </c>
      <c r="F104" s="32"/>
      <c r="G104" s="30"/>
      <c r="H104" s="162"/>
      <c r="I104" s="164"/>
      <c r="J104" s="162"/>
      <c r="K104" s="162"/>
      <c r="L104" s="162"/>
      <c r="M104" s="140"/>
      <c r="N104" s="140"/>
      <c r="O104" s="140"/>
      <c r="P104" s="140"/>
      <c r="Q104" s="140"/>
      <c r="R104" s="140"/>
    </row>
    <row r="105" spans="1:18" x14ac:dyDescent="0.3">
      <c r="A105" s="49">
        <v>3</v>
      </c>
      <c r="B105" s="30">
        <v>23</v>
      </c>
      <c r="C105" s="30">
        <v>40</v>
      </c>
      <c r="D105" s="30">
        <v>17</v>
      </c>
      <c r="E105" s="30">
        <v>44</v>
      </c>
      <c r="F105" s="30"/>
      <c r="G105" s="30"/>
      <c r="H105" s="162"/>
      <c r="I105" s="164"/>
      <c r="J105" s="162"/>
      <c r="K105" s="162"/>
      <c r="L105" s="162"/>
      <c r="M105" s="140"/>
      <c r="N105" s="140"/>
      <c r="O105" s="140"/>
      <c r="P105" s="140"/>
      <c r="Q105" s="140"/>
      <c r="R105" s="140"/>
    </row>
    <row r="106" spans="1:18" x14ac:dyDescent="0.3">
      <c r="A106" s="49">
        <v>4</v>
      </c>
      <c r="B106" s="30">
        <v>41</v>
      </c>
      <c r="C106" s="30">
        <v>69</v>
      </c>
      <c r="D106" s="30">
        <v>45</v>
      </c>
      <c r="E106" s="30">
        <v>76</v>
      </c>
      <c r="F106" s="30"/>
      <c r="G106" s="30"/>
      <c r="H106" s="162"/>
      <c r="I106" s="164"/>
      <c r="J106" s="162"/>
      <c r="K106" s="162"/>
      <c r="L106" s="162"/>
      <c r="M106" s="140"/>
      <c r="N106" s="140"/>
      <c r="O106" s="140"/>
      <c r="P106" s="140"/>
      <c r="Q106" s="140"/>
      <c r="R106" s="140"/>
    </row>
    <row r="107" spans="1:18" x14ac:dyDescent="0.3">
      <c r="A107" s="49">
        <v>5</v>
      </c>
      <c r="B107" s="30">
        <v>70</v>
      </c>
      <c r="C107" s="30">
        <v>100</v>
      </c>
      <c r="D107" s="30">
        <v>77</v>
      </c>
      <c r="E107" s="30">
        <v>100</v>
      </c>
      <c r="F107" s="30"/>
      <c r="G107" s="30"/>
      <c r="H107" s="162"/>
      <c r="I107" s="164"/>
      <c r="J107" s="162"/>
      <c r="K107" s="162"/>
      <c r="L107" s="162"/>
      <c r="M107" s="140"/>
      <c r="N107" s="140"/>
      <c r="O107" s="140"/>
      <c r="P107" s="140"/>
      <c r="Q107" s="140"/>
      <c r="R107" s="140"/>
    </row>
    <row r="108" spans="1:18" x14ac:dyDescent="0.3">
      <c r="A108" s="162"/>
      <c r="B108" s="162"/>
      <c r="C108" s="159"/>
      <c r="D108" s="162"/>
      <c r="E108" s="162"/>
      <c r="F108" s="30"/>
      <c r="G108" s="30"/>
      <c r="H108" s="160"/>
      <c r="I108" s="164"/>
      <c r="J108" s="162"/>
      <c r="K108" s="162"/>
      <c r="L108" s="162"/>
      <c r="M108" s="140"/>
      <c r="N108" s="140"/>
      <c r="O108" s="140"/>
      <c r="P108" s="140"/>
      <c r="Q108" s="140"/>
      <c r="R108" s="140"/>
    </row>
    <row r="109" spans="1:18" x14ac:dyDescent="0.3">
      <c r="A109" s="7"/>
      <c r="B109" s="162"/>
      <c r="C109" s="159"/>
      <c r="D109" s="162"/>
      <c r="E109" s="162"/>
      <c r="F109" s="162"/>
      <c r="G109" s="159"/>
      <c r="H109" s="160"/>
      <c r="I109" s="164"/>
      <c r="J109" s="162"/>
      <c r="K109" s="162"/>
      <c r="L109" s="162"/>
      <c r="M109" s="140"/>
      <c r="N109" s="140"/>
      <c r="O109" s="140"/>
      <c r="P109" s="140"/>
      <c r="Q109" s="140"/>
      <c r="R109" s="140"/>
    </row>
    <row r="110" spans="1:18" x14ac:dyDescent="0.3">
      <c r="A110" s="162"/>
      <c r="B110" s="162"/>
      <c r="C110" s="159"/>
      <c r="D110" s="162"/>
      <c r="E110" s="162"/>
      <c r="F110" s="162"/>
      <c r="G110" s="159"/>
      <c r="H110" s="160"/>
      <c r="I110" s="164"/>
      <c r="J110" s="162"/>
      <c r="K110" s="162"/>
      <c r="L110" s="162"/>
      <c r="M110" s="140"/>
      <c r="N110" s="140"/>
      <c r="O110" s="140"/>
      <c r="P110" s="140"/>
      <c r="Q110" s="140"/>
      <c r="R110" s="140"/>
    </row>
    <row r="111" spans="1:18" x14ac:dyDescent="0.3">
      <c r="A111" s="162"/>
      <c r="B111" s="162"/>
      <c r="C111" s="159"/>
      <c r="D111" s="159"/>
      <c r="E111" s="159"/>
      <c r="F111" s="162"/>
      <c r="G111" s="159"/>
      <c r="H111" s="160"/>
      <c r="I111" s="164"/>
      <c r="J111" s="162"/>
      <c r="K111" s="162"/>
      <c r="L111" s="162"/>
      <c r="M111" s="140"/>
      <c r="N111" s="140"/>
      <c r="O111" s="140"/>
      <c r="P111" s="140"/>
      <c r="Q111" s="140"/>
      <c r="R111" s="140"/>
    </row>
    <row r="112" spans="1:18" x14ac:dyDescent="0.3">
      <c r="A112" s="165"/>
      <c r="B112" s="162"/>
      <c r="C112" s="159"/>
      <c r="D112" s="162"/>
      <c r="E112" s="162"/>
      <c r="F112" s="162"/>
      <c r="G112" s="159"/>
      <c r="I112" s="164"/>
      <c r="J112" s="162"/>
      <c r="K112" s="162"/>
      <c r="L112" s="162"/>
      <c r="M112" s="140"/>
      <c r="N112" s="140"/>
      <c r="O112" s="140"/>
      <c r="P112" s="140"/>
      <c r="Q112" s="140"/>
      <c r="R112" s="140"/>
    </row>
    <row r="113" spans="1:18" x14ac:dyDescent="0.3">
      <c r="A113" s="165"/>
      <c r="B113" s="162"/>
      <c r="C113" s="159"/>
      <c r="D113" s="162"/>
      <c r="E113" s="162"/>
      <c r="F113" s="162"/>
      <c r="G113" s="159"/>
      <c r="I113" s="162"/>
      <c r="J113" s="162"/>
      <c r="K113" s="162"/>
      <c r="L113" s="162"/>
      <c r="M113" s="140"/>
      <c r="N113" s="140"/>
      <c r="O113" s="140"/>
      <c r="P113" s="140"/>
      <c r="Q113" s="140"/>
      <c r="R113" s="140"/>
    </row>
    <row r="114" spans="1:18" x14ac:dyDescent="0.3">
      <c r="A114" s="165"/>
      <c r="B114" s="162"/>
      <c r="C114" s="159"/>
      <c r="D114" s="162"/>
      <c r="E114" s="162"/>
      <c r="F114" s="162"/>
      <c r="G114" s="159"/>
      <c r="I114" s="162"/>
      <c r="J114" s="162"/>
      <c r="K114" s="159"/>
      <c r="L114" s="162"/>
      <c r="M114" s="140"/>
      <c r="N114" s="140"/>
      <c r="O114" s="140"/>
      <c r="P114" s="140"/>
      <c r="Q114" s="140"/>
      <c r="R114" s="140"/>
    </row>
    <row r="115" spans="1:18" x14ac:dyDescent="0.3">
      <c r="A115" s="165"/>
      <c r="B115" s="162"/>
      <c r="C115" s="159"/>
      <c r="D115" s="162"/>
      <c r="E115" s="162"/>
      <c r="F115" s="162"/>
      <c r="G115" s="159"/>
      <c r="I115" s="162"/>
      <c r="J115" s="162"/>
      <c r="K115" s="159"/>
      <c r="L115" s="162"/>
      <c r="M115" s="140"/>
      <c r="N115" s="140"/>
      <c r="O115" s="140"/>
      <c r="P115" s="140"/>
      <c r="Q115" s="140"/>
      <c r="R115" s="140"/>
    </row>
    <row r="116" spans="1:18" x14ac:dyDescent="0.3">
      <c r="A116" s="165"/>
      <c r="B116" s="162"/>
      <c r="C116" s="159"/>
      <c r="D116" s="162"/>
      <c r="E116" s="162"/>
      <c r="F116" s="162"/>
      <c r="G116" s="159"/>
      <c r="I116" s="162"/>
      <c r="J116" s="162"/>
      <c r="K116" s="159"/>
      <c r="L116" s="162"/>
      <c r="M116" s="140"/>
      <c r="N116" s="140"/>
      <c r="O116" s="140"/>
      <c r="P116" s="140"/>
      <c r="Q116" s="140"/>
      <c r="R116" s="140"/>
    </row>
    <row r="117" spans="1:18" x14ac:dyDescent="0.3">
      <c r="A117" s="165"/>
      <c r="B117" s="162"/>
      <c r="C117" s="159"/>
      <c r="D117" s="162"/>
      <c r="E117" s="162"/>
      <c r="F117" s="162"/>
      <c r="G117" s="159"/>
      <c r="I117" s="162"/>
      <c r="J117" s="162"/>
      <c r="K117" s="159"/>
      <c r="L117" s="162"/>
      <c r="M117" s="140"/>
      <c r="N117" s="140"/>
      <c r="O117" s="140"/>
      <c r="P117" s="140"/>
      <c r="Q117" s="140"/>
      <c r="R117" s="140"/>
    </row>
    <row r="118" spans="1:18" x14ac:dyDescent="0.3">
      <c r="A118" s="165"/>
      <c r="B118" s="162"/>
      <c r="C118" s="159"/>
      <c r="D118" s="162"/>
      <c r="E118" s="162"/>
      <c r="F118" s="162"/>
      <c r="G118" s="159"/>
      <c r="I118" s="162"/>
      <c r="J118" s="162"/>
      <c r="K118" s="159"/>
      <c r="L118" s="162"/>
      <c r="M118" s="140"/>
      <c r="N118" s="140"/>
      <c r="O118" s="140"/>
      <c r="P118" s="140"/>
      <c r="Q118" s="140"/>
      <c r="R118" s="140"/>
    </row>
    <row r="119" spans="1:18" x14ac:dyDescent="0.3">
      <c r="A119" s="165"/>
      <c r="B119" s="162"/>
      <c r="C119" s="159"/>
      <c r="D119" s="162"/>
      <c r="E119" s="162"/>
      <c r="F119" s="162"/>
      <c r="G119" s="159"/>
      <c r="I119" s="162"/>
      <c r="J119" s="162"/>
      <c r="K119" s="159"/>
      <c r="L119" s="162"/>
      <c r="M119" s="140"/>
      <c r="N119" s="140"/>
      <c r="O119" s="140"/>
      <c r="P119" s="140"/>
      <c r="Q119" s="140"/>
      <c r="R119" s="140"/>
    </row>
    <row r="120" spans="1:18" x14ac:dyDescent="0.3">
      <c r="A120" s="162"/>
      <c r="B120" s="162"/>
      <c r="C120" s="159"/>
      <c r="D120" s="162"/>
      <c r="E120" s="162"/>
      <c r="F120" s="162"/>
      <c r="G120" s="159"/>
      <c r="I120" s="162"/>
      <c r="J120" s="162"/>
      <c r="K120" s="159"/>
      <c r="L120" s="162"/>
      <c r="M120" s="140"/>
      <c r="N120" s="140"/>
      <c r="O120" s="140"/>
      <c r="P120" s="140"/>
      <c r="Q120" s="140"/>
      <c r="R120" s="140"/>
    </row>
    <row r="121" spans="1:18" x14ac:dyDescent="0.3">
      <c r="A121" s="162"/>
      <c r="B121" s="162"/>
      <c r="C121" s="159"/>
      <c r="D121" s="162"/>
      <c r="E121" s="162"/>
      <c r="F121" s="162"/>
      <c r="G121" s="159"/>
      <c r="I121" s="162"/>
      <c r="J121" s="162"/>
      <c r="K121" s="159"/>
      <c r="L121" s="162"/>
      <c r="M121" s="140"/>
      <c r="N121" s="140"/>
      <c r="O121" s="140"/>
      <c r="P121" s="140"/>
      <c r="Q121" s="140"/>
      <c r="R121" s="140"/>
    </row>
    <row r="122" spans="1:18" x14ac:dyDescent="0.3">
      <c r="A122" s="162"/>
      <c r="B122" s="162"/>
      <c r="C122" s="159"/>
      <c r="D122" s="162"/>
      <c r="E122" s="162"/>
      <c r="F122" s="162"/>
      <c r="G122" s="159"/>
      <c r="I122" s="162"/>
      <c r="J122" s="162"/>
      <c r="K122" s="159"/>
      <c r="L122" s="162"/>
      <c r="M122" s="140"/>
      <c r="N122" s="140"/>
      <c r="O122" s="140"/>
      <c r="P122" s="140"/>
      <c r="Q122" s="140"/>
      <c r="R122" s="140"/>
    </row>
    <row r="123" spans="1:18" x14ac:dyDescent="0.3">
      <c r="A123" s="162"/>
      <c r="B123" s="162"/>
      <c r="C123" s="159"/>
      <c r="D123" s="162"/>
      <c r="E123" s="162"/>
      <c r="F123" s="162"/>
      <c r="G123" s="159"/>
      <c r="I123" s="162"/>
      <c r="J123" s="162"/>
      <c r="K123" s="159"/>
      <c r="L123" s="162"/>
      <c r="M123" s="140"/>
      <c r="N123" s="140"/>
      <c r="O123" s="140"/>
      <c r="P123" s="140"/>
      <c r="Q123" s="140"/>
      <c r="R123" s="140"/>
    </row>
    <row r="124" spans="1:18" x14ac:dyDescent="0.3">
      <c r="A124" s="162"/>
      <c r="B124" s="162"/>
      <c r="C124" s="159"/>
      <c r="D124" s="162"/>
      <c r="E124" s="162"/>
      <c r="F124" s="162"/>
      <c r="G124" s="159"/>
      <c r="I124" s="162"/>
      <c r="J124" s="162"/>
      <c r="K124" s="159"/>
      <c r="L124" s="162"/>
      <c r="M124" s="140"/>
      <c r="N124" s="140"/>
      <c r="O124" s="140"/>
      <c r="P124" s="140"/>
      <c r="Q124" s="140"/>
      <c r="R124" s="140"/>
    </row>
    <row r="125" spans="1:18" x14ac:dyDescent="0.3">
      <c r="A125" s="162"/>
      <c r="B125" s="162"/>
      <c r="C125" s="159"/>
      <c r="D125" s="162"/>
      <c r="E125" s="162"/>
      <c r="F125" s="162"/>
      <c r="G125" s="159"/>
      <c r="I125" s="162"/>
      <c r="J125" s="162"/>
      <c r="K125" s="159"/>
      <c r="L125" s="162"/>
      <c r="M125" s="140"/>
      <c r="N125" s="140"/>
      <c r="O125" s="140"/>
      <c r="P125" s="140"/>
      <c r="Q125" s="140"/>
      <c r="R125" s="140"/>
    </row>
    <row r="126" spans="1:18" x14ac:dyDescent="0.3">
      <c r="A126" s="162"/>
      <c r="B126" s="162"/>
      <c r="C126" s="159"/>
      <c r="D126" s="162"/>
      <c r="E126" s="162"/>
      <c r="F126" s="162"/>
      <c r="G126" s="159"/>
      <c r="I126" s="162"/>
      <c r="J126" s="162"/>
      <c r="K126" s="159"/>
      <c r="L126" s="162"/>
      <c r="M126" s="140"/>
      <c r="N126" s="140"/>
      <c r="O126" s="140"/>
      <c r="P126" s="140"/>
      <c r="Q126" s="140"/>
      <c r="R126" s="140"/>
    </row>
    <row r="127" spans="1:18" x14ac:dyDescent="0.3">
      <c r="A127" s="162"/>
      <c r="B127" s="162"/>
      <c r="C127" s="159"/>
      <c r="D127" s="162"/>
      <c r="E127" s="162"/>
      <c r="F127" s="162"/>
      <c r="G127" s="159"/>
      <c r="I127" s="162"/>
      <c r="J127" s="162"/>
      <c r="K127" s="159"/>
      <c r="L127" s="162"/>
      <c r="M127" s="140"/>
      <c r="N127" s="140"/>
      <c r="O127" s="140"/>
      <c r="P127" s="140"/>
      <c r="Q127" s="140"/>
      <c r="R127" s="140"/>
    </row>
    <row r="128" spans="1:18" x14ac:dyDescent="0.3">
      <c r="A128" s="162"/>
      <c r="B128" s="162"/>
      <c r="C128" s="159"/>
      <c r="D128" s="162"/>
      <c r="E128" s="162"/>
      <c r="F128" s="162"/>
      <c r="G128" s="159"/>
      <c r="I128" s="162"/>
      <c r="J128" s="162"/>
      <c r="K128" s="159"/>
      <c r="L128" s="162"/>
      <c r="M128" s="140"/>
      <c r="N128" s="140"/>
      <c r="O128" s="140"/>
      <c r="P128" s="140"/>
      <c r="Q128" s="140"/>
      <c r="R128" s="140"/>
    </row>
    <row r="129" spans="1:18" x14ac:dyDescent="0.3">
      <c r="A129" s="162"/>
      <c r="B129" s="162"/>
      <c r="C129" s="159"/>
      <c r="D129" s="162"/>
      <c r="E129" s="162"/>
      <c r="F129" s="162"/>
      <c r="G129" s="159"/>
      <c r="I129" s="162"/>
      <c r="J129" s="162"/>
      <c r="K129" s="159"/>
      <c r="L129" s="162"/>
      <c r="M129" s="140"/>
      <c r="N129" s="140"/>
      <c r="O129" s="140"/>
      <c r="P129" s="140"/>
      <c r="Q129" s="140"/>
      <c r="R129" s="140"/>
    </row>
    <row r="130" spans="1:18" x14ac:dyDescent="0.3">
      <c r="A130" s="162"/>
      <c r="B130" s="162"/>
      <c r="C130" s="159"/>
      <c r="D130" s="162"/>
      <c r="E130" s="162"/>
      <c r="F130" s="162"/>
      <c r="G130" s="159"/>
      <c r="I130" s="162"/>
      <c r="J130" s="162"/>
      <c r="K130" s="159"/>
      <c r="L130" s="162"/>
      <c r="M130" s="140"/>
      <c r="N130" s="140"/>
      <c r="O130" s="140"/>
      <c r="P130" s="140"/>
      <c r="Q130" s="140"/>
      <c r="R130" s="140"/>
    </row>
    <row r="131" spans="1:18" x14ac:dyDescent="0.3">
      <c r="A131" s="162"/>
      <c r="B131" s="162"/>
      <c r="C131" s="159"/>
      <c r="D131" s="162"/>
      <c r="E131" s="162"/>
      <c r="F131" s="162"/>
      <c r="G131" s="159"/>
      <c r="I131" s="162"/>
      <c r="J131" s="162"/>
      <c r="K131" s="159"/>
      <c r="L131" s="162"/>
      <c r="M131" s="140"/>
      <c r="N131" s="140"/>
      <c r="O131" s="140"/>
      <c r="P131" s="140"/>
      <c r="Q131" s="140"/>
      <c r="R131" s="140"/>
    </row>
    <row r="132" spans="1:18" x14ac:dyDescent="0.3">
      <c r="A132" s="162"/>
      <c r="B132" s="162"/>
      <c r="C132" s="159"/>
      <c r="D132" s="162"/>
      <c r="E132" s="162"/>
      <c r="F132" s="162"/>
      <c r="G132" s="159"/>
      <c r="I132" s="162"/>
      <c r="J132" s="162"/>
      <c r="K132" s="159"/>
      <c r="L132" s="162"/>
      <c r="M132" s="140"/>
      <c r="N132" s="140"/>
      <c r="O132" s="140"/>
      <c r="P132" s="140"/>
      <c r="Q132" s="140"/>
      <c r="R132" s="140"/>
    </row>
    <row r="133" spans="1:18" x14ac:dyDescent="0.3">
      <c r="A133" s="162"/>
      <c r="B133" s="162"/>
      <c r="C133" s="159"/>
      <c r="D133" s="162"/>
      <c r="E133" s="162"/>
      <c r="F133" s="162"/>
      <c r="G133" s="159"/>
      <c r="I133" s="162"/>
      <c r="J133" s="162"/>
      <c r="K133" s="159"/>
      <c r="L133" s="162"/>
      <c r="M133" s="140"/>
      <c r="N133" s="140"/>
      <c r="O133" s="140"/>
      <c r="P133" s="140"/>
      <c r="Q133" s="140"/>
      <c r="R133" s="140"/>
    </row>
    <row r="134" spans="1:18" x14ac:dyDescent="0.3">
      <c r="A134" s="162"/>
      <c r="B134" s="162"/>
      <c r="C134" s="159"/>
      <c r="D134" s="162"/>
      <c r="E134" s="162"/>
      <c r="F134" s="162"/>
      <c r="G134" s="159"/>
      <c r="I134" s="162"/>
      <c r="J134" s="162"/>
      <c r="K134" s="159"/>
      <c r="L134" s="162"/>
      <c r="M134" s="140"/>
      <c r="N134" s="140"/>
      <c r="O134" s="140"/>
      <c r="P134" s="140"/>
      <c r="Q134" s="140"/>
      <c r="R134" s="140"/>
    </row>
    <row r="135" spans="1:18" x14ac:dyDescent="0.3">
      <c r="A135" s="162"/>
      <c r="B135" s="162"/>
      <c r="C135" s="159"/>
      <c r="D135" s="162"/>
      <c r="E135" s="162"/>
      <c r="F135" s="162"/>
      <c r="G135" s="159"/>
      <c r="I135" s="162"/>
      <c r="J135" s="162"/>
      <c r="K135" s="159"/>
      <c r="L135" s="162"/>
      <c r="M135" s="140"/>
      <c r="N135" s="140"/>
      <c r="O135" s="140"/>
      <c r="P135" s="140"/>
      <c r="Q135" s="140"/>
      <c r="R135" s="140"/>
    </row>
    <row r="136" spans="1:18" x14ac:dyDescent="0.3">
      <c r="A136" s="162"/>
      <c r="B136" s="162"/>
      <c r="C136" s="159"/>
      <c r="D136" s="162"/>
      <c r="E136" s="162"/>
      <c r="F136" s="162"/>
      <c r="G136" s="159"/>
      <c r="I136" s="162"/>
      <c r="J136" s="162"/>
      <c r="K136" s="159"/>
      <c r="L136" s="162"/>
      <c r="M136" s="140"/>
      <c r="N136" s="140"/>
      <c r="O136" s="140"/>
      <c r="P136" s="140"/>
      <c r="Q136" s="140"/>
      <c r="R136" s="140"/>
    </row>
    <row r="137" spans="1:18" x14ac:dyDescent="0.3">
      <c r="A137" s="162"/>
      <c r="B137" s="162"/>
      <c r="C137" s="159"/>
      <c r="D137" s="162"/>
      <c r="E137" s="162"/>
      <c r="F137" s="162"/>
      <c r="G137" s="159"/>
      <c r="I137" s="162"/>
      <c r="J137" s="162"/>
      <c r="K137" s="159"/>
      <c r="L137" s="162"/>
      <c r="M137" s="140"/>
      <c r="N137" s="140"/>
      <c r="O137" s="140"/>
      <c r="P137" s="140"/>
      <c r="Q137" s="140"/>
      <c r="R137" s="140"/>
    </row>
    <row r="138" spans="1:18" x14ac:dyDescent="0.3">
      <c r="A138" s="162"/>
      <c r="B138" s="162"/>
      <c r="C138" s="159"/>
      <c r="D138" s="162"/>
      <c r="E138" s="162"/>
      <c r="F138" s="162"/>
      <c r="G138" s="159"/>
      <c r="I138" s="162"/>
      <c r="J138" s="162"/>
      <c r="K138" s="159"/>
      <c r="L138" s="162"/>
      <c r="M138" s="140"/>
      <c r="N138" s="140"/>
      <c r="O138" s="140"/>
      <c r="P138" s="140"/>
      <c r="Q138" s="140"/>
      <c r="R138" s="140"/>
    </row>
    <row r="139" spans="1:18" x14ac:dyDescent="0.3">
      <c r="A139" s="162"/>
      <c r="B139" s="162"/>
      <c r="C139" s="159"/>
      <c r="D139" s="162"/>
      <c r="E139" s="162"/>
      <c r="F139" s="162"/>
      <c r="G139" s="159"/>
      <c r="I139" s="162"/>
      <c r="J139" s="162"/>
      <c r="K139" s="159"/>
      <c r="L139" s="162"/>
      <c r="M139" s="140"/>
      <c r="N139" s="140"/>
      <c r="O139" s="140"/>
      <c r="P139" s="140"/>
      <c r="Q139" s="140"/>
      <c r="R139" s="140"/>
    </row>
    <row r="140" spans="1:18" x14ac:dyDescent="0.3">
      <c r="A140" s="162"/>
      <c r="B140" s="162"/>
      <c r="C140" s="159"/>
      <c r="D140" s="162"/>
      <c r="E140" s="162"/>
      <c r="F140" s="162"/>
      <c r="G140" s="159"/>
      <c r="I140" s="162"/>
      <c r="J140" s="162"/>
      <c r="K140" s="159"/>
      <c r="L140" s="162"/>
      <c r="M140" s="140"/>
      <c r="N140" s="140"/>
      <c r="O140" s="140"/>
      <c r="P140" s="140"/>
      <c r="Q140" s="140"/>
      <c r="R140" s="140"/>
    </row>
    <row r="141" spans="1:18" x14ac:dyDescent="0.3">
      <c r="A141" s="162"/>
      <c r="B141" s="162"/>
      <c r="C141" s="159"/>
      <c r="D141" s="162"/>
      <c r="E141" s="162"/>
      <c r="F141" s="162"/>
      <c r="G141" s="159"/>
      <c r="I141" s="162"/>
      <c r="J141" s="162"/>
      <c r="K141" s="159"/>
      <c r="L141" s="162"/>
      <c r="M141" s="140"/>
      <c r="N141" s="140"/>
      <c r="O141" s="140"/>
      <c r="P141" s="140"/>
      <c r="Q141" s="140"/>
      <c r="R141" s="140"/>
    </row>
    <row r="142" spans="1:18" x14ac:dyDescent="0.3">
      <c r="A142" s="162"/>
      <c r="B142" s="162"/>
      <c r="C142" s="159"/>
      <c r="D142" s="162"/>
      <c r="E142" s="162"/>
      <c r="F142" s="162"/>
      <c r="G142" s="159"/>
      <c r="I142" s="162"/>
      <c r="J142" s="162"/>
      <c r="K142" s="159"/>
      <c r="L142" s="162"/>
      <c r="M142" s="140"/>
      <c r="N142" s="140"/>
      <c r="O142" s="140"/>
      <c r="P142" s="140"/>
      <c r="Q142" s="140"/>
      <c r="R142" s="140"/>
    </row>
    <row r="143" spans="1:18" x14ac:dyDescent="0.3">
      <c r="A143" s="162"/>
      <c r="B143" s="162"/>
      <c r="C143" s="159"/>
      <c r="D143" s="162"/>
      <c r="E143" s="162"/>
      <c r="F143" s="162"/>
      <c r="G143" s="159"/>
      <c r="I143" s="162"/>
      <c r="J143" s="162"/>
      <c r="K143" s="159"/>
      <c r="L143" s="162"/>
      <c r="M143" s="140"/>
      <c r="N143" s="140"/>
      <c r="O143" s="140"/>
      <c r="P143" s="140"/>
      <c r="Q143" s="140"/>
      <c r="R143" s="140"/>
    </row>
    <row r="144" spans="1:18" x14ac:dyDescent="0.3">
      <c r="A144" s="162"/>
      <c r="B144" s="162"/>
      <c r="C144" s="159"/>
      <c r="D144" s="162"/>
      <c r="E144" s="162"/>
      <c r="F144" s="162"/>
      <c r="G144" s="159"/>
      <c r="I144" s="162"/>
      <c r="J144" s="162"/>
      <c r="K144" s="159"/>
      <c r="L144" s="162"/>
      <c r="M144" s="140"/>
      <c r="N144" s="140"/>
      <c r="O144" s="140"/>
      <c r="P144" s="140"/>
      <c r="Q144" s="140"/>
      <c r="R144" s="140"/>
    </row>
    <row r="145" spans="1:18" x14ac:dyDescent="0.3">
      <c r="A145" s="162"/>
      <c r="B145" s="162"/>
      <c r="C145" s="159"/>
      <c r="D145" s="162"/>
      <c r="E145" s="162"/>
      <c r="F145" s="162"/>
      <c r="G145" s="159"/>
      <c r="I145" s="162"/>
      <c r="J145" s="162"/>
      <c r="K145" s="159"/>
      <c r="L145" s="162"/>
      <c r="M145" s="140"/>
      <c r="N145" s="140"/>
      <c r="O145" s="140"/>
      <c r="P145" s="140"/>
      <c r="Q145" s="140"/>
      <c r="R145" s="140"/>
    </row>
    <row r="146" spans="1:18" x14ac:dyDescent="0.3">
      <c r="A146" s="162"/>
      <c r="B146" s="162"/>
      <c r="C146" s="159"/>
      <c r="D146" s="162"/>
      <c r="E146" s="162"/>
      <c r="F146" s="162"/>
      <c r="G146" s="159"/>
      <c r="I146" s="162"/>
      <c r="J146" s="162"/>
      <c r="K146" s="159"/>
      <c r="L146" s="162"/>
      <c r="M146" s="140"/>
      <c r="N146" s="140"/>
      <c r="O146" s="140"/>
      <c r="P146" s="140"/>
      <c r="Q146" s="140"/>
      <c r="R146" s="140"/>
    </row>
    <row r="147" spans="1:18" x14ac:dyDescent="0.3">
      <c r="A147" s="162"/>
      <c r="B147" s="162"/>
      <c r="C147" s="159"/>
      <c r="D147" s="162"/>
      <c r="E147" s="162"/>
      <c r="F147" s="162"/>
      <c r="G147" s="159"/>
      <c r="I147" s="162"/>
      <c r="J147" s="162"/>
      <c r="K147" s="159"/>
      <c r="L147" s="162"/>
      <c r="M147" s="140"/>
      <c r="N147" s="140"/>
      <c r="O147" s="140"/>
      <c r="P147" s="140"/>
      <c r="Q147" s="140"/>
      <c r="R147" s="140"/>
    </row>
    <row r="148" spans="1:18" x14ac:dyDescent="0.3">
      <c r="A148" s="162"/>
      <c r="B148" s="162"/>
      <c r="C148" s="159"/>
      <c r="D148" s="162"/>
      <c r="E148" s="162"/>
      <c r="F148" s="162"/>
      <c r="G148" s="159"/>
      <c r="I148" s="162"/>
      <c r="J148" s="162"/>
      <c r="K148" s="159"/>
      <c r="L148" s="162"/>
      <c r="M148" s="140"/>
      <c r="N148" s="140"/>
      <c r="O148" s="140"/>
      <c r="P148" s="140"/>
      <c r="Q148" s="140"/>
      <c r="R148" s="140"/>
    </row>
    <row r="149" spans="1:18" x14ac:dyDescent="0.3">
      <c r="A149" s="162"/>
      <c r="B149" s="162"/>
      <c r="C149" s="159"/>
      <c r="D149" s="162"/>
      <c r="E149" s="162"/>
      <c r="F149" s="162"/>
      <c r="G149" s="159"/>
      <c r="I149" s="162"/>
      <c r="J149" s="162"/>
      <c r="K149" s="159"/>
      <c r="L149" s="162"/>
      <c r="M149" s="140"/>
      <c r="N149" s="140"/>
      <c r="O149" s="140"/>
      <c r="P149" s="140"/>
      <c r="Q149" s="140"/>
      <c r="R149" s="140"/>
    </row>
    <row r="150" spans="1:18" x14ac:dyDescent="0.3">
      <c r="A150" s="162"/>
      <c r="B150" s="162"/>
      <c r="C150" s="159"/>
      <c r="D150" s="162"/>
      <c r="E150" s="162"/>
      <c r="F150" s="162"/>
      <c r="G150" s="159"/>
      <c r="I150" s="162"/>
      <c r="J150" s="162"/>
      <c r="K150" s="159"/>
      <c r="L150" s="162"/>
      <c r="M150" s="140"/>
      <c r="N150" s="140"/>
      <c r="O150" s="140"/>
      <c r="P150" s="140"/>
      <c r="Q150" s="140"/>
      <c r="R150" s="140"/>
    </row>
    <row r="151" spans="1:18" x14ac:dyDescent="0.3">
      <c r="A151" s="162"/>
      <c r="B151" s="162"/>
      <c r="C151" s="159"/>
      <c r="D151" s="162"/>
      <c r="E151" s="162"/>
      <c r="F151" s="162"/>
      <c r="G151" s="159"/>
      <c r="I151" s="162"/>
      <c r="J151" s="162"/>
      <c r="K151" s="159"/>
      <c r="L151" s="162"/>
      <c r="M151" s="140"/>
      <c r="N151" s="140"/>
      <c r="O151" s="140"/>
      <c r="P151" s="140"/>
      <c r="Q151" s="140"/>
      <c r="R151" s="140"/>
    </row>
    <row r="152" spans="1:18" x14ac:dyDescent="0.3">
      <c r="A152" s="162"/>
      <c r="B152" s="162"/>
      <c r="C152" s="159"/>
      <c r="D152" s="162"/>
      <c r="E152" s="162"/>
      <c r="F152" s="162"/>
      <c r="G152" s="159"/>
      <c r="I152" s="162"/>
      <c r="J152" s="162"/>
      <c r="K152" s="159"/>
      <c r="L152" s="162"/>
      <c r="M152" s="140"/>
      <c r="N152" s="140"/>
      <c r="O152" s="140"/>
      <c r="P152" s="140"/>
      <c r="Q152" s="140"/>
      <c r="R152" s="140"/>
    </row>
    <row r="153" spans="1:18" x14ac:dyDescent="0.3">
      <c r="A153" s="162"/>
      <c r="B153" s="162"/>
      <c r="C153" s="159"/>
      <c r="D153" s="162"/>
      <c r="E153" s="162"/>
      <c r="F153" s="162"/>
      <c r="G153" s="159"/>
      <c r="I153" s="162"/>
      <c r="J153" s="162"/>
      <c r="K153" s="159"/>
      <c r="L153" s="162"/>
      <c r="M153" s="140"/>
      <c r="N153" s="140"/>
      <c r="O153" s="140"/>
      <c r="P153" s="140"/>
      <c r="Q153" s="140"/>
      <c r="R153" s="140"/>
    </row>
    <row r="154" spans="1:18" x14ac:dyDescent="0.3">
      <c r="A154" s="162"/>
      <c r="B154" s="162"/>
      <c r="C154" s="159"/>
      <c r="D154" s="162"/>
      <c r="E154" s="162"/>
      <c r="F154" s="162"/>
      <c r="G154" s="159"/>
      <c r="I154" s="162"/>
      <c r="J154" s="162"/>
      <c r="K154" s="159"/>
      <c r="L154" s="162"/>
      <c r="M154" s="140"/>
      <c r="N154" s="140"/>
      <c r="O154" s="140"/>
      <c r="P154" s="140"/>
      <c r="Q154" s="140"/>
      <c r="R154" s="140"/>
    </row>
    <row r="155" spans="1:18" x14ac:dyDescent="0.3">
      <c r="A155" s="162"/>
      <c r="B155" s="162"/>
      <c r="C155" s="159"/>
      <c r="D155" s="162"/>
      <c r="E155" s="162"/>
      <c r="F155" s="162"/>
      <c r="G155" s="159"/>
      <c r="I155" s="162"/>
      <c r="J155" s="162"/>
      <c r="K155" s="159"/>
      <c r="L155" s="162"/>
      <c r="M155" s="140"/>
      <c r="N155" s="140"/>
      <c r="O155" s="140"/>
      <c r="P155" s="140"/>
      <c r="Q155" s="140"/>
      <c r="R155" s="140"/>
    </row>
    <row r="156" spans="1:18" x14ac:dyDescent="0.3">
      <c r="A156" s="162"/>
      <c r="B156" s="162"/>
      <c r="C156" s="159"/>
      <c r="D156" s="162"/>
      <c r="E156" s="162"/>
      <c r="F156" s="162"/>
      <c r="G156" s="159"/>
      <c r="I156" s="162"/>
      <c r="J156" s="162"/>
      <c r="K156" s="159"/>
      <c r="L156" s="162"/>
      <c r="M156" s="140"/>
      <c r="N156" s="140"/>
      <c r="O156" s="140"/>
      <c r="P156" s="140"/>
      <c r="Q156" s="140"/>
      <c r="R156" s="140"/>
    </row>
    <row r="157" spans="1:18" x14ac:dyDescent="0.3">
      <c r="A157" s="162"/>
      <c r="B157" s="162"/>
      <c r="C157" s="159"/>
      <c r="D157" s="162"/>
      <c r="E157" s="162"/>
      <c r="F157" s="162"/>
      <c r="G157" s="159"/>
      <c r="I157" s="162"/>
      <c r="J157" s="162"/>
      <c r="K157" s="159"/>
      <c r="L157" s="162"/>
      <c r="M157" s="140"/>
      <c r="N157" s="140"/>
      <c r="O157" s="140"/>
      <c r="P157" s="140"/>
      <c r="Q157" s="140"/>
      <c r="R157" s="140"/>
    </row>
    <row r="158" spans="1:18" x14ac:dyDescent="0.3">
      <c r="A158" s="162"/>
      <c r="B158" s="162"/>
      <c r="C158" s="159"/>
      <c r="D158" s="162"/>
      <c r="E158" s="162"/>
      <c r="F158" s="162"/>
      <c r="G158" s="159"/>
      <c r="I158" s="162"/>
      <c r="J158" s="162"/>
      <c r="K158" s="159"/>
      <c r="L158" s="162"/>
      <c r="M158" s="140"/>
      <c r="N158" s="140"/>
      <c r="O158" s="140"/>
      <c r="P158" s="140"/>
      <c r="Q158" s="140"/>
      <c r="R158" s="140"/>
    </row>
    <row r="159" spans="1:18" x14ac:dyDescent="0.3">
      <c r="A159" s="162"/>
      <c r="B159" s="162"/>
      <c r="C159" s="159"/>
      <c r="D159" s="162"/>
      <c r="E159" s="162"/>
      <c r="F159" s="162"/>
      <c r="G159" s="159"/>
      <c r="I159" s="162"/>
      <c r="J159" s="162"/>
      <c r="K159" s="159"/>
      <c r="L159" s="162"/>
      <c r="M159" s="140"/>
      <c r="N159" s="140"/>
      <c r="O159" s="140"/>
      <c r="P159" s="140"/>
      <c r="Q159" s="140"/>
      <c r="R159" s="140"/>
    </row>
    <row r="160" spans="1:18" x14ac:dyDescent="0.3">
      <c r="A160" s="162"/>
      <c r="B160" s="162"/>
      <c r="C160" s="159"/>
      <c r="D160" s="162"/>
      <c r="E160" s="162"/>
      <c r="F160" s="162"/>
      <c r="G160" s="159"/>
      <c r="I160" s="162"/>
      <c r="J160" s="162"/>
      <c r="K160" s="159"/>
      <c r="L160" s="162"/>
      <c r="M160" s="140"/>
      <c r="N160" s="140"/>
      <c r="O160" s="140"/>
      <c r="P160" s="140"/>
      <c r="Q160" s="140"/>
      <c r="R160" s="140"/>
    </row>
    <row r="161" spans="1:18" x14ac:dyDescent="0.3">
      <c r="A161" s="162"/>
      <c r="B161" s="162"/>
      <c r="C161" s="159"/>
      <c r="D161" s="162"/>
      <c r="E161" s="162"/>
      <c r="F161" s="162"/>
      <c r="G161" s="159"/>
      <c r="L161" s="162"/>
      <c r="M161" s="140"/>
      <c r="N161" s="140"/>
      <c r="O161" s="140"/>
      <c r="P161" s="140"/>
      <c r="Q161" s="140"/>
      <c r="R161" s="140"/>
    </row>
    <row r="162" spans="1:18" x14ac:dyDescent="0.3">
      <c r="A162" s="162"/>
      <c r="B162" s="162"/>
      <c r="C162" s="159"/>
      <c r="D162" s="162"/>
      <c r="E162" s="162"/>
      <c r="F162" s="162"/>
      <c r="G162" s="159"/>
      <c r="L162" s="162"/>
      <c r="M162" s="140"/>
      <c r="N162" s="140"/>
      <c r="O162" s="140"/>
      <c r="P162" s="140"/>
      <c r="Q162" s="140"/>
      <c r="R162" s="140"/>
    </row>
    <row r="163" spans="1:18" x14ac:dyDescent="0.3">
      <c r="A163" s="162"/>
      <c r="B163" s="162"/>
      <c r="C163" s="159"/>
      <c r="D163" s="162"/>
      <c r="E163" s="162"/>
      <c r="F163" s="162"/>
      <c r="G163" s="159"/>
      <c r="L163" s="162"/>
      <c r="M163" s="140"/>
      <c r="N163" s="140"/>
      <c r="O163" s="140"/>
      <c r="P163" s="140"/>
      <c r="Q163" s="140"/>
      <c r="R163" s="140"/>
    </row>
    <row r="164" spans="1:18" x14ac:dyDescent="0.3">
      <c r="A164" s="162"/>
      <c r="B164" s="162"/>
      <c r="C164" s="159"/>
      <c r="D164" s="162"/>
      <c r="E164" s="162"/>
      <c r="F164" s="162"/>
      <c r="G164" s="159"/>
    </row>
    <row r="165" spans="1:18" x14ac:dyDescent="0.3">
      <c r="A165" s="162"/>
      <c r="B165" s="162"/>
      <c r="C165" s="159"/>
      <c r="D165" s="162"/>
      <c r="E165" s="162"/>
      <c r="F165" s="162"/>
      <c r="G165" s="159"/>
    </row>
    <row r="166" spans="1:18" x14ac:dyDescent="0.3">
      <c r="A166" s="162"/>
      <c r="B166" s="162"/>
      <c r="C166" s="159"/>
      <c r="D166" s="162"/>
      <c r="E166" s="162"/>
      <c r="F166" s="162"/>
      <c r="G166" s="159"/>
    </row>
    <row r="167" spans="1:18" x14ac:dyDescent="0.3">
      <c r="A167" s="162"/>
      <c r="B167" s="162"/>
      <c r="C167" s="159"/>
      <c r="D167" s="162"/>
      <c r="E167" s="162"/>
      <c r="F167" s="162"/>
      <c r="G167" s="159"/>
    </row>
    <row r="168" spans="1:18" x14ac:dyDescent="0.3">
      <c r="A168" s="162"/>
      <c r="B168" s="162"/>
      <c r="C168" s="159"/>
      <c r="D168" s="162"/>
      <c r="E168" s="162"/>
      <c r="F168" s="162"/>
      <c r="G168" s="159"/>
    </row>
    <row r="169" spans="1:18" x14ac:dyDescent="0.3">
      <c r="A169" s="162"/>
      <c r="B169" s="162"/>
      <c r="C169" s="159"/>
      <c r="D169" s="162"/>
      <c r="E169" s="162"/>
      <c r="F169" s="162"/>
      <c r="G169" s="159"/>
    </row>
    <row r="170" spans="1:18" x14ac:dyDescent="0.3">
      <c r="A170" s="162"/>
      <c r="B170" s="162"/>
      <c r="C170" s="159"/>
      <c r="D170" s="162"/>
      <c r="E170" s="162"/>
      <c r="F170" s="162"/>
      <c r="G170" s="159"/>
    </row>
    <row r="171" spans="1:18" x14ac:dyDescent="0.3">
      <c r="A171" s="162"/>
      <c r="B171" s="162"/>
      <c r="C171" s="159"/>
      <c r="D171" s="162"/>
      <c r="E171" s="162"/>
      <c r="F171" s="162"/>
      <c r="G171" s="159"/>
    </row>
    <row r="172" spans="1:18" x14ac:dyDescent="0.3">
      <c r="A172" s="162"/>
      <c r="B172" s="162"/>
      <c r="C172" s="159"/>
      <c r="D172" s="162"/>
      <c r="E172" s="162"/>
      <c r="F172" s="162"/>
      <c r="G172" s="159"/>
    </row>
    <row r="173" spans="1:18" x14ac:dyDescent="0.3">
      <c r="A173" s="162"/>
      <c r="B173" s="162"/>
      <c r="C173" s="159"/>
      <c r="D173" s="162"/>
      <c r="E173" s="162"/>
      <c r="F173" s="162"/>
      <c r="G173" s="159"/>
    </row>
    <row r="174" spans="1:18" x14ac:dyDescent="0.3">
      <c r="A174" s="162"/>
      <c r="B174" s="162"/>
      <c r="C174" s="159"/>
      <c r="D174" s="162"/>
      <c r="E174" s="162"/>
      <c r="F174" s="162"/>
      <c r="G174" s="159"/>
    </row>
    <row r="175" spans="1:18" x14ac:dyDescent="0.3">
      <c r="A175" s="162"/>
      <c r="B175" s="162"/>
      <c r="C175" s="159"/>
      <c r="D175" s="162"/>
      <c r="E175" s="162"/>
      <c r="F175" s="162"/>
      <c r="G175" s="159"/>
    </row>
    <row r="176" spans="1:18" x14ac:dyDescent="0.3">
      <c r="A176" s="162"/>
      <c r="B176" s="162"/>
      <c r="C176" s="159"/>
      <c r="D176" s="162"/>
      <c r="E176" s="162"/>
      <c r="F176" s="162"/>
      <c r="G176" s="159"/>
    </row>
    <row r="177" spans="1:7" x14ac:dyDescent="0.3">
      <c r="A177" s="162"/>
      <c r="B177" s="162"/>
      <c r="C177" s="159"/>
      <c r="D177" s="162"/>
      <c r="E177" s="162"/>
      <c r="F177" s="162"/>
      <c r="G177" s="159"/>
    </row>
    <row r="178" spans="1:7" x14ac:dyDescent="0.3">
      <c r="A178" s="162"/>
      <c r="B178" s="162"/>
      <c r="C178" s="159"/>
      <c r="D178" s="162"/>
      <c r="E178" s="162"/>
      <c r="F178" s="162"/>
      <c r="G178" s="159"/>
    </row>
    <row r="179" spans="1:7" x14ac:dyDescent="0.3">
      <c r="A179" s="162"/>
      <c r="B179" s="162"/>
      <c r="C179" s="159"/>
      <c r="D179" s="162"/>
      <c r="E179" s="162"/>
      <c r="F179" s="162"/>
      <c r="G179" s="159"/>
    </row>
    <row r="180" spans="1:7" x14ac:dyDescent="0.3">
      <c r="A180" s="162"/>
      <c r="B180" s="162"/>
      <c r="C180" s="159"/>
      <c r="D180" s="162"/>
      <c r="E180" s="162"/>
      <c r="F180" s="162"/>
      <c r="G180" s="159"/>
    </row>
    <row r="181" spans="1:7" x14ac:dyDescent="0.3">
      <c r="A181" s="162"/>
      <c r="B181" s="162"/>
      <c r="C181" s="159"/>
      <c r="D181" s="162"/>
      <c r="E181" s="162"/>
      <c r="F181" s="162"/>
      <c r="G181" s="159"/>
    </row>
    <row r="182" spans="1:7" x14ac:dyDescent="0.3">
      <c r="A182" s="162"/>
      <c r="B182" s="162"/>
      <c r="C182" s="159"/>
      <c r="D182" s="162"/>
      <c r="E182" s="162"/>
      <c r="F182" s="162"/>
      <c r="G182" s="159"/>
    </row>
    <row r="183" spans="1:7" x14ac:dyDescent="0.3">
      <c r="A183" s="162"/>
      <c r="B183" s="162"/>
      <c r="C183" s="159"/>
      <c r="D183" s="162"/>
      <c r="E183" s="162"/>
      <c r="F183" s="162"/>
      <c r="G183" s="159"/>
    </row>
    <row r="184" spans="1:7" x14ac:dyDescent="0.3">
      <c r="A184" s="166"/>
      <c r="B184" s="160"/>
      <c r="C184" s="159"/>
      <c r="F184" s="162"/>
      <c r="G184" s="159"/>
    </row>
    <row r="185" spans="1:7" x14ac:dyDescent="0.3">
      <c r="A185" s="166"/>
      <c r="B185" s="160"/>
      <c r="C185" s="159"/>
    </row>
    <row r="186" spans="1:7" x14ac:dyDescent="0.3">
      <c r="A186" s="166"/>
      <c r="B186" s="160"/>
      <c r="C186" s="159"/>
    </row>
    <row r="187" spans="1:7" x14ac:dyDescent="0.3">
      <c r="A187" s="166"/>
      <c r="B187" s="160"/>
      <c r="C187" s="159"/>
    </row>
    <row r="188" spans="1:7" x14ac:dyDescent="0.3">
      <c r="A188" s="166"/>
      <c r="B188" s="160"/>
      <c r="C188" s="159"/>
    </row>
    <row r="189" spans="1:7" x14ac:dyDescent="0.3">
      <c r="A189" s="166"/>
      <c r="B189" s="160"/>
      <c r="C189" s="159"/>
    </row>
    <row r="190" spans="1:7" x14ac:dyDescent="0.3">
      <c r="A190" s="166"/>
      <c r="B190" s="160"/>
      <c r="C190" s="159"/>
    </row>
    <row r="191" spans="1:7" x14ac:dyDescent="0.3">
      <c r="A191" s="166"/>
      <c r="B191" s="160"/>
      <c r="C191" s="159"/>
    </row>
    <row r="192" spans="1:7" x14ac:dyDescent="0.3">
      <c r="A192" s="166"/>
      <c r="B192" s="160"/>
      <c r="C192" s="159"/>
    </row>
    <row r="193" spans="1:3" x14ac:dyDescent="0.3">
      <c r="A193" s="166"/>
      <c r="B193" s="160"/>
      <c r="C193" s="159"/>
    </row>
    <row r="194" spans="1:3" x14ac:dyDescent="0.3">
      <c r="A194" s="166"/>
      <c r="B194" s="160"/>
      <c r="C194" s="159"/>
    </row>
    <row r="195" spans="1:3" x14ac:dyDescent="0.3">
      <c r="A195" s="166"/>
      <c r="B195" s="160"/>
      <c r="C195" s="159"/>
    </row>
    <row r="196" spans="1:3" x14ac:dyDescent="0.3">
      <c r="A196" s="166"/>
      <c r="B196" s="160"/>
      <c r="C196" s="159"/>
    </row>
    <row r="198" spans="1:3" x14ac:dyDescent="0.3">
      <c r="B198" s="167"/>
    </row>
    <row r="199" spans="1:3" x14ac:dyDescent="0.3">
      <c r="B199" s="167"/>
    </row>
    <row r="200" spans="1:3" x14ac:dyDescent="0.3">
      <c r="B200" s="167"/>
    </row>
    <row r="201" spans="1:3" x14ac:dyDescent="0.3">
      <c r="B201" s="167"/>
    </row>
    <row r="202" spans="1:3" x14ac:dyDescent="0.3">
      <c r="B202" s="167"/>
    </row>
    <row r="203" spans="1:3" x14ac:dyDescent="0.3">
      <c r="B203" s="167"/>
    </row>
    <row r="204" spans="1:3" x14ac:dyDescent="0.3">
      <c r="B204" s="167"/>
    </row>
    <row r="205" spans="1:3" x14ac:dyDescent="0.3">
      <c r="B205" s="167"/>
    </row>
    <row r="206" spans="1:3" x14ac:dyDescent="0.3">
      <c r="B206" s="167"/>
    </row>
    <row r="207" spans="1:3" x14ac:dyDescent="0.3">
      <c r="B207" s="167"/>
    </row>
    <row r="208" spans="1:3" x14ac:dyDescent="0.3">
      <c r="B208" s="167"/>
    </row>
    <row r="209" spans="2:2" x14ac:dyDescent="0.3">
      <c r="B209" s="167"/>
    </row>
    <row r="210" spans="2:2" x14ac:dyDescent="0.3">
      <c r="B210" s="167"/>
    </row>
    <row r="211" spans="2:2" x14ac:dyDescent="0.3">
      <c r="B211" s="167"/>
    </row>
    <row r="212" spans="2:2" x14ac:dyDescent="0.3">
      <c r="B212" s="167"/>
    </row>
    <row r="213" spans="2:2" x14ac:dyDescent="0.3">
      <c r="B213" s="167"/>
    </row>
    <row r="214" spans="2:2" x14ac:dyDescent="0.3">
      <c r="B214" s="167"/>
    </row>
    <row r="215" spans="2:2" x14ac:dyDescent="0.3">
      <c r="B215" s="167"/>
    </row>
    <row r="216" spans="2:2" x14ac:dyDescent="0.3">
      <c r="B216" s="167"/>
    </row>
    <row r="217" spans="2:2" x14ac:dyDescent="0.3">
      <c r="B217" s="167"/>
    </row>
    <row r="218" spans="2:2" x14ac:dyDescent="0.3">
      <c r="B218" s="167"/>
    </row>
    <row r="219" spans="2:2" x14ac:dyDescent="0.3">
      <c r="B219" s="167"/>
    </row>
    <row r="220" spans="2:2" x14ac:dyDescent="0.3">
      <c r="B220" s="167"/>
    </row>
    <row r="221" spans="2:2" x14ac:dyDescent="0.3">
      <c r="B221" s="167"/>
    </row>
    <row r="222" spans="2:2" x14ac:dyDescent="0.3">
      <c r="B222" s="167"/>
    </row>
    <row r="223" spans="2:2" x14ac:dyDescent="0.3">
      <c r="B223" s="167"/>
    </row>
    <row r="224" spans="2:2" x14ac:dyDescent="0.3">
      <c r="B224" s="167"/>
    </row>
    <row r="225" spans="2:2" x14ac:dyDescent="0.3">
      <c r="B225" s="167"/>
    </row>
    <row r="226" spans="2:2" x14ac:dyDescent="0.3">
      <c r="B226" s="167"/>
    </row>
    <row r="227" spans="2:2" x14ac:dyDescent="0.3">
      <c r="B227" s="167"/>
    </row>
    <row r="228" spans="2:2" x14ac:dyDescent="0.3">
      <c r="B228" s="167"/>
    </row>
    <row r="229" spans="2:2" x14ac:dyDescent="0.3">
      <c r="B229" s="167"/>
    </row>
    <row r="230" spans="2:2" x14ac:dyDescent="0.3">
      <c r="B230" s="167"/>
    </row>
    <row r="231" spans="2:2" x14ac:dyDescent="0.3">
      <c r="B231" s="167"/>
    </row>
    <row r="232" spans="2:2" x14ac:dyDescent="0.3">
      <c r="B232" s="167"/>
    </row>
    <row r="233" spans="2:2" x14ac:dyDescent="0.3">
      <c r="B233" s="167"/>
    </row>
    <row r="234" spans="2:2" x14ac:dyDescent="0.3">
      <c r="B234" s="167"/>
    </row>
    <row r="235" spans="2:2" x14ac:dyDescent="0.3">
      <c r="B235" s="167"/>
    </row>
    <row r="236" spans="2:2" x14ac:dyDescent="0.3">
      <c r="B236" s="167"/>
    </row>
    <row r="237" spans="2:2" x14ac:dyDescent="0.3">
      <c r="B237" s="167"/>
    </row>
    <row r="238" spans="2:2" x14ac:dyDescent="0.3">
      <c r="B238" s="167"/>
    </row>
    <row r="239" spans="2:2" x14ac:dyDescent="0.3">
      <c r="B239" s="167"/>
    </row>
    <row r="240" spans="2:2" x14ac:dyDescent="0.3">
      <c r="B240" s="167"/>
    </row>
    <row r="241" spans="2:2" x14ac:dyDescent="0.3">
      <c r="B241" s="167"/>
    </row>
    <row r="242" spans="2:2" x14ac:dyDescent="0.3">
      <c r="B242" s="167"/>
    </row>
    <row r="243" spans="2:2" x14ac:dyDescent="0.3">
      <c r="B243" s="167"/>
    </row>
    <row r="244" spans="2:2" x14ac:dyDescent="0.3">
      <c r="B244" s="167"/>
    </row>
    <row r="245" spans="2:2" x14ac:dyDescent="0.3">
      <c r="B245" s="167"/>
    </row>
    <row r="246" spans="2:2" x14ac:dyDescent="0.3">
      <c r="B246" s="167"/>
    </row>
    <row r="247" spans="2:2" x14ac:dyDescent="0.3">
      <c r="B247" s="167"/>
    </row>
    <row r="248" spans="2:2" x14ac:dyDescent="0.3">
      <c r="B248" s="167"/>
    </row>
    <row r="249" spans="2:2" x14ac:dyDescent="0.3">
      <c r="B249" s="149"/>
    </row>
    <row r="250" spans="2:2" x14ac:dyDescent="0.3">
      <c r="B250" s="149"/>
    </row>
    <row r="251" spans="2:2" x14ac:dyDescent="0.3">
      <c r="B251" s="149"/>
    </row>
    <row r="252" spans="2:2" x14ac:dyDescent="0.3">
      <c r="B252" s="149"/>
    </row>
    <row r="253" spans="2:2" x14ac:dyDescent="0.3">
      <c r="B253" s="149"/>
    </row>
    <row r="254" spans="2:2" x14ac:dyDescent="0.3">
      <c r="B254" s="149"/>
    </row>
    <row r="255" spans="2:2" x14ac:dyDescent="0.3">
      <c r="B255" s="149"/>
    </row>
    <row r="256" spans="2:2" x14ac:dyDescent="0.3">
      <c r="B256" s="149"/>
    </row>
    <row r="257" spans="2:2" x14ac:dyDescent="0.3">
      <c r="B257" s="149"/>
    </row>
  </sheetData>
  <mergeCells count="2">
    <mergeCell ref="B101:C101"/>
    <mergeCell ref="F102:G102"/>
  </mergeCells>
  <pageMargins left="0.75" right="0.75" top="1" bottom="1" header="0" footer="0"/>
  <pageSetup paperSize="9"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Guide to Ready Reckoners</vt:lpstr>
      <vt:lpstr>Guidance</vt:lpstr>
      <vt:lpstr>Key stage 2 Data Input</vt:lpstr>
      <vt:lpstr>Single Measure Ready Reckoner</vt:lpstr>
      <vt:lpstr>All Measures Ready Reckoner</vt:lpstr>
      <vt:lpstr>Model values</vt:lpstr>
      <vt:lpstr>Chart Data</vt:lpstr>
      <vt:lpstr>KS2 Fine grades lookup</vt:lpstr>
      <vt:lpstr>'All Measures Ready Reckoner'!Print_Area</vt:lpstr>
      <vt:lpstr>'Key stage 2 Data Input'!Print_Area</vt:lpstr>
      <vt:lpstr>'Single Measure Ready Reckoner'!Print_Area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PYCROFT, Emily</dc:creator>
  <cp:lastModifiedBy>PYCROFT, Emily</cp:lastModifiedBy>
  <cp:lastPrinted>2012-10-16T14:13:28Z</cp:lastPrinted>
  <dcterms:created xsi:type="dcterms:W3CDTF">2011-06-16T12:50:47Z</dcterms:created>
  <dcterms:modified xsi:type="dcterms:W3CDTF">2017-01-16T15:29:54Z</dcterms:modified>
</cp:coreProperties>
</file>