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thew.cunningham\Desktop\"/>
    </mc:Choice>
  </mc:AlternateContent>
  <bookViews>
    <workbookView xWindow="0" yWindow="0" windowWidth="19200" windowHeight="6760"/>
  </bookViews>
  <sheets>
    <sheet name="Dimension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N1" i="1"/>
  <c r="O1" i="1"/>
  <c r="P1" i="1"/>
  <c r="Q1" i="1"/>
  <c r="R1" i="1"/>
  <c r="S1" i="1"/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2" i="1"/>
  <c r="B1" i="1"/>
  <c r="C1" i="1"/>
  <c r="D1" i="1"/>
  <c r="E1" i="1"/>
  <c r="F1" i="1"/>
  <c r="G1" i="1"/>
  <c r="H1" i="1"/>
  <c r="I1" i="1"/>
  <c r="J1" i="1"/>
  <c r="K1" i="1"/>
  <c r="L1" i="1"/>
  <c r="M1" i="1"/>
  <c r="A1" i="1"/>
  <c r="D36" i="1" l="1"/>
  <c r="D29" i="1" s="1"/>
  <c r="D35" i="1"/>
  <c r="D28" i="1" s="1"/>
  <c r="D34" i="1"/>
  <c r="D27" i="1" s="1"/>
  <c r="D31" i="1"/>
  <c r="D24" i="1" s="1"/>
  <c r="L22" i="1"/>
  <c r="M22" i="1" s="1"/>
  <c r="D33" i="1"/>
  <c r="D26" i="1" s="1"/>
  <c r="C39" i="1"/>
  <c r="C40" i="1"/>
  <c r="C41" i="1"/>
  <c r="C42" i="1"/>
  <c r="C43" i="1"/>
  <c r="C32" i="1"/>
  <c r="C33" i="1"/>
  <c r="C34" i="1"/>
  <c r="C35" i="1"/>
  <c r="C36" i="1"/>
  <c r="C25" i="1"/>
  <c r="C26" i="1"/>
  <c r="C27" i="1"/>
  <c r="C28" i="1"/>
  <c r="C29" i="1"/>
  <c r="C38" i="1"/>
  <c r="C31" i="1"/>
  <c r="C24" i="1"/>
  <c r="H19" i="1"/>
  <c r="I19" i="1" s="1"/>
  <c r="J19" i="1" s="1"/>
  <c r="K19" i="1" s="1"/>
  <c r="H20" i="1"/>
  <c r="I20" i="1" s="1"/>
  <c r="J20" i="1" s="1"/>
  <c r="H21" i="1"/>
  <c r="I21" i="1" s="1"/>
  <c r="J21" i="1" s="1"/>
  <c r="H22" i="1"/>
  <c r="I22" i="1" s="1"/>
  <c r="J22" i="1" s="1"/>
  <c r="H17" i="1"/>
  <c r="I17" i="1" s="1"/>
  <c r="J17" i="1" s="1"/>
  <c r="G18" i="1"/>
  <c r="H18" i="1" s="1"/>
  <c r="I18" i="1" s="1"/>
  <c r="J18" i="1" s="1"/>
  <c r="F19" i="1"/>
  <c r="F20" i="1"/>
  <c r="F21" i="1"/>
  <c r="F22" i="1"/>
  <c r="F17" i="1"/>
  <c r="F18" i="1" s="1"/>
  <c r="D9" i="1"/>
  <c r="D12" i="1" s="1"/>
  <c r="D22" i="1" l="1"/>
  <c r="L19" i="1"/>
  <c r="K21" i="1"/>
  <c r="K18" i="1"/>
  <c r="K20" i="1"/>
  <c r="K17" i="1"/>
  <c r="G14" i="1"/>
  <c r="H14" i="1" s="1"/>
  <c r="I14" i="1" s="1"/>
  <c r="J14" i="1" s="1"/>
  <c r="K14" i="1" s="1"/>
  <c r="L14" i="1" s="1"/>
  <c r="M14" i="1" s="1"/>
  <c r="D14" i="1" s="1"/>
  <c r="F7" i="1"/>
  <c r="F8" i="1"/>
  <c r="F25" i="1" s="1"/>
  <c r="F6" i="1"/>
  <c r="G7" i="1"/>
  <c r="H7" i="1"/>
  <c r="I7" i="1"/>
  <c r="J7" i="1"/>
  <c r="K7" i="1"/>
  <c r="L7" i="1"/>
  <c r="G8" i="1"/>
  <c r="G25" i="1" s="1"/>
  <c r="H8" i="1"/>
  <c r="H25" i="1" s="1"/>
  <c r="I8" i="1"/>
  <c r="I25" i="1" s="1"/>
  <c r="J8" i="1"/>
  <c r="J25" i="1" s="1"/>
  <c r="K8" i="1"/>
  <c r="L8" i="1"/>
  <c r="H6" i="1"/>
  <c r="I6" i="1"/>
  <c r="I24" i="1" s="1"/>
  <c r="I31" i="1" s="1"/>
  <c r="J6" i="1"/>
  <c r="K6" i="1"/>
  <c r="L6" i="1"/>
  <c r="G6" i="1"/>
  <c r="G24" i="1" s="1"/>
  <c r="G31" i="1" s="1"/>
  <c r="M9" i="1"/>
  <c r="M29" i="1" s="1"/>
  <c r="M36" i="1" s="1"/>
  <c r="J26" i="1" l="1"/>
  <c r="J33" i="1" s="1"/>
  <c r="J32" i="1"/>
  <c r="I26" i="1"/>
  <c r="I33" i="1" s="1"/>
  <c r="I32" i="1"/>
  <c r="H26" i="1"/>
  <c r="H33" i="1" s="1"/>
  <c r="H32" i="1"/>
  <c r="G26" i="1"/>
  <c r="G33" i="1" s="1"/>
  <c r="G32" i="1"/>
  <c r="G39" i="1" s="1"/>
  <c r="F26" i="1"/>
  <c r="F33" i="1" s="1"/>
  <c r="F32" i="1"/>
  <c r="J24" i="1"/>
  <c r="K24" i="1"/>
  <c r="I27" i="1"/>
  <c r="I34" i="1" s="1"/>
  <c r="I38" i="1"/>
  <c r="J39" i="1"/>
  <c r="I39" i="1"/>
  <c r="G27" i="1"/>
  <c r="G34" i="1" s="1"/>
  <c r="G38" i="1"/>
  <c r="H39" i="1"/>
  <c r="J27" i="1"/>
  <c r="J34" i="1" s="1"/>
  <c r="F39" i="1"/>
  <c r="H24" i="1"/>
  <c r="H31" i="1" s="1"/>
  <c r="F24" i="1"/>
  <c r="F31" i="1" s="1"/>
  <c r="M12" i="1"/>
  <c r="M28" i="1"/>
  <c r="M35" i="1" s="1"/>
  <c r="K25" i="1"/>
  <c r="L17" i="1"/>
  <c r="M17" i="1" s="1"/>
  <c r="L18" i="1"/>
  <c r="M18" i="1" s="1"/>
  <c r="M19" i="1"/>
  <c r="D19" i="1" s="1"/>
  <c r="L20" i="1"/>
  <c r="L21" i="1"/>
  <c r="I9" i="1"/>
  <c r="I29" i="1" s="1"/>
  <c r="I36" i="1" s="1"/>
  <c r="K9" i="1"/>
  <c r="K29" i="1" s="1"/>
  <c r="K36" i="1" s="1"/>
  <c r="H9" i="1"/>
  <c r="H29" i="1" s="1"/>
  <c r="H36" i="1" s="1"/>
  <c r="G9" i="1"/>
  <c r="G29" i="1" s="1"/>
  <c r="G36" i="1" s="1"/>
  <c r="L9" i="1"/>
  <c r="L29" i="1" s="1"/>
  <c r="L36" i="1" s="1"/>
  <c r="M15" i="1"/>
  <c r="D15" i="1" s="1"/>
  <c r="F9" i="1"/>
  <c r="F29" i="1" s="1"/>
  <c r="F36" i="1" s="1"/>
  <c r="J9" i="1"/>
  <c r="J29" i="1" s="1"/>
  <c r="J36" i="1" s="1"/>
  <c r="K27" i="1" l="1"/>
  <c r="K34" i="1" s="1"/>
  <c r="K31" i="1"/>
  <c r="K26" i="1"/>
  <c r="K33" i="1" s="1"/>
  <c r="K32" i="1"/>
  <c r="K39" i="1" s="1"/>
  <c r="J31" i="1"/>
  <c r="J38" i="1" s="1"/>
  <c r="M24" i="1"/>
  <c r="M31" i="1" s="1"/>
  <c r="M38" i="1" s="1"/>
  <c r="D17" i="1"/>
  <c r="M25" i="1"/>
  <c r="D18" i="1"/>
  <c r="K38" i="1"/>
  <c r="M42" i="1"/>
  <c r="G40" i="1"/>
  <c r="H40" i="1"/>
  <c r="G41" i="1"/>
  <c r="J40" i="1"/>
  <c r="M43" i="1"/>
  <c r="F40" i="1"/>
  <c r="J41" i="1"/>
  <c r="K41" i="1"/>
  <c r="I40" i="1"/>
  <c r="I41" i="1"/>
  <c r="H27" i="1"/>
  <c r="H34" i="1" s="1"/>
  <c r="H38" i="1"/>
  <c r="F27" i="1"/>
  <c r="F34" i="1" s="1"/>
  <c r="F38" i="1"/>
  <c r="M27" i="1"/>
  <c r="M34" i="1" s="1"/>
  <c r="L12" i="1"/>
  <c r="L28" i="1"/>
  <c r="L35" i="1" s="1"/>
  <c r="L25" i="1"/>
  <c r="J12" i="1"/>
  <c r="J28" i="1"/>
  <c r="J35" i="1" s="1"/>
  <c r="I12" i="1"/>
  <c r="I28" i="1"/>
  <c r="I35" i="1" s="1"/>
  <c r="F28" i="1"/>
  <c r="F35" i="1" s="1"/>
  <c r="G12" i="1"/>
  <c r="G28" i="1"/>
  <c r="G35" i="1" s="1"/>
  <c r="K12" i="1"/>
  <c r="K28" i="1"/>
  <c r="K35" i="1" s="1"/>
  <c r="I15" i="1"/>
  <c r="H12" i="1"/>
  <c r="H28" i="1"/>
  <c r="H35" i="1" s="1"/>
  <c r="L24" i="1"/>
  <c r="L31" i="1" s="1"/>
  <c r="M21" i="1"/>
  <c r="D21" i="1" s="1"/>
  <c r="M20" i="1"/>
  <c r="D20" i="1" s="1"/>
  <c r="K15" i="1"/>
  <c r="H15" i="1"/>
  <c r="G15" i="1"/>
  <c r="L15" i="1"/>
  <c r="J15" i="1"/>
  <c r="F15" i="1"/>
  <c r="F12" i="1"/>
  <c r="L26" i="1" l="1"/>
  <c r="L33" i="1" s="1"/>
  <c r="L32" i="1"/>
  <c r="M26" i="1"/>
  <c r="M33" i="1" s="1"/>
  <c r="M32" i="1"/>
  <c r="M39" i="1" s="1"/>
  <c r="G42" i="1"/>
  <c r="F43" i="1"/>
  <c r="J42" i="1"/>
  <c r="L42" i="1"/>
  <c r="M41" i="1"/>
  <c r="K40" i="1"/>
  <c r="M40" i="1"/>
  <c r="H42" i="1"/>
  <c r="K42" i="1"/>
  <c r="G43" i="1"/>
  <c r="I42" i="1"/>
  <c r="J43" i="1"/>
  <c r="L43" i="1"/>
  <c r="F42" i="1"/>
  <c r="H43" i="1"/>
  <c r="K43" i="1"/>
  <c r="I43" i="1"/>
  <c r="F41" i="1"/>
  <c r="H41" i="1"/>
  <c r="L39" i="1"/>
  <c r="L27" i="1"/>
  <c r="L34" i="1" s="1"/>
  <c r="L38" i="1"/>
  <c r="L40" i="1" l="1"/>
  <c r="L41" i="1"/>
</calcChain>
</file>

<file path=xl/sharedStrings.xml><?xml version="1.0" encoding="utf-8"?>
<sst xmlns="http://schemas.openxmlformats.org/spreadsheetml/2006/main" count="34" uniqueCount="32">
  <si>
    <t>Premises Covered</t>
  </si>
  <si>
    <t>FTTC</t>
  </si>
  <si>
    <t>FTTP</t>
  </si>
  <si>
    <t>FWA</t>
  </si>
  <si>
    <t>Total</t>
  </si>
  <si>
    <t>Takeup</t>
  </si>
  <si>
    <t>%</t>
  </si>
  <si>
    <t>Customers</t>
  </si>
  <si>
    <t>Maximum downlink traffic</t>
  </si>
  <si>
    <t>Mbps/user</t>
  </si>
  <si>
    <t>Total network traffic</t>
  </si>
  <si>
    <t>Gbps</t>
  </si>
  <si>
    <t>Max Capacity</t>
  </si>
  <si>
    <t>Deployment</t>
  </si>
  <si>
    <t>1Gbps FTTx Links</t>
  </si>
  <si>
    <t>10Gbps Core Links</t>
  </si>
  <si>
    <t>10Gbps Backhaul Links</t>
  </si>
  <si>
    <t>Subs</t>
  </si>
  <si>
    <t>95%/Mbps</t>
  </si>
  <si>
    <t>95%+OH/Mbps</t>
  </si>
  <si>
    <t>`</t>
  </si>
  <si>
    <t>FWA Sectors</t>
  </si>
  <si>
    <t>FTTx Cabinets</t>
  </si>
  <si>
    <t>Utilisation per</t>
  </si>
  <si>
    <t>200Mbps FWA links</t>
  </si>
  <si>
    <t xml:space="preserve"> and 15Mbps headroom)</t>
  </si>
  <si>
    <t>(including overheads</t>
  </si>
  <si>
    <t>Exampleshire Traffic Forecast and Network Dimensioning</t>
  </si>
  <si>
    <t>Traffic/Subscribers per</t>
  </si>
  <si>
    <t>Traffic/Mbps per</t>
  </si>
  <si>
    <t>Workings - Statistical Multiplexing and Overhead</t>
  </si>
  <si>
    <t>Tables to left use piecewise interpolation of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</si>
</sst>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0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3" borderId="0" xfId="0" applyFill="1"/>
    <xf numFmtId="9" fontId="0" fillId="3" borderId="0" xfId="0" applyNumberFormat="1" applyFill="1"/>
    <xf numFmtId="2" fontId="0" fillId="3" borderId="0" xfId="0" applyNumberFormat="1" applyFill="1"/>
    <xf numFmtId="9" fontId="0" fillId="3" borderId="0" xfId="2" applyFont="1" applyFill="1"/>
    <xf numFmtId="0" fontId="2" fillId="4" borderId="0" xfId="0" applyFont="1" applyFill="1"/>
    <xf numFmtId="0" fontId="2" fillId="3" borderId="0" xfId="0" applyFont="1" applyFill="1"/>
    <xf numFmtId="0" fontId="0" fillId="4" borderId="0" xfId="0" applyFont="1" applyFill="1"/>
    <xf numFmtId="164" fontId="0" fillId="3" borderId="0" xfId="1" applyNumberFormat="1" applyFont="1" applyFill="1"/>
    <xf numFmtId="165" fontId="2" fillId="4" borderId="0" xfId="1" applyNumberFormat="1" applyFont="1" applyFill="1" applyAlignment="1">
      <alignment horizontal="right"/>
    </xf>
    <xf numFmtId="0" fontId="4" fillId="4" borderId="0" xfId="0" applyFont="1" applyFill="1" applyAlignment="1">
      <alignment horizontal="right"/>
    </xf>
    <xf numFmtId="0" fontId="5" fillId="3" borderId="0" xfId="0" applyFont="1" applyFill="1"/>
    <xf numFmtId="164" fontId="5" fillId="3" borderId="0" xfId="1" applyNumberFormat="1" applyFont="1" applyFill="1"/>
    <xf numFmtId="9" fontId="5" fillId="3" borderId="0" xfId="0" applyNumberFormat="1" applyFont="1" applyFill="1"/>
    <xf numFmtId="2" fontId="5" fillId="3" borderId="0" xfId="0" applyNumberFormat="1" applyFont="1" applyFill="1"/>
    <xf numFmtId="0" fontId="6" fillId="0" borderId="0" xfId="0" applyFont="1" applyAlignment="1">
      <alignment horizontal="left"/>
    </xf>
    <xf numFmtId="0" fontId="3" fillId="0" borderId="0" xfId="0" applyFont="1"/>
    <xf numFmtId="0" fontId="6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workbookViewId="0"/>
  </sheetViews>
  <sheetFormatPr defaultRowHeight="14.5" x14ac:dyDescent="0.35"/>
  <cols>
    <col min="1" max="1" width="8.7265625" style="3"/>
    <col min="2" max="2" width="23.90625" customWidth="1"/>
    <col min="3" max="3" width="23" bestFit="1" customWidth="1"/>
    <col min="4" max="4" width="12.6328125" customWidth="1"/>
    <col min="5" max="13" width="8.7265625" customWidth="1"/>
  </cols>
  <sheetData>
    <row r="1" spans="1:19" x14ac:dyDescent="0.35">
      <c r="A1" s="1" t="str">
        <f>CHAR(CODE("A")+COLUMN()-1)</f>
        <v>A</v>
      </c>
      <c r="B1" s="1" t="str">
        <f t="shared" ref="B1:S1" si="0">CHAR(CODE("A")+COLUMN()-1)</f>
        <v>B</v>
      </c>
      <c r="C1" s="1" t="str">
        <f t="shared" si="0"/>
        <v>C</v>
      </c>
      <c r="D1" s="1" t="str">
        <f t="shared" si="0"/>
        <v>D</v>
      </c>
      <c r="E1" s="1" t="str">
        <f t="shared" si="0"/>
        <v>E</v>
      </c>
      <c r="F1" s="1" t="str">
        <f t="shared" si="0"/>
        <v>F</v>
      </c>
      <c r="G1" s="1" t="str">
        <f t="shared" si="0"/>
        <v>G</v>
      </c>
      <c r="H1" s="1" t="str">
        <f t="shared" si="0"/>
        <v>H</v>
      </c>
      <c r="I1" s="1" t="str">
        <f t="shared" si="0"/>
        <v>I</v>
      </c>
      <c r="J1" s="1" t="str">
        <f t="shared" si="0"/>
        <v>J</v>
      </c>
      <c r="K1" s="1" t="str">
        <f t="shared" si="0"/>
        <v>K</v>
      </c>
      <c r="L1" s="1" t="str">
        <f t="shared" si="0"/>
        <v>L</v>
      </c>
      <c r="M1" s="1" t="str">
        <f t="shared" si="0"/>
        <v>M</v>
      </c>
      <c r="N1" s="1" t="str">
        <f t="shared" si="0"/>
        <v>N</v>
      </c>
      <c r="O1" s="1" t="str">
        <f t="shared" si="0"/>
        <v>O</v>
      </c>
      <c r="P1" s="1" t="str">
        <f t="shared" si="0"/>
        <v>P</v>
      </c>
      <c r="Q1" s="1" t="str">
        <f t="shared" si="0"/>
        <v>Q</v>
      </c>
      <c r="R1" s="1" t="str">
        <f t="shared" si="0"/>
        <v>R</v>
      </c>
      <c r="S1" s="1" t="str">
        <f t="shared" si="0"/>
        <v>S</v>
      </c>
    </row>
    <row r="2" spans="1:19" x14ac:dyDescent="0.35">
      <c r="A2" s="1">
        <f>ROW()</f>
        <v>2</v>
      </c>
      <c r="B2" s="2" t="s">
        <v>27</v>
      </c>
    </row>
    <row r="3" spans="1:19" x14ac:dyDescent="0.35">
      <c r="A3" s="1">
        <f>ROW()</f>
        <v>3</v>
      </c>
    </row>
    <row r="4" spans="1:19" x14ac:dyDescent="0.35">
      <c r="A4" s="1">
        <f>ROW()</f>
        <v>4</v>
      </c>
      <c r="B4" s="8"/>
      <c r="C4" s="8"/>
      <c r="D4" s="13" t="s">
        <v>12</v>
      </c>
      <c r="E4" s="8"/>
      <c r="F4" s="12">
        <v>2015</v>
      </c>
      <c r="G4" s="12">
        <v>2016</v>
      </c>
      <c r="H4" s="12">
        <v>2017</v>
      </c>
      <c r="I4" s="12">
        <v>2018</v>
      </c>
      <c r="J4" s="12">
        <v>2019</v>
      </c>
      <c r="K4" s="12">
        <v>2020</v>
      </c>
      <c r="L4" s="12">
        <v>2021</v>
      </c>
      <c r="M4" s="12">
        <v>2022</v>
      </c>
      <c r="Q4" s="18" t="s">
        <v>30</v>
      </c>
    </row>
    <row r="5" spans="1:19" x14ac:dyDescent="0.35">
      <c r="A5" s="1">
        <f>ROW()</f>
        <v>5</v>
      </c>
      <c r="B5" s="9"/>
      <c r="C5" s="9"/>
      <c r="D5" s="14"/>
      <c r="E5" s="4"/>
      <c r="F5" s="4"/>
      <c r="G5" s="4"/>
      <c r="H5" s="4"/>
      <c r="I5" s="4"/>
      <c r="J5" s="4"/>
      <c r="K5" s="4"/>
      <c r="L5" s="4"/>
      <c r="M5" s="4"/>
    </row>
    <row r="6" spans="1:19" x14ac:dyDescent="0.35">
      <c r="A6" s="1">
        <f>ROW()</f>
        <v>6</v>
      </c>
      <c r="B6" s="8" t="s">
        <v>0</v>
      </c>
      <c r="C6" s="8" t="s">
        <v>1</v>
      </c>
      <c r="D6" s="15">
        <v>3506</v>
      </c>
      <c r="E6" s="4"/>
      <c r="F6" s="11">
        <f>ROUNDDOWN($M6/2,0)</f>
        <v>1753</v>
      </c>
      <c r="G6" s="11">
        <f t="shared" ref="G6:L8" si="1">$M6</f>
        <v>3506</v>
      </c>
      <c r="H6" s="11">
        <f t="shared" si="1"/>
        <v>3506</v>
      </c>
      <c r="I6" s="11">
        <f t="shared" si="1"/>
        <v>3506</v>
      </c>
      <c r="J6" s="11">
        <f t="shared" si="1"/>
        <v>3506</v>
      </c>
      <c r="K6" s="11">
        <f t="shared" si="1"/>
        <v>3506</v>
      </c>
      <c r="L6" s="11">
        <f t="shared" si="1"/>
        <v>3506</v>
      </c>
      <c r="M6" s="11">
        <v>3506</v>
      </c>
      <c r="Q6" s="19" t="s">
        <v>17</v>
      </c>
      <c r="R6" s="19" t="s">
        <v>18</v>
      </c>
      <c r="S6" s="19" t="s">
        <v>19</v>
      </c>
    </row>
    <row r="7" spans="1:19" x14ac:dyDescent="0.35">
      <c r="A7" s="1">
        <f>ROW()</f>
        <v>7</v>
      </c>
      <c r="B7" s="8"/>
      <c r="C7" s="8" t="s">
        <v>2</v>
      </c>
      <c r="D7" s="15">
        <v>637</v>
      </c>
      <c r="E7" s="4"/>
      <c r="F7" s="11">
        <f>ROUNDDOWN($M7/2,0)</f>
        <v>318</v>
      </c>
      <c r="G7" s="11">
        <f t="shared" si="1"/>
        <v>637</v>
      </c>
      <c r="H7" s="11">
        <f t="shared" si="1"/>
        <v>637</v>
      </c>
      <c r="I7" s="11">
        <f t="shared" si="1"/>
        <v>637</v>
      </c>
      <c r="J7" s="11">
        <f t="shared" si="1"/>
        <v>637</v>
      </c>
      <c r="K7" s="11">
        <f t="shared" si="1"/>
        <v>637</v>
      </c>
      <c r="L7" s="11">
        <f t="shared" si="1"/>
        <v>637</v>
      </c>
      <c r="M7" s="11">
        <v>637</v>
      </c>
      <c r="Q7" s="19">
        <v>1</v>
      </c>
      <c r="R7" s="19">
        <v>8</v>
      </c>
      <c r="S7" s="19">
        <v>23</v>
      </c>
    </row>
    <row r="8" spans="1:19" x14ac:dyDescent="0.35">
      <c r="A8" s="1">
        <f>ROW()</f>
        <v>8</v>
      </c>
      <c r="B8" s="8"/>
      <c r="C8" s="8" t="s">
        <v>3</v>
      </c>
      <c r="D8" s="15">
        <v>1748</v>
      </c>
      <c r="E8" s="4"/>
      <c r="F8" s="11">
        <f>ROUNDDOWN($M8/2,0)</f>
        <v>874</v>
      </c>
      <c r="G8" s="11">
        <f t="shared" si="1"/>
        <v>1748</v>
      </c>
      <c r="H8" s="11">
        <f t="shared" si="1"/>
        <v>1748</v>
      </c>
      <c r="I8" s="11">
        <f t="shared" si="1"/>
        <v>1748</v>
      </c>
      <c r="J8" s="11">
        <f t="shared" si="1"/>
        <v>1748</v>
      </c>
      <c r="K8" s="11">
        <f t="shared" si="1"/>
        <v>1748</v>
      </c>
      <c r="L8" s="11">
        <f t="shared" si="1"/>
        <v>1748</v>
      </c>
      <c r="M8" s="11">
        <v>1748</v>
      </c>
      <c r="Q8" s="19">
        <v>2</v>
      </c>
      <c r="R8" s="19">
        <v>13</v>
      </c>
      <c r="S8" s="19">
        <v>28</v>
      </c>
    </row>
    <row r="9" spans="1:19" x14ac:dyDescent="0.35">
      <c r="A9" s="1">
        <f>ROW()</f>
        <v>9</v>
      </c>
      <c r="B9" s="8"/>
      <c r="C9" s="8" t="s">
        <v>4</v>
      </c>
      <c r="D9" s="15">
        <f>SUM(D6:D8)</f>
        <v>5891</v>
      </c>
      <c r="E9" s="4"/>
      <c r="F9" s="11">
        <f t="shared" ref="F9:L9" si="2">SUM(F6:F8)</f>
        <v>2945</v>
      </c>
      <c r="G9" s="11">
        <f t="shared" si="2"/>
        <v>5891</v>
      </c>
      <c r="H9" s="11">
        <f t="shared" si="2"/>
        <v>5891</v>
      </c>
      <c r="I9" s="11">
        <f t="shared" si="2"/>
        <v>5891</v>
      </c>
      <c r="J9" s="11">
        <f t="shared" si="2"/>
        <v>5891</v>
      </c>
      <c r="K9" s="11">
        <f t="shared" si="2"/>
        <v>5891</v>
      </c>
      <c r="L9" s="11">
        <f t="shared" si="2"/>
        <v>5891</v>
      </c>
      <c r="M9" s="11">
        <f>SUM(M6:M8)</f>
        <v>5891</v>
      </c>
      <c r="Q9" s="19">
        <v>3</v>
      </c>
      <c r="R9" s="19">
        <v>17</v>
      </c>
      <c r="S9" s="19">
        <v>32</v>
      </c>
    </row>
    <row r="10" spans="1:19" x14ac:dyDescent="0.35">
      <c r="A10" s="1">
        <f>ROW()</f>
        <v>10</v>
      </c>
      <c r="B10" s="8"/>
      <c r="C10" s="8"/>
      <c r="D10" s="14"/>
      <c r="E10" s="4"/>
      <c r="F10" s="4"/>
      <c r="G10" s="4"/>
      <c r="H10" s="4"/>
      <c r="I10" s="4"/>
      <c r="J10" s="4"/>
      <c r="K10" s="4"/>
      <c r="L10" s="4"/>
      <c r="M10" s="4"/>
      <c r="Q10" s="19">
        <v>5</v>
      </c>
      <c r="R10" s="19">
        <v>24</v>
      </c>
      <c r="S10" s="19">
        <v>39</v>
      </c>
    </row>
    <row r="11" spans="1:19" x14ac:dyDescent="0.35">
      <c r="A11" s="1">
        <f>ROW()</f>
        <v>11</v>
      </c>
      <c r="B11" s="8" t="s">
        <v>5</v>
      </c>
      <c r="C11" s="8" t="s">
        <v>6</v>
      </c>
      <c r="D11" s="16">
        <v>0.35</v>
      </c>
      <c r="E11" s="5"/>
      <c r="F11" s="5">
        <v>0.05</v>
      </c>
      <c r="G11" s="5">
        <v>0.1</v>
      </c>
      <c r="H11" s="5">
        <v>0.2</v>
      </c>
      <c r="I11" s="5">
        <v>0.25</v>
      </c>
      <c r="J11" s="5">
        <v>0.3</v>
      </c>
      <c r="K11" s="5">
        <v>0.35</v>
      </c>
      <c r="L11" s="5">
        <v>0.35</v>
      </c>
      <c r="M11" s="5">
        <v>0.35</v>
      </c>
      <c r="Q11" s="19">
        <v>7</v>
      </c>
      <c r="R11" s="19">
        <v>31</v>
      </c>
      <c r="S11" s="19">
        <v>46</v>
      </c>
    </row>
    <row r="12" spans="1:19" x14ac:dyDescent="0.35">
      <c r="A12" s="1">
        <f>ROW()</f>
        <v>12</v>
      </c>
      <c r="B12" s="8" t="s">
        <v>7</v>
      </c>
      <c r="C12" s="8"/>
      <c r="D12" s="15">
        <f>ROUNDDOWN(D9*D11,0)</f>
        <v>2061</v>
      </c>
      <c r="E12" s="4"/>
      <c r="F12" s="11">
        <f t="shared" ref="F12:M12" si="3">ROUNDDOWN(F9*F11,0)</f>
        <v>147</v>
      </c>
      <c r="G12" s="11">
        <f t="shared" si="3"/>
        <v>589</v>
      </c>
      <c r="H12" s="11">
        <f t="shared" si="3"/>
        <v>1178</v>
      </c>
      <c r="I12" s="11">
        <f t="shared" si="3"/>
        <v>1472</v>
      </c>
      <c r="J12" s="11">
        <f t="shared" si="3"/>
        <v>1767</v>
      </c>
      <c r="K12" s="11">
        <f t="shared" si="3"/>
        <v>2061</v>
      </c>
      <c r="L12" s="11">
        <f t="shared" si="3"/>
        <v>2061</v>
      </c>
      <c r="M12" s="11">
        <f t="shared" si="3"/>
        <v>2061</v>
      </c>
      <c r="Q12" s="19">
        <v>20</v>
      </c>
      <c r="R12" s="19">
        <v>73</v>
      </c>
      <c r="S12" s="19">
        <v>88</v>
      </c>
    </row>
    <row r="13" spans="1:19" x14ac:dyDescent="0.35">
      <c r="A13" s="1">
        <f>ROW()</f>
        <v>13</v>
      </c>
      <c r="B13" s="9"/>
      <c r="C13" s="9"/>
      <c r="D13" s="14"/>
      <c r="E13" s="4"/>
      <c r="F13" s="4"/>
      <c r="G13" s="4"/>
      <c r="H13" s="4"/>
      <c r="I13" s="4"/>
      <c r="J13" s="4"/>
      <c r="K13" s="4"/>
      <c r="L13" s="4"/>
      <c r="M13" s="4"/>
      <c r="Q13" s="19">
        <v>30</v>
      </c>
      <c r="R13" s="19">
        <v>104</v>
      </c>
      <c r="S13" s="19">
        <v>119</v>
      </c>
    </row>
    <row r="14" spans="1:19" x14ac:dyDescent="0.35">
      <c r="A14" s="1">
        <f>ROW()</f>
        <v>14</v>
      </c>
      <c r="B14" s="8" t="s">
        <v>8</v>
      </c>
      <c r="C14" s="8" t="s">
        <v>9</v>
      </c>
      <c r="D14" s="17">
        <f>M14</f>
        <v>2.643064266420895</v>
      </c>
      <c r="E14" s="6"/>
      <c r="F14" s="6">
        <v>0.496</v>
      </c>
      <c r="G14" s="6">
        <f>F14*(1+27%)</f>
        <v>0.62992000000000004</v>
      </c>
      <c r="H14" s="6">
        <f t="shared" ref="H14:M14" si="4">G14*(1+27%)</f>
        <v>0.79999840000000011</v>
      </c>
      <c r="I14" s="6">
        <f t="shared" si="4"/>
        <v>1.0159979680000002</v>
      </c>
      <c r="J14" s="6">
        <f t="shared" si="4"/>
        <v>1.2903174193600002</v>
      </c>
      <c r="K14" s="6">
        <f t="shared" si="4"/>
        <v>1.6387031225872002</v>
      </c>
      <c r="L14" s="6">
        <f t="shared" si="4"/>
        <v>2.0811529656857441</v>
      </c>
      <c r="M14" s="6">
        <f t="shared" si="4"/>
        <v>2.643064266420895</v>
      </c>
      <c r="Q14" s="19">
        <v>50</v>
      </c>
      <c r="R14" s="19">
        <v>163</v>
      </c>
      <c r="S14" s="19">
        <v>178</v>
      </c>
    </row>
    <row r="15" spans="1:19" x14ac:dyDescent="0.35">
      <c r="A15" s="1">
        <f>ROW()</f>
        <v>15</v>
      </c>
      <c r="B15" s="8" t="s">
        <v>10</v>
      </c>
      <c r="C15" s="8" t="s">
        <v>11</v>
      </c>
      <c r="D15" s="17">
        <f>M15</f>
        <v>15.570291593485491</v>
      </c>
      <c r="E15" s="6"/>
      <c r="F15" s="6">
        <f t="shared" ref="F15:M15" si="5">F9*F14/1000</f>
        <v>1.46072</v>
      </c>
      <c r="G15" s="6">
        <f t="shared" si="5"/>
        <v>3.7108587200000001</v>
      </c>
      <c r="H15" s="6">
        <f t="shared" si="5"/>
        <v>4.7127905744000005</v>
      </c>
      <c r="I15" s="6">
        <f t="shared" si="5"/>
        <v>5.9852440294880003</v>
      </c>
      <c r="J15" s="6">
        <f t="shared" si="5"/>
        <v>7.6012599174497613</v>
      </c>
      <c r="K15" s="6">
        <f t="shared" si="5"/>
        <v>9.6536000951611971</v>
      </c>
      <c r="L15" s="6">
        <f t="shared" si="5"/>
        <v>12.260072120854719</v>
      </c>
      <c r="M15" s="6">
        <f t="shared" si="5"/>
        <v>15.570291593485491</v>
      </c>
      <c r="Q15" s="19">
        <v>70</v>
      </c>
      <c r="R15" s="19">
        <v>221</v>
      </c>
      <c r="S15" s="19">
        <v>236</v>
      </c>
    </row>
    <row r="16" spans="1:19" x14ac:dyDescent="0.35">
      <c r="A16" s="1">
        <f>ROW()</f>
        <v>16</v>
      </c>
      <c r="B16" s="9"/>
      <c r="C16" s="9"/>
      <c r="D16" s="14"/>
      <c r="E16" s="4"/>
      <c r="F16" s="4"/>
      <c r="G16" s="4"/>
      <c r="H16" s="4"/>
      <c r="I16" s="4"/>
      <c r="J16" s="4"/>
      <c r="K16" s="4"/>
      <c r="L16" s="4"/>
      <c r="M16" s="4"/>
      <c r="Q16" s="19">
        <v>100</v>
      </c>
      <c r="R16" s="19">
        <v>306</v>
      </c>
      <c r="S16" s="19">
        <v>321</v>
      </c>
    </row>
    <row r="17" spans="1:19" x14ac:dyDescent="0.35">
      <c r="A17" s="1">
        <f>ROW()</f>
        <v>17</v>
      </c>
      <c r="B17" s="8" t="s">
        <v>13</v>
      </c>
      <c r="C17" s="8" t="s">
        <v>22</v>
      </c>
      <c r="D17" s="15">
        <f>M17</f>
        <v>24</v>
      </c>
      <c r="E17" s="4"/>
      <c r="F17" s="11">
        <f>ROUNDUP(G17/2,0)</f>
        <v>12</v>
      </c>
      <c r="G17" s="11">
        <v>24</v>
      </c>
      <c r="H17" s="11">
        <f>G17</f>
        <v>24</v>
      </c>
      <c r="I17" s="11">
        <f t="shared" ref="I17:M17" si="6">H17</f>
        <v>24</v>
      </c>
      <c r="J17" s="11">
        <f t="shared" si="6"/>
        <v>24</v>
      </c>
      <c r="K17" s="11">
        <f t="shared" si="6"/>
        <v>24</v>
      </c>
      <c r="L17" s="11">
        <f t="shared" si="6"/>
        <v>24</v>
      </c>
      <c r="M17" s="11">
        <f t="shared" si="6"/>
        <v>24</v>
      </c>
      <c r="Q17" s="19">
        <v>200</v>
      </c>
      <c r="R17" s="19">
        <v>586</v>
      </c>
      <c r="S17" s="19">
        <v>601</v>
      </c>
    </row>
    <row r="18" spans="1:19" x14ac:dyDescent="0.35">
      <c r="A18" s="1">
        <f>ROW()</f>
        <v>18</v>
      </c>
      <c r="B18" s="8"/>
      <c r="C18" s="8" t="s">
        <v>21</v>
      </c>
      <c r="D18" s="15">
        <f t="shared" ref="D18:D22" si="7">M18</f>
        <v>72</v>
      </c>
      <c r="E18" s="4"/>
      <c r="F18" s="11">
        <f>F17*3</f>
        <v>36</v>
      </c>
      <c r="G18" s="11">
        <f t="shared" ref="G18" si="8">G17*3</f>
        <v>72</v>
      </c>
      <c r="H18" s="11">
        <f t="shared" ref="H18:M22" si="9">G18</f>
        <v>72</v>
      </c>
      <c r="I18" s="11">
        <f t="shared" si="9"/>
        <v>72</v>
      </c>
      <c r="J18" s="11">
        <f t="shared" si="9"/>
        <v>72</v>
      </c>
      <c r="K18" s="11">
        <f t="shared" si="9"/>
        <v>72</v>
      </c>
      <c r="L18" s="11">
        <f t="shared" si="9"/>
        <v>72</v>
      </c>
      <c r="M18" s="11">
        <f t="shared" si="9"/>
        <v>72</v>
      </c>
      <c r="Q18" s="19">
        <v>300</v>
      </c>
      <c r="R18" s="19">
        <v>859</v>
      </c>
      <c r="S18" s="19">
        <v>874</v>
      </c>
    </row>
    <row r="19" spans="1:19" x14ac:dyDescent="0.35">
      <c r="A19" s="1">
        <f>ROW()</f>
        <v>19</v>
      </c>
      <c r="B19" s="8"/>
      <c r="C19" s="8" t="s">
        <v>24</v>
      </c>
      <c r="D19" s="15">
        <f t="shared" si="7"/>
        <v>12</v>
      </c>
      <c r="E19" s="4"/>
      <c r="F19" s="11">
        <f t="shared" ref="F19:F22" si="10">ROUNDUP(G19/2,0)</f>
        <v>6</v>
      </c>
      <c r="G19" s="11">
        <v>12</v>
      </c>
      <c r="H19" s="11">
        <f t="shared" si="9"/>
        <v>12</v>
      </c>
      <c r="I19" s="11">
        <f t="shared" si="9"/>
        <v>12</v>
      </c>
      <c r="J19" s="11">
        <f t="shared" si="9"/>
        <v>12</v>
      </c>
      <c r="K19" s="11">
        <f t="shared" si="9"/>
        <v>12</v>
      </c>
      <c r="L19" s="11">
        <f t="shared" si="9"/>
        <v>12</v>
      </c>
      <c r="M19" s="11">
        <f t="shared" si="9"/>
        <v>12</v>
      </c>
      <c r="Q19" s="19">
        <v>700</v>
      </c>
      <c r="R19" s="19">
        <v>1944</v>
      </c>
      <c r="S19" s="19">
        <v>1959</v>
      </c>
    </row>
    <row r="20" spans="1:19" x14ac:dyDescent="0.35">
      <c r="A20" s="1">
        <f>ROW()</f>
        <v>20</v>
      </c>
      <c r="B20" s="8"/>
      <c r="C20" s="8" t="s">
        <v>14</v>
      </c>
      <c r="D20" s="15">
        <f t="shared" si="7"/>
        <v>12</v>
      </c>
      <c r="E20" s="4"/>
      <c r="F20" s="11">
        <f t="shared" si="10"/>
        <v>6</v>
      </c>
      <c r="G20" s="11">
        <v>12</v>
      </c>
      <c r="H20" s="11">
        <f t="shared" si="9"/>
        <v>12</v>
      </c>
      <c r="I20" s="11">
        <f t="shared" si="9"/>
        <v>12</v>
      </c>
      <c r="J20" s="11">
        <f t="shared" si="9"/>
        <v>12</v>
      </c>
      <c r="K20" s="11">
        <f t="shared" si="9"/>
        <v>12</v>
      </c>
      <c r="L20" s="11">
        <f t="shared" si="9"/>
        <v>12</v>
      </c>
      <c r="M20" s="11">
        <f t="shared" si="9"/>
        <v>12</v>
      </c>
      <c r="Q20" s="19">
        <v>1000</v>
      </c>
      <c r="R20" s="19">
        <v>2754</v>
      </c>
      <c r="S20" s="19">
        <v>2769</v>
      </c>
    </row>
    <row r="21" spans="1:19" x14ac:dyDescent="0.35">
      <c r="A21" s="1">
        <f>ROW()</f>
        <v>21</v>
      </c>
      <c r="B21" s="8"/>
      <c r="C21" s="8" t="s">
        <v>16</v>
      </c>
      <c r="D21" s="15">
        <f t="shared" si="7"/>
        <v>6</v>
      </c>
      <c r="E21" s="4"/>
      <c r="F21" s="11">
        <f t="shared" si="10"/>
        <v>3</v>
      </c>
      <c r="G21" s="11">
        <v>6</v>
      </c>
      <c r="H21" s="11">
        <f t="shared" si="9"/>
        <v>6</v>
      </c>
      <c r="I21" s="11">
        <f t="shared" si="9"/>
        <v>6</v>
      </c>
      <c r="J21" s="11">
        <f t="shared" si="9"/>
        <v>6</v>
      </c>
      <c r="K21" s="11">
        <f t="shared" si="9"/>
        <v>6</v>
      </c>
      <c r="L21" s="11">
        <f t="shared" si="9"/>
        <v>6</v>
      </c>
      <c r="M21" s="11">
        <f t="shared" si="9"/>
        <v>6</v>
      </c>
    </row>
    <row r="22" spans="1:19" x14ac:dyDescent="0.35">
      <c r="A22" s="1">
        <f>ROW()</f>
        <v>22</v>
      </c>
      <c r="B22" s="8"/>
      <c r="C22" s="8" t="s">
        <v>15</v>
      </c>
      <c r="D22" s="15">
        <f t="shared" si="7"/>
        <v>2</v>
      </c>
      <c r="E22" s="4"/>
      <c r="F22" s="11">
        <f t="shared" si="10"/>
        <v>1</v>
      </c>
      <c r="G22" s="11">
        <v>1</v>
      </c>
      <c r="H22" s="11">
        <f t="shared" si="9"/>
        <v>1</v>
      </c>
      <c r="I22" s="11">
        <f t="shared" si="9"/>
        <v>1</v>
      </c>
      <c r="J22" s="11">
        <f t="shared" si="9"/>
        <v>1</v>
      </c>
      <c r="K22" s="11">
        <v>2</v>
      </c>
      <c r="L22" s="11">
        <f t="shared" si="9"/>
        <v>2</v>
      </c>
      <c r="M22" s="11">
        <f t="shared" si="9"/>
        <v>2</v>
      </c>
      <c r="Q22" s="20" t="s">
        <v>31</v>
      </c>
    </row>
    <row r="23" spans="1:19" x14ac:dyDescent="0.35">
      <c r="A23" s="1">
        <f>ROW()</f>
        <v>23</v>
      </c>
      <c r="B23" s="9"/>
      <c r="C23" s="9"/>
      <c r="D23" s="14"/>
      <c r="E23" s="4"/>
      <c r="F23" s="4"/>
      <c r="G23" s="4"/>
      <c r="H23" s="4"/>
      <c r="I23" s="4"/>
      <c r="J23" s="4"/>
      <c r="K23" s="4"/>
      <c r="L23" s="4"/>
      <c r="M23" s="4"/>
    </row>
    <row r="24" spans="1:19" x14ac:dyDescent="0.35">
      <c r="A24" s="1">
        <f>ROW()</f>
        <v>24</v>
      </c>
      <c r="B24" s="8" t="s">
        <v>28</v>
      </c>
      <c r="C24" s="8" t="str">
        <f>LEFT(C17,LEN(C17)-1)</f>
        <v>FTTx Cabinet</v>
      </c>
      <c r="D24" s="15">
        <f t="shared" ref="D24:D29" si="11">ROUNDDOWN(IF(D31&lt;S$7,0,IF(D31&gt;=S$20,D31*$Q$20/S$20,INDEX($Q$7:$Q$20,MATCH(D31,S$7:S$20))+(INDEX($Q$7:$Q$20,MATCH(D31,S$7:S$20)+1)-INDEX($Q$7:$Q$20,MATCH(D31,S$7:S$20)))*(D31-INDEX(S$7:S$20,MATCH(D31,S$7:S$20)))/(INDEX(S$7:S$20,MATCH(D31,S$7:S$20)+1)-INDEX(S$7:S$20,MATCH(D31,S$7:S$20))))),0)</f>
        <v>309</v>
      </c>
      <c r="E24" s="4"/>
      <c r="F24" s="11">
        <f t="shared" ref="F24:M24" si="12">(F6+F7)*F11/F17</f>
        <v>8.6291666666666682</v>
      </c>
      <c r="G24" s="11">
        <f t="shared" si="12"/>
        <v>17.262499999999999</v>
      </c>
      <c r="H24" s="11">
        <f t="shared" si="12"/>
        <v>34.524999999999999</v>
      </c>
      <c r="I24" s="11">
        <f t="shared" si="12"/>
        <v>43.15625</v>
      </c>
      <c r="J24" s="11">
        <f t="shared" si="12"/>
        <v>51.787499999999994</v>
      </c>
      <c r="K24" s="11">
        <f t="shared" si="12"/>
        <v>60.418749999999996</v>
      </c>
      <c r="L24" s="11">
        <f t="shared" si="12"/>
        <v>60.418749999999996</v>
      </c>
      <c r="M24" s="11">
        <f t="shared" si="12"/>
        <v>60.418749999999996</v>
      </c>
    </row>
    <row r="25" spans="1:19" x14ac:dyDescent="0.35">
      <c r="A25" s="1">
        <f>ROW()</f>
        <v>25</v>
      </c>
      <c r="B25" s="8"/>
      <c r="C25" s="8" t="str">
        <f t="shared" ref="C25:C29" si="13">LEFT(C18,LEN(C18)-1)</f>
        <v>FWA Sector</v>
      </c>
      <c r="D25" s="15">
        <f t="shared" si="11"/>
        <v>20</v>
      </c>
      <c r="E25" s="4"/>
      <c r="F25" s="11">
        <f t="shared" ref="F25:M25" si="14">F8*F11/F18</f>
        <v>1.213888888888889</v>
      </c>
      <c r="G25" s="11">
        <f t="shared" si="14"/>
        <v>2.427777777777778</v>
      </c>
      <c r="H25" s="11">
        <f t="shared" si="14"/>
        <v>4.8555555555555561</v>
      </c>
      <c r="I25" s="11">
        <f t="shared" si="14"/>
        <v>6.0694444444444446</v>
      </c>
      <c r="J25" s="11">
        <f t="shared" si="14"/>
        <v>7.2833333333333332</v>
      </c>
      <c r="K25" s="11">
        <f t="shared" si="14"/>
        <v>8.4972222222222218</v>
      </c>
      <c r="L25" s="11">
        <f t="shared" si="14"/>
        <v>8.4972222222222218</v>
      </c>
      <c r="M25" s="11">
        <f t="shared" si="14"/>
        <v>8.4972222222222218</v>
      </c>
    </row>
    <row r="26" spans="1:19" x14ac:dyDescent="0.35">
      <c r="A26" s="1">
        <f>ROW()</f>
        <v>26</v>
      </c>
      <c r="B26" s="8"/>
      <c r="C26" s="8" t="str">
        <f t="shared" si="13"/>
        <v>200Mbps FWA link</v>
      </c>
      <c r="D26" s="15">
        <f t="shared" si="11"/>
        <v>50</v>
      </c>
      <c r="E26" s="4"/>
      <c r="F26" s="11">
        <f>F25*3</f>
        <v>3.6416666666666671</v>
      </c>
      <c r="G26" s="11">
        <f t="shared" ref="G26:M26" si="15">G25*3</f>
        <v>7.2833333333333341</v>
      </c>
      <c r="H26" s="11">
        <f t="shared" si="15"/>
        <v>14.566666666666668</v>
      </c>
      <c r="I26" s="11">
        <f t="shared" si="15"/>
        <v>18.208333333333336</v>
      </c>
      <c r="J26" s="11">
        <f t="shared" si="15"/>
        <v>21.85</v>
      </c>
      <c r="K26" s="11">
        <f t="shared" si="15"/>
        <v>25.491666666666667</v>
      </c>
      <c r="L26" s="11">
        <f t="shared" si="15"/>
        <v>25.491666666666667</v>
      </c>
      <c r="M26" s="11">
        <f t="shared" si="15"/>
        <v>25.491666666666667</v>
      </c>
    </row>
    <row r="27" spans="1:19" x14ac:dyDescent="0.35">
      <c r="A27" s="1">
        <f>ROW()</f>
        <v>27</v>
      </c>
      <c r="B27" s="8"/>
      <c r="C27" s="8" t="str">
        <f t="shared" si="13"/>
        <v>1Gbps FTTx Link</v>
      </c>
      <c r="D27" s="15">
        <f t="shared" si="11"/>
        <v>309</v>
      </c>
      <c r="E27" s="4"/>
      <c r="F27" s="11">
        <f t="shared" ref="F27:M27" si="16">F24</f>
        <v>8.6291666666666682</v>
      </c>
      <c r="G27" s="11">
        <f t="shared" si="16"/>
        <v>17.262499999999999</v>
      </c>
      <c r="H27" s="11">
        <f t="shared" si="16"/>
        <v>34.524999999999999</v>
      </c>
      <c r="I27" s="11">
        <f t="shared" si="16"/>
        <v>43.15625</v>
      </c>
      <c r="J27" s="11">
        <f t="shared" si="16"/>
        <v>51.787499999999994</v>
      </c>
      <c r="K27" s="11">
        <f t="shared" si="16"/>
        <v>60.418749999999996</v>
      </c>
      <c r="L27" s="11">
        <f t="shared" si="16"/>
        <v>60.418749999999996</v>
      </c>
      <c r="M27" s="11">
        <f t="shared" si="16"/>
        <v>60.418749999999996</v>
      </c>
    </row>
    <row r="28" spans="1:19" x14ac:dyDescent="0.35">
      <c r="A28" s="1">
        <f>ROW()</f>
        <v>28</v>
      </c>
      <c r="B28" s="8"/>
      <c r="C28" s="8" t="str">
        <f t="shared" si="13"/>
        <v>10Gbps Backhaul Link</v>
      </c>
      <c r="D28" s="15">
        <f t="shared" si="11"/>
        <v>3250</v>
      </c>
      <c r="E28" s="4"/>
      <c r="F28" s="11">
        <f t="shared" ref="F28:M28" si="17">F9*F11/2</f>
        <v>73.625</v>
      </c>
      <c r="G28" s="11">
        <f t="shared" si="17"/>
        <v>294.55</v>
      </c>
      <c r="H28" s="11">
        <f t="shared" si="17"/>
        <v>589.1</v>
      </c>
      <c r="I28" s="11">
        <f t="shared" si="17"/>
        <v>736.375</v>
      </c>
      <c r="J28" s="11">
        <f t="shared" si="17"/>
        <v>883.65</v>
      </c>
      <c r="K28" s="11">
        <f t="shared" si="17"/>
        <v>1030.925</v>
      </c>
      <c r="L28" s="11">
        <f t="shared" si="17"/>
        <v>1030.925</v>
      </c>
      <c r="M28" s="11">
        <f t="shared" si="17"/>
        <v>1030.925</v>
      </c>
    </row>
    <row r="29" spans="1:19" x14ac:dyDescent="0.35">
      <c r="A29" s="1">
        <f>ROW()</f>
        <v>29</v>
      </c>
      <c r="B29" s="8"/>
      <c r="C29" s="8" t="str">
        <f t="shared" si="13"/>
        <v>10Gbps Core Link</v>
      </c>
      <c r="D29" s="15">
        <f t="shared" si="11"/>
        <v>3250</v>
      </c>
      <c r="E29" s="4"/>
      <c r="F29" s="11">
        <f t="shared" ref="F29:M29" si="18">F9*F11/F22</f>
        <v>147.25</v>
      </c>
      <c r="G29" s="11">
        <f t="shared" si="18"/>
        <v>589.1</v>
      </c>
      <c r="H29" s="11">
        <f t="shared" si="18"/>
        <v>1178.2</v>
      </c>
      <c r="I29" s="11">
        <f t="shared" si="18"/>
        <v>1472.75</v>
      </c>
      <c r="J29" s="11">
        <f t="shared" si="18"/>
        <v>1767.3</v>
      </c>
      <c r="K29" s="11">
        <f t="shared" si="18"/>
        <v>1030.925</v>
      </c>
      <c r="L29" s="11">
        <f t="shared" si="18"/>
        <v>1030.925</v>
      </c>
      <c r="M29" s="11">
        <f t="shared" si="18"/>
        <v>1030.925</v>
      </c>
    </row>
    <row r="30" spans="1:19" x14ac:dyDescent="0.35">
      <c r="A30" s="1">
        <f>ROW()</f>
        <v>30</v>
      </c>
      <c r="B30" s="9"/>
      <c r="C30" s="9"/>
      <c r="D30" s="14"/>
      <c r="E30" s="4"/>
      <c r="F30" s="4"/>
      <c r="G30" s="4"/>
      <c r="H30" s="4"/>
      <c r="I30" s="4"/>
      <c r="J30" s="4"/>
      <c r="K30" s="4"/>
      <c r="L30" s="4"/>
      <c r="M30" s="4"/>
    </row>
    <row r="31" spans="1:19" x14ac:dyDescent="0.35">
      <c r="A31" s="1">
        <f>ROW()</f>
        <v>31</v>
      </c>
      <c r="B31" s="8" t="s">
        <v>29</v>
      </c>
      <c r="C31" s="8" t="str">
        <f>LEFT(C17,LEN(C17)-1)</f>
        <v>FTTx Cabinet</v>
      </c>
      <c r="D31" s="15">
        <f>1000*90%</f>
        <v>900</v>
      </c>
      <c r="E31" s="4"/>
      <c r="F31" s="11">
        <f t="shared" ref="F31:M36" si="19">ROUNDUP(IF(F24&lt;$Q$7,0,IF(F24&gt;=$Q$20,F24*$S$20/$Q$20,INDEX($S$7:$S$20,MATCH(F24,$Q$7:$Q$20))+(INDEX($S$7:$S$20,MATCH(F24,$Q$7:$Q$20)+1)-INDEX($S$7:$S$20,MATCH(F24,$Q$7:$Q$20)))*(F24-INDEX($Q$7:$Q$20,MATCH(F24,$Q$7:$Q$20)))/(INDEX($Q$7:$Q$20,MATCH(F24,$Q$7:$Q$20)+1)-INDEX($Q$7:$Q$20,MATCH(F24,$Q$7:$Q$20))))),0)</f>
        <v>52</v>
      </c>
      <c r="G31" s="11">
        <f t="shared" si="19"/>
        <v>80</v>
      </c>
      <c r="H31" s="11">
        <f t="shared" si="19"/>
        <v>133</v>
      </c>
      <c r="I31" s="11">
        <f t="shared" si="19"/>
        <v>158</v>
      </c>
      <c r="J31" s="11">
        <f t="shared" si="19"/>
        <v>184</v>
      </c>
      <c r="K31" s="11">
        <f t="shared" si="19"/>
        <v>209</v>
      </c>
      <c r="L31" s="11">
        <f t="shared" si="19"/>
        <v>209</v>
      </c>
      <c r="M31" s="11">
        <f t="shared" si="19"/>
        <v>209</v>
      </c>
    </row>
    <row r="32" spans="1:19" x14ac:dyDescent="0.35">
      <c r="A32" s="1">
        <f>ROW()</f>
        <v>32</v>
      </c>
      <c r="B32" s="10" t="s">
        <v>26</v>
      </c>
      <c r="C32" s="8" t="str">
        <f t="shared" ref="C32:C36" si="20">LEFT(C18,LEN(C18)-1)</f>
        <v>FWA Sector</v>
      </c>
      <c r="D32" s="15">
        <v>88</v>
      </c>
      <c r="E32" s="4"/>
      <c r="F32" s="11">
        <f t="shared" si="19"/>
        <v>25</v>
      </c>
      <c r="G32" s="11">
        <f t="shared" si="19"/>
        <v>30</v>
      </c>
      <c r="H32" s="11">
        <f t="shared" si="19"/>
        <v>39</v>
      </c>
      <c r="I32" s="11">
        <f t="shared" si="19"/>
        <v>43</v>
      </c>
      <c r="J32" s="11">
        <f t="shared" si="19"/>
        <v>47</v>
      </c>
      <c r="K32" s="11">
        <f t="shared" si="19"/>
        <v>51</v>
      </c>
      <c r="L32" s="11">
        <f t="shared" si="19"/>
        <v>51</v>
      </c>
      <c r="M32" s="11">
        <f t="shared" si="19"/>
        <v>51</v>
      </c>
    </row>
    <row r="33" spans="1:13" x14ac:dyDescent="0.35">
      <c r="A33" s="1">
        <f>ROW()</f>
        <v>33</v>
      </c>
      <c r="B33" s="10" t="s">
        <v>25</v>
      </c>
      <c r="C33" s="8" t="str">
        <f t="shared" si="20"/>
        <v>200Mbps FWA link</v>
      </c>
      <c r="D33" s="15">
        <f>200*90%</f>
        <v>180</v>
      </c>
      <c r="E33" s="4"/>
      <c r="F33" s="11">
        <f t="shared" si="19"/>
        <v>35</v>
      </c>
      <c r="G33" s="11">
        <f t="shared" si="19"/>
        <v>47</v>
      </c>
      <c r="H33" s="11">
        <f t="shared" si="19"/>
        <v>71</v>
      </c>
      <c r="I33" s="11">
        <f t="shared" si="19"/>
        <v>83</v>
      </c>
      <c r="J33" s="11">
        <f t="shared" si="19"/>
        <v>94</v>
      </c>
      <c r="K33" s="11">
        <f t="shared" si="19"/>
        <v>106</v>
      </c>
      <c r="L33" s="11">
        <f t="shared" si="19"/>
        <v>106</v>
      </c>
      <c r="M33" s="11">
        <f t="shared" si="19"/>
        <v>106</v>
      </c>
    </row>
    <row r="34" spans="1:13" x14ac:dyDescent="0.35">
      <c r="A34" s="1">
        <f>ROW()</f>
        <v>34</v>
      </c>
      <c r="B34" s="8"/>
      <c r="C34" s="8" t="str">
        <f t="shared" si="20"/>
        <v>1Gbps FTTx Link</v>
      </c>
      <c r="D34" s="15">
        <f>1000*90%</f>
        <v>900</v>
      </c>
      <c r="E34" s="4"/>
      <c r="F34" s="11">
        <f t="shared" si="19"/>
        <v>52</v>
      </c>
      <c r="G34" s="11">
        <f t="shared" si="19"/>
        <v>80</v>
      </c>
      <c r="H34" s="11">
        <f t="shared" si="19"/>
        <v>133</v>
      </c>
      <c r="I34" s="11">
        <f t="shared" si="19"/>
        <v>158</v>
      </c>
      <c r="J34" s="11">
        <f t="shared" si="19"/>
        <v>184</v>
      </c>
      <c r="K34" s="11">
        <f t="shared" si="19"/>
        <v>209</v>
      </c>
      <c r="L34" s="11">
        <f t="shared" si="19"/>
        <v>209</v>
      </c>
      <c r="M34" s="11">
        <f t="shared" si="19"/>
        <v>209</v>
      </c>
    </row>
    <row r="35" spans="1:13" x14ac:dyDescent="0.35">
      <c r="A35" s="1">
        <f>ROW()</f>
        <v>35</v>
      </c>
      <c r="B35" s="8"/>
      <c r="C35" s="8" t="str">
        <f t="shared" si="20"/>
        <v>10Gbps Backhaul Link</v>
      </c>
      <c r="D35" s="15">
        <f>10000*90%</f>
        <v>9000</v>
      </c>
      <c r="E35" s="4"/>
      <c r="F35" s="11">
        <f t="shared" si="19"/>
        <v>247</v>
      </c>
      <c r="G35" s="11">
        <f t="shared" si="19"/>
        <v>860</v>
      </c>
      <c r="H35" s="11">
        <f t="shared" si="19"/>
        <v>1659</v>
      </c>
      <c r="I35" s="11">
        <f t="shared" si="19"/>
        <v>2058</v>
      </c>
      <c r="J35" s="11">
        <f t="shared" si="19"/>
        <v>2455</v>
      </c>
      <c r="K35" s="11">
        <f t="shared" si="19"/>
        <v>2855</v>
      </c>
      <c r="L35" s="11">
        <f t="shared" si="19"/>
        <v>2855</v>
      </c>
      <c r="M35" s="11">
        <f t="shared" si="19"/>
        <v>2855</v>
      </c>
    </row>
    <row r="36" spans="1:13" x14ac:dyDescent="0.35">
      <c r="A36" s="1">
        <f>ROW()</f>
        <v>36</v>
      </c>
      <c r="B36" s="8" t="s">
        <v>20</v>
      </c>
      <c r="C36" s="8" t="str">
        <f t="shared" si="20"/>
        <v>10Gbps Core Link</v>
      </c>
      <c r="D36" s="15">
        <f>10000*90%</f>
        <v>9000</v>
      </c>
      <c r="E36" s="4"/>
      <c r="F36" s="11">
        <f t="shared" si="19"/>
        <v>454</v>
      </c>
      <c r="G36" s="11">
        <f t="shared" si="19"/>
        <v>1659</v>
      </c>
      <c r="H36" s="11">
        <f t="shared" si="19"/>
        <v>3263</v>
      </c>
      <c r="I36" s="11">
        <f t="shared" si="19"/>
        <v>4079</v>
      </c>
      <c r="J36" s="11">
        <f t="shared" si="19"/>
        <v>4894</v>
      </c>
      <c r="K36" s="11">
        <f t="shared" si="19"/>
        <v>2855</v>
      </c>
      <c r="L36" s="11">
        <f t="shared" si="19"/>
        <v>2855</v>
      </c>
      <c r="M36" s="11">
        <f t="shared" si="19"/>
        <v>2855</v>
      </c>
    </row>
    <row r="37" spans="1:13" x14ac:dyDescent="0.35">
      <c r="A37" s="1">
        <f>ROW()</f>
        <v>37</v>
      </c>
      <c r="B37" s="9"/>
      <c r="C37" s="9"/>
      <c r="D37" s="1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35">
      <c r="A38" s="1">
        <f>ROW()</f>
        <v>38</v>
      </c>
      <c r="B38" s="8" t="s">
        <v>23</v>
      </c>
      <c r="C38" s="8" t="str">
        <f>LEFT(C17,LEN(C17)-1)</f>
        <v>FTTx Cabinet</v>
      </c>
      <c r="D38" s="16">
        <v>0.8</v>
      </c>
      <c r="E38" s="4"/>
      <c r="F38" s="7">
        <f t="shared" ref="F38:M43" si="21">F31/$D31</f>
        <v>5.7777777777777775E-2</v>
      </c>
      <c r="G38" s="7">
        <f t="shared" si="21"/>
        <v>8.8888888888888892E-2</v>
      </c>
      <c r="H38" s="7">
        <f t="shared" si="21"/>
        <v>0.14777777777777779</v>
      </c>
      <c r="I38" s="7">
        <f t="shared" si="21"/>
        <v>0.17555555555555555</v>
      </c>
      <c r="J38" s="7">
        <f t="shared" si="21"/>
        <v>0.20444444444444446</v>
      </c>
      <c r="K38" s="7">
        <f t="shared" si="21"/>
        <v>0.23222222222222222</v>
      </c>
      <c r="L38" s="7">
        <f t="shared" si="21"/>
        <v>0.23222222222222222</v>
      </c>
      <c r="M38" s="7">
        <f t="shared" si="21"/>
        <v>0.23222222222222222</v>
      </c>
    </row>
    <row r="39" spans="1:13" x14ac:dyDescent="0.35">
      <c r="A39" s="1">
        <f>ROW()</f>
        <v>39</v>
      </c>
      <c r="B39" s="10" t="s">
        <v>26</v>
      </c>
      <c r="C39" s="8" t="str">
        <f t="shared" ref="C39:C43" si="22">LEFT(C18,LEN(C18)-1)</f>
        <v>FWA Sector</v>
      </c>
      <c r="D39" s="16">
        <v>0.8</v>
      </c>
      <c r="E39" s="4"/>
      <c r="F39" s="7">
        <f t="shared" si="21"/>
        <v>0.28409090909090912</v>
      </c>
      <c r="G39" s="7">
        <f t="shared" si="21"/>
        <v>0.34090909090909088</v>
      </c>
      <c r="H39" s="7">
        <f t="shared" si="21"/>
        <v>0.44318181818181818</v>
      </c>
      <c r="I39" s="7">
        <f t="shared" si="21"/>
        <v>0.48863636363636365</v>
      </c>
      <c r="J39" s="7">
        <f t="shared" si="21"/>
        <v>0.53409090909090906</v>
      </c>
      <c r="K39" s="7">
        <f t="shared" si="21"/>
        <v>0.57954545454545459</v>
      </c>
      <c r="L39" s="7">
        <f t="shared" si="21"/>
        <v>0.57954545454545459</v>
      </c>
      <c r="M39" s="7">
        <f t="shared" si="21"/>
        <v>0.57954545454545459</v>
      </c>
    </row>
    <row r="40" spans="1:13" x14ac:dyDescent="0.35">
      <c r="A40" s="1">
        <f>ROW()</f>
        <v>40</v>
      </c>
      <c r="B40" s="10" t="s">
        <v>25</v>
      </c>
      <c r="C40" s="8" t="str">
        <f t="shared" si="22"/>
        <v>200Mbps FWA link</v>
      </c>
      <c r="D40" s="16">
        <v>0.8</v>
      </c>
      <c r="E40" s="4"/>
      <c r="F40" s="7">
        <f t="shared" si="21"/>
        <v>0.19444444444444445</v>
      </c>
      <c r="G40" s="7">
        <f t="shared" si="21"/>
        <v>0.26111111111111113</v>
      </c>
      <c r="H40" s="7">
        <f t="shared" si="21"/>
        <v>0.39444444444444443</v>
      </c>
      <c r="I40" s="7">
        <f t="shared" si="21"/>
        <v>0.46111111111111114</v>
      </c>
      <c r="J40" s="7">
        <f t="shared" si="21"/>
        <v>0.52222222222222225</v>
      </c>
      <c r="K40" s="7">
        <f t="shared" si="21"/>
        <v>0.58888888888888891</v>
      </c>
      <c r="L40" s="7">
        <f t="shared" si="21"/>
        <v>0.58888888888888891</v>
      </c>
      <c r="M40" s="7">
        <f t="shared" si="21"/>
        <v>0.58888888888888891</v>
      </c>
    </row>
    <row r="41" spans="1:13" x14ac:dyDescent="0.35">
      <c r="A41" s="1">
        <f>ROW()</f>
        <v>41</v>
      </c>
      <c r="B41" s="8"/>
      <c r="C41" s="8" t="str">
        <f t="shared" si="22"/>
        <v>1Gbps FTTx Link</v>
      </c>
      <c r="D41" s="16">
        <v>0.8</v>
      </c>
      <c r="E41" s="4"/>
      <c r="F41" s="7">
        <f t="shared" si="21"/>
        <v>5.7777777777777775E-2</v>
      </c>
      <c r="G41" s="7">
        <f t="shared" si="21"/>
        <v>8.8888888888888892E-2</v>
      </c>
      <c r="H41" s="7">
        <f t="shared" si="21"/>
        <v>0.14777777777777779</v>
      </c>
      <c r="I41" s="7">
        <f t="shared" si="21"/>
        <v>0.17555555555555555</v>
      </c>
      <c r="J41" s="7">
        <f t="shared" si="21"/>
        <v>0.20444444444444446</v>
      </c>
      <c r="K41" s="7">
        <f t="shared" si="21"/>
        <v>0.23222222222222222</v>
      </c>
      <c r="L41" s="7">
        <f t="shared" si="21"/>
        <v>0.23222222222222222</v>
      </c>
      <c r="M41" s="7">
        <f t="shared" si="21"/>
        <v>0.23222222222222222</v>
      </c>
    </row>
    <row r="42" spans="1:13" x14ac:dyDescent="0.35">
      <c r="A42" s="1">
        <f>ROW()</f>
        <v>42</v>
      </c>
      <c r="B42" s="8"/>
      <c r="C42" s="8" t="str">
        <f t="shared" si="22"/>
        <v>10Gbps Backhaul Link</v>
      </c>
      <c r="D42" s="16">
        <v>0.8</v>
      </c>
      <c r="E42" s="4"/>
      <c r="F42" s="7">
        <f t="shared" si="21"/>
        <v>2.7444444444444445E-2</v>
      </c>
      <c r="G42" s="7">
        <f t="shared" si="21"/>
        <v>9.555555555555556E-2</v>
      </c>
      <c r="H42" s="7">
        <f t="shared" si="21"/>
        <v>0.18433333333333332</v>
      </c>
      <c r="I42" s="7">
        <f t="shared" si="21"/>
        <v>0.22866666666666666</v>
      </c>
      <c r="J42" s="7">
        <f t="shared" si="21"/>
        <v>0.27277777777777779</v>
      </c>
      <c r="K42" s="7">
        <f t="shared" si="21"/>
        <v>0.31722222222222224</v>
      </c>
      <c r="L42" s="7">
        <f t="shared" si="21"/>
        <v>0.31722222222222224</v>
      </c>
      <c r="M42" s="7">
        <f t="shared" si="21"/>
        <v>0.31722222222222224</v>
      </c>
    </row>
    <row r="43" spans="1:13" x14ac:dyDescent="0.35">
      <c r="A43" s="1">
        <f>ROW()</f>
        <v>43</v>
      </c>
      <c r="B43" s="8"/>
      <c r="C43" s="8" t="str">
        <f t="shared" si="22"/>
        <v>10Gbps Core Link</v>
      </c>
      <c r="D43" s="16">
        <v>0.8</v>
      </c>
      <c r="E43" s="4"/>
      <c r="F43" s="7">
        <f t="shared" si="21"/>
        <v>5.0444444444444445E-2</v>
      </c>
      <c r="G43" s="7">
        <f t="shared" si="21"/>
        <v>0.18433333333333332</v>
      </c>
      <c r="H43" s="7">
        <f t="shared" si="21"/>
        <v>0.36255555555555558</v>
      </c>
      <c r="I43" s="7">
        <f t="shared" si="21"/>
        <v>0.45322222222222225</v>
      </c>
      <c r="J43" s="7">
        <f t="shared" si="21"/>
        <v>0.5437777777777778</v>
      </c>
      <c r="K43" s="7">
        <f t="shared" si="21"/>
        <v>0.31722222222222224</v>
      </c>
      <c r="L43" s="7">
        <f t="shared" si="21"/>
        <v>0.31722222222222224</v>
      </c>
      <c r="M43" s="7">
        <f t="shared" si="21"/>
        <v>0.31722222222222224</v>
      </c>
    </row>
  </sheetData>
  <pageMargins left="0.7" right="0.7" top="0.75" bottom="0.75" header="0.3" footer="0.3"/>
  <pageSetup paperSize="9" orientation="portrait" verticalDpi="0" r:id="rId1"/>
  <ignoredErrors>
    <ignoredError sqref="F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Dimensioning</vt:lpstr>
    </vt:vector>
  </TitlesOfParts>
  <Company>Cabinet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Cunningham</dc:creator>
  <cp:lastModifiedBy>Matthew Cunningham</cp:lastModifiedBy>
  <dcterms:created xsi:type="dcterms:W3CDTF">2015-11-03T15:02:58Z</dcterms:created>
  <dcterms:modified xsi:type="dcterms:W3CDTF">2016-02-08T16:33:36Z</dcterms:modified>
</cp:coreProperties>
</file>