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My Docs\"/>
    </mc:Choice>
  </mc:AlternateContent>
  <bookViews>
    <workbookView xWindow="0" yWindow="0" windowWidth="23040" windowHeight="9390" firstSheet="1" activeTab="1"/>
  </bookViews>
  <sheets>
    <sheet name="Core Table 1 Page XX" sheetId="1" state="hidden" r:id="rId1"/>
    <sheet name="Core Table 1 Page 219" sheetId="7" r:id="rId2"/>
    <sheet name="Core Table 1 Page XY" sheetId="2" state="hidden" r:id="rId3"/>
    <sheet name="Core Table 1 Page 220" sheetId="8" r:id="rId4"/>
    <sheet name="Core Table 1 Page 221" sheetId="3" r:id="rId5"/>
    <sheet name="Core Table 2" sheetId="5" state="hidden" r:id="rId6"/>
    <sheet name="Core Table 2 Page 222" sheetId="9" r:id="rId7"/>
  </sheets>
  <calcPr calcId="152511"/>
</workbook>
</file>

<file path=xl/calcChain.xml><?xml version="1.0" encoding="utf-8"?>
<calcChain xmlns="http://schemas.openxmlformats.org/spreadsheetml/2006/main">
  <c r="K28" i="8" l="1"/>
  <c r="J28" i="8"/>
  <c r="I28" i="8"/>
  <c r="H28" i="8"/>
  <c r="F15" i="7" l="1"/>
  <c r="F20" i="7"/>
  <c r="F38" i="8" s="1"/>
  <c r="G15" i="7" l="1"/>
  <c r="G20" i="7"/>
  <c r="G38" i="8" s="1"/>
  <c r="J18" i="7" l="1"/>
  <c r="K8" i="9" l="1"/>
  <c r="K9" i="9"/>
  <c r="K7" i="9"/>
  <c r="K10" i="9"/>
  <c r="J8" i="9"/>
  <c r="J9" i="9"/>
  <c r="J7" i="9"/>
  <c r="I14" i="9"/>
  <c r="I15" i="9"/>
  <c r="I16" i="9"/>
  <c r="I29" i="9" s="1"/>
  <c r="I17" i="9"/>
  <c r="I18" i="9"/>
  <c r="I19" i="9"/>
  <c r="I21" i="9"/>
  <c r="I8" i="9"/>
  <c r="I9" i="9"/>
  <c r="I7" i="9"/>
  <c r="H15" i="9"/>
  <c r="H16" i="9"/>
  <c r="H17" i="9"/>
  <c r="H18" i="9"/>
  <c r="H19" i="9"/>
  <c r="H20" i="9"/>
  <c r="H21" i="9"/>
  <c r="H22" i="9"/>
  <c r="H14" i="9"/>
  <c r="H8" i="9"/>
  <c r="H9" i="9"/>
  <c r="H7" i="9"/>
  <c r="H10" i="9" s="1"/>
  <c r="I41" i="3"/>
  <c r="G20" i="8"/>
  <c r="G21" i="8"/>
  <c r="G22" i="8"/>
  <c r="G23" i="8"/>
  <c r="G24" i="8"/>
  <c r="G25" i="8"/>
  <c r="G26" i="8"/>
  <c r="G27" i="8"/>
  <c r="G19" i="8"/>
  <c r="G6" i="8"/>
  <c r="G7" i="8"/>
  <c r="G8" i="8"/>
  <c r="G9" i="8"/>
  <c r="G10" i="8"/>
  <c r="G11" i="8"/>
  <c r="G12" i="8"/>
  <c r="G13" i="8"/>
  <c r="G14" i="8"/>
  <c r="G5" i="8"/>
  <c r="G16" i="7"/>
  <c r="G17" i="7"/>
  <c r="G18" i="7"/>
  <c r="G19" i="7"/>
  <c r="G21" i="7"/>
  <c r="G22" i="7"/>
  <c r="G14" i="7"/>
  <c r="G7" i="7"/>
  <c r="G8" i="7"/>
  <c r="G9" i="7"/>
  <c r="G6" i="7"/>
  <c r="K21" i="9"/>
  <c r="J21" i="9"/>
  <c r="J15" i="9"/>
  <c r="K15" i="9"/>
  <c r="J16" i="9"/>
  <c r="J29" i="9" s="1"/>
  <c r="K16" i="9"/>
  <c r="K29" i="9" s="1"/>
  <c r="J17" i="9"/>
  <c r="K17" i="9"/>
  <c r="J18" i="9"/>
  <c r="K18" i="9"/>
  <c r="J19" i="9"/>
  <c r="K19" i="9"/>
  <c r="J14" i="9"/>
  <c r="J23" i="9" s="1"/>
  <c r="K14" i="9"/>
  <c r="G23" i="9"/>
  <c r="F23" i="9"/>
  <c r="E23" i="9"/>
  <c r="D23" i="9"/>
  <c r="C23" i="9"/>
  <c r="B23" i="9"/>
  <c r="I10" i="9"/>
  <c r="G10" i="9"/>
  <c r="F10" i="9"/>
  <c r="E10" i="9"/>
  <c r="D10" i="9"/>
  <c r="C10" i="9"/>
  <c r="B10" i="9"/>
  <c r="K35" i="8"/>
  <c r="J35" i="8"/>
  <c r="I35" i="8"/>
  <c r="H35" i="8"/>
  <c r="G35" i="8"/>
  <c r="F35" i="8"/>
  <c r="E33" i="8"/>
  <c r="D33" i="8"/>
  <c r="C33" i="8"/>
  <c r="C35" i="8"/>
  <c r="B33" i="8"/>
  <c r="G28" i="8"/>
  <c r="F28" i="8"/>
  <c r="E28" i="8"/>
  <c r="D28" i="8"/>
  <c r="C28" i="8"/>
  <c r="B28" i="8"/>
  <c r="K15" i="8"/>
  <c r="J15" i="8"/>
  <c r="I15" i="8"/>
  <c r="H15" i="8"/>
  <c r="G15" i="8"/>
  <c r="F15" i="8"/>
  <c r="E15" i="8"/>
  <c r="E34" i="8"/>
  <c r="D15" i="8"/>
  <c r="D34" i="8"/>
  <c r="D35" i="8"/>
  <c r="C15" i="8"/>
  <c r="C34" i="8"/>
  <c r="B15" i="8"/>
  <c r="B34" i="8"/>
  <c r="G24" i="3"/>
  <c r="K22" i="7"/>
  <c r="J22" i="7"/>
  <c r="I22" i="7"/>
  <c r="I16" i="7"/>
  <c r="I30" i="7" s="1"/>
  <c r="J16" i="7"/>
  <c r="J30" i="7" s="1"/>
  <c r="K16" i="7"/>
  <c r="K30" i="7" s="1"/>
  <c r="I17" i="7"/>
  <c r="J17" i="7"/>
  <c r="K17" i="7"/>
  <c r="I18" i="7"/>
  <c r="K18" i="7"/>
  <c r="I19" i="7"/>
  <c r="J19" i="7"/>
  <c r="K19" i="7"/>
  <c r="I20" i="7"/>
  <c r="J20" i="7"/>
  <c r="K20" i="7"/>
  <c r="I15" i="7"/>
  <c r="J15" i="7"/>
  <c r="K15" i="7"/>
  <c r="K14" i="7"/>
  <c r="H10" i="1"/>
  <c r="H24" i="1"/>
  <c r="K23" i="9"/>
  <c r="B35" i="8"/>
  <c r="E35" i="8"/>
  <c r="H22" i="7"/>
  <c r="H16" i="7"/>
  <c r="H30" i="7" s="1"/>
  <c r="H17" i="7"/>
  <c r="H18" i="7"/>
  <c r="H19" i="7"/>
  <c r="H20" i="7"/>
  <c r="H15" i="7"/>
  <c r="K24" i="7"/>
  <c r="J24" i="7"/>
  <c r="I24" i="7"/>
  <c r="G24" i="7"/>
  <c r="F24" i="7"/>
  <c r="E24" i="7"/>
  <c r="D24" i="7"/>
  <c r="C24" i="7"/>
  <c r="B24" i="7"/>
  <c r="K10" i="7"/>
  <c r="J10" i="7"/>
  <c r="I10" i="7"/>
  <c r="H10" i="7"/>
  <c r="G10" i="7"/>
  <c r="I10" i="1"/>
  <c r="J10" i="1"/>
  <c r="K10" i="1"/>
  <c r="L10" i="1"/>
  <c r="K46" i="3"/>
  <c r="J46" i="3"/>
  <c r="I46" i="3"/>
  <c r="K41" i="3"/>
  <c r="J41" i="3"/>
  <c r="K30" i="3"/>
  <c r="J30" i="3"/>
  <c r="I30" i="3"/>
  <c r="K24" i="3"/>
  <c r="J24" i="3"/>
  <c r="I24" i="3"/>
  <c r="K20" i="3"/>
  <c r="J20" i="3"/>
  <c r="I20" i="3"/>
  <c r="K14" i="3"/>
  <c r="J14" i="3"/>
  <c r="I14" i="3"/>
  <c r="K7" i="3"/>
  <c r="J7" i="3"/>
  <c r="I7" i="3"/>
  <c r="K35" i="2"/>
  <c r="J35" i="2"/>
  <c r="I35" i="2"/>
  <c r="K28" i="2"/>
  <c r="J28" i="2"/>
  <c r="I28" i="2"/>
  <c r="K15" i="2"/>
  <c r="J15" i="2"/>
  <c r="I15" i="2"/>
  <c r="L24" i="1"/>
  <c r="K24" i="1"/>
  <c r="J24" i="1"/>
  <c r="K21" i="5"/>
  <c r="J21" i="5"/>
  <c r="I21" i="5"/>
  <c r="K8" i="5"/>
  <c r="J8" i="5"/>
  <c r="I8" i="5"/>
  <c r="H21" i="5"/>
  <c r="H8" i="5"/>
  <c r="H46" i="3"/>
  <c r="H41" i="3"/>
  <c r="H30" i="3"/>
  <c r="H24" i="3"/>
  <c r="H20" i="3"/>
  <c r="H14" i="3"/>
  <c r="H7" i="3"/>
  <c r="H35" i="2"/>
  <c r="H28" i="2"/>
  <c r="H15" i="2"/>
  <c r="I24" i="1"/>
  <c r="G21" i="5"/>
  <c r="F21" i="5"/>
  <c r="E21" i="5"/>
  <c r="D21" i="5"/>
  <c r="C21" i="5"/>
  <c r="B21" i="5"/>
  <c r="G8" i="5"/>
  <c r="F8" i="5"/>
  <c r="E8" i="5"/>
  <c r="D8" i="5"/>
  <c r="C8" i="5"/>
  <c r="B8" i="5"/>
  <c r="E46" i="3"/>
  <c r="F46" i="3"/>
  <c r="G46" i="3"/>
  <c r="B41" i="3"/>
  <c r="C41" i="3"/>
  <c r="D41" i="3"/>
  <c r="E41" i="3"/>
  <c r="F41" i="3"/>
  <c r="G41" i="3"/>
  <c r="E30" i="3"/>
  <c r="F30" i="3"/>
  <c r="G30" i="3"/>
  <c r="E24" i="3"/>
  <c r="F24" i="3"/>
  <c r="B20" i="3"/>
  <c r="C20" i="3"/>
  <c r="C29" i="3"/>
  <c r="D20" i="3"/>
  <c r="D29" i="3"/>
  <c r="E20" i="3"/>
  <c r="F20" i="3"/>
  <c r="G20" i="3"/>
  <c r="E14" i="3"/>
  <c r="F14" i="3"/>
  <c r="G14" i="3"/>
  <c r="B7" i="3"/>
  <c r="C7" i="3"/>
  <c r="C28" i="3"/>
  <c r="C30" i="3"/>
  <c r="D7" i="3"/>
  <c r="D28" i="3"/>
  <c r="E7" i="3"/>
  <c r="F7" i="3"/>
  <c r="G7" i="3"/>
  <c r="F35" i="2"/>
  <c r="G35" i="2"/>
  <c r="E33" i="2"/>
  <c r="E35" i="2"/>
  <c r="E28" i="2"/>
  <c r="F28" i="2"/>
  <c r="G28" i="2"/>
  <c r="B15" i="2"/>
  <c r="B34" i="2"/>
  <c r="C15" i="2"/>
  <c r="C34" i="2"/>
  <c r="D15" i="2"/>
  <c r="D34" i="2"/>
  <c r="E15" i="2"/>
  <c r="E34" i="2"/>
  <c r="F15" i="2"/>
  <c r="G15" i="2"/>
  <c r="F24" i="1"/>
  <c r="G24" i="1"/>
  <c r="B46" i="3"/>
  <c r="C46" i="3"/>
  <c r="D46" i="3"/>
  <c r="B24" i="3"/>
  <c r="C24" i="3"/>
  <c r="D24" i="3"/>
  <c r="B14" i="3"/>
  <c r="C14" i="3"/>
  <c r="D14" i="3"/>
  <c r="B33" i="2"/>
  <c r="B35" i="2"/>
  <c r="C33" i="2"/>
  <c r="D33" i="2"/>
  <c r="B28" i="2"/>
  <c r="C28" i="2"/>
  <c r="D28" i="2"/>
  <c r="C24" i="1"/>
  <c r="D24" i="1"/>
  <c r="E24" i="1"/>
  <c r="B24" i="1"/>
  <c r="B29" i="3"/>
  <c r="B30" i="3"/>
  <c r="B28" i="3"/>
  <c r="D30" i="3"/>
  <c r="D35" i="2"/>
  <c r="C35" i="2"/>
  <c r="H24" i="7"/>
  <c r="I26" i="1"/>
  <c r="J10" i="9"/>
  <c r="H23" i="9" l="1"/>
  <c r="I23" i="9"/>
  <c r="H29" i="9"/>
</calcChain>
</file>

<file path=xl/sharedStrings.xml><?xml version="1.0" encoding="utf-8"?>
<sst xmlns="http://schemas.openxmlformats.org/spreadsheetml/2006/main" count="408" uniqueCount="82">
  <si>
    <t>Table 1: Public Spending (£000)</t>
  </si>
  <si>
    <t>2009-10 Outturn</t>
  </si>
  <si>
    <t>2010-11 Outturn</t>
  </si>
  <si>
    <t>2011-12 Outturn</t>
  </si>
  <si>
    <t>2012-13 Outturn</t>
  </si>
  <si>
    <t>2013-14 Outturn</t>
  </si>
  <si>
    <t>Resource DEL</t>
  </si>
  <si>
    <t>HMRC Administration</t>
  </si>
  <si>
    <t>-</t>
  </si>
  <si>
    <t>VOA Administration</t>
  </si>
  <si>
    <t>National Insurance Fund</t>
  </si>
  <si>
    <t>Of which</t>
  </si>
  <si>
    <t>Staff costs</t>
  </si>
  <si>
    <t>Purchase of goods and services</t>
  </si>
  <si>
    <t>Income from sales of goods and services</t>
  </si>
  <si>
    <t>Current grants to persons and non-profit bodies (net)</t>
  </si>
  <si>
    <t>Current grants abroad (net)</t>
  </si>
  <si>
    <t>Rentals</t>
  </si>
  <si>
    <t>Change in pension scheme liabilities</t>
  </si>
  <si>
    <t>Other resource</t>
  </si>
  <si>
    <t>Unallocated funds - resource</t>
  </si>
  <si>
    <t>Resources AME</t>
  </si>
  <si>
    <t>Providing payments in lieu of tax relief to certain bodies</t>
  </si>
  <si>
    <t>HMRC administration</t>
  </si>
  <si>
    <t>Payments to add capacity</t>
  </si>
  <si>
    <t>Utilised provisions</t>
  </si>
  <si>
    <t>Other reliefs and allowances</t>
  </si>
  <si>
    <t>Total resource AME</t>
  </si>
  <si>
    <t>Income from sales of goods and service</t>
  </si>
  <si>
    <t>Currant grants to persons and non-profit bodies (net)</t>
  </si>
  <si>
    <t>Subsidies to private sector companies</t>
  </si>
  <si>
    <t>Take up of provisions</t>
  </si>
  <si>
    <t>Release of provision</t>
  </si>
  <si>
    <t>Other resources</t>
  </si>
  <si>
    <t>Capital DEL</t>
  </si>
  <si>
    <t>Capital grants to persons and non-profit bodies (net)</t>
  </si>
  <si>
    <t>Purchase of assets</t>
  </si>
  <si>
    <t>Income from sales of assets</t>
  </si>
  <si>
    <t>Unallocated funds – capital</t>
  </si>
  <si>
    <t>Total resource DEL</t>
  </si>
  <si>
    <t>Capital AME</t>
  </si>
  <si>
    <t>Total departmental spending</t>
  </si>
  <si>
    <t>Total DEL</t>
  </si>
  <si>
    <t>Total AME</t>
  </si>
  <si>
    <t>Of which:</t>
  </si>
  <si>
    <t>Capital budget</t>
  </si>
  <si>
    <t>Total resource budget</t>
  </si>
  <si>
    <t>Resource budget</t>
  </si>
  <si>
    <t>Departmental spending</t>
  </si>
  <si>
    <t>2014-15 Outturn</t>
  </si>
  <si>
    <t>VOA – Payments of rates to local authorities on behalf of certain bodies</t>
  </si>
  <si>
    <t>Total depreciation</t>
  </si>
  <si>
    <t>Total capital DEL</t>
  </si>
  <si>
    <t>Total capital AME</t>
  </si>
  <si>
    <t>Total capital budget</t>
  </si>
  <si>
    <r>
      <t>Of which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:</t>
    </r>
  </si>
  <si>
    <r>
      <t>Depreciation</t>
    </r>
    <r>
      <rPr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</si>
  <si>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Includes impairments.</t>
    </r>
  </si>
  <si>
    <t>Utilised Provisions</t>
  </si>
  <si>
    <t>Resource AME</t>
  </si>
  <si>
    <t>Total administration budget</t>
  </si>
  <si>
    <t>Depreciations</t>
  </si>
  <si>
    <t>Personal tax credit</t>
  </si>
  <si>
    <r>
      <t>2012-13</t>
    </r>
    <r>
      <rPr>
        <sz val="10"/>
        <color indexed="8"/>
        <rFont val="Arial"/>
        <family val="2"/>
      </rPr>
      <t xml:space="preserve"> Outturn</t>
    </r>
  </si>
  <si>
    <t>2016-17 Plans</t>
  </si>
  <si>
    <t>Table 2: Administration budget (£000)</t>
  </si>
  <si>
    <t>2017-18 Plans</t>
  </si>
  <si>
    <t>2018-19 Plans</t>
  </si>
  <si>
    <t>2019-20 Plans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</si>
  <si>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for 2012-13 have been restated to correct some spend classification misalignments reported in the 2014-15 accounts.</t>
    </r>
  </si>
  <si>
    <t>Tax Free Childcare</t>
  </si>
  <si>
    <t>Child Benefit</t>
  </si>
  <si>
    <t>Child Trust Fund</t>
  </si>
  <si>
    <t>2015-16 Outturn</t>
  </si>
  <si>
    <t>Planned Profile</t>
  </si>
  <si>
    <t>Table 1: Total departmental spending (£000)</t>
  </si>
  <si>
    <t>This table provides further detail by category on HMRC spending.</t>
  </si>
  <si>
    <r>
      <t>Of which</t>
    </r>
    <r>
      <rPr>
        <b/>
        <sz val="10"/>
        <color indexed="8"/>
        <rFont val="Arial"/>
        <family val="2"/>
      </rPr>
      <t>:</t>
    </r>
  </si>
  <si>
    <r>
      <t>2012-13</t>
    </r>
    <r>
      <rPr>
        <sz val="8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Outturn</t>
    </r>
  </si>
  <si>
    <t>Social benefits and grants</t>
  </si>
  <si>
    <t>This table shows HMRC administration expenditure, utilised provisions and the administration element of the National Insurance Fund. This table does not include programme expenditure.</t>
  </si>
  <si>
    <t>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</si>
</sst>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2"/>
    </xf>
    <xf numFmtId="3" fontId="7" fillId="0" borderId="2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3" fontId="7" fillId="0" borderId="2" xfId="0" applyNumberFormat="1" applyFont="1" applyFill="1" applyBorder="1"/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wrapText="1" indent="2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/>
    <xf numFmtId="164" fontId="6" fillId="0" borderId="0" xfId="1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3" fontId="7" fillId="2" borderId="2" xfId="0" applyNumberFormat="1" applyFont="1" applyFill="1" applyBorder="1"/>
    <xf numFmtId="164" fontId="6" fillId="0" borderId="0" xfId="1" applyNumberFormat="1" applyFont="1" applyFill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/>
    <xf numFmtId="0" fontId="6" fillId="2" borderId="0" xfId="0" applyFont="1" applyFill="1"/>
    <xf numFmtId="0" fontId="6" fillId="0" borderId="0" xfId="0" applyFont="1" applyFill="1"/>
    <xf numFmtId="0" fontId="6" fillId="0" borderId="2" xfId="0" applyFont="1" applyBorder="1"/>
    <xf numFmtId="3" fontId="7" fillId="0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6" fillId="0" borderId="2" xfId="0" applyFont="1" applyFill="1" applyBorder="1"/>
    <xf numFmtId="164" fontId="6" fillId="2" borderId="0" xfId="1" applyNumberFormat="1" applyFont="1" applyFill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/>
    <xf numFmtId="3" fontId="6" fillId="0" borderId="0" xfId="0" applyNumberFormat="1" applyFont="1"/>
    <xf numFmtId="1" fontId="6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6" fillId="0" borderId="0" xfId="0" applyNumberFormat="1" applyFont="1" applyFill="1"/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3" xfId="0" applyFont="1" applyBorder="1"/>
    <xf numFmtId="3" fontId="9" fillId="0" borderId="0" xfId="0" applyNumberFormat="1" applyFont="1"/>
    <xf numFmtId="3" fontId="10" fillId="0" borderId="0" xfId="0" applyNumberFormat="1" applyFont="1" applyFill="1"/>
    <xf numFmtId="164" fontId="6" fillId="0" borderId="0" xfId="1" applyNumberFormat="1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L26"/>
  <sheetViews>
    <sheetView workbookViewId="0">
      <selection activeCell="I17" sqref="I17"/>
    </sheetView>
  </sheetViews>
  <sheetFormatPr defaultColWidth="9.140625" defaultRowHeight="12.75" x14ac:dyDescent="0.2"/>
  <cols>
    <col min="1" max="1" width="25.5703125" style="27" customWidth="1"/>
    <col min="2" max="5" width="9.140625" style="27" bestFit="1" customWidth="1"/>
    <col min="6" max="6" width="9.140625" style="27"/>
    <col min="7" max="7" width="9.140625" style="61"/>
    <col min="8" max="8" width="9.7109375" style="27" bestFit="1" customWidth="1"/>
    <col min="9" max="12" width="9.140625" style="61"/>
    <col min="13" max="16384" width="9.140625" style="27"/>
  </cols>
  <sheetData>
    <row r="3" spans="1:12" ht="15.6" customHeight="1" x14ac:dyDescent="0.2">
      <c r="A3" s="83" t="s">
        <v>0</v>
      </c>
      <c r="B3" s="83"/>
      <c r="C3" s="83"/>
      <c r="D3" s="83"/>
      <c r="E3" s="83"/>
      <c r="F3" s="83"/>
      <c r="G3" s="83"/>
      <c r="H3" s="83"/>
      <c r="I3" s="67"/>
      <c r="J3" s="67"/>
      <c r="K3" s="67"/>
      <c r="L3" s="67"/>
    </row>
    <row r="4" spans="1:12" ht="26.45" x14ac:dyDescent="0.2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3" t="s">
        <v>49</v>
      </c>
      <c r="H4" s="76" t="s">
        <v>73</v>
      </c>
      <c r="I4" s="33" t="s">
        <v>64</v>
      </c>
      <c r="J4" s="33" t="s">
        <v>66</v>
      </c>
      <c r="K4" s="33" t="s">
        <v>67</v>
      </c>
      <c r="L4" s="33" t="s">
        <v>68</v>
      </c>
    </row>
    <row r="5" spans="1:12" ht="13.15" x14ac:dyDescent="0.25">
      <c r="A5" s="83" t="s">
        <v>6</v>
      </c>
      <c r="B5" s="83"/>
      <c r="C5" s="83"/>
      <c r="D5" s="83"/>
      <c r="E5" s="83"/>
      <c r="F5" s="83"/>
      <c r="G5" s="32"/>
      <c r="H5" s="41"/>
      <c r="I5" s="32"/>
      <c r="J5" s="32"/>
      <c r="K5" s="32"/>
      <c r="L5" s="32"/>
    </row>
    <row r="6" spans="1:12" ht="13.15" x14ac:dyDescent="0.25">
      <c r="A6" s="20" t="s">
        <v>7</v>
      </c>
      <c r="B6" s="3">
        <v>3596631</v>
      </c>
      <c r="C6" s="3">
        <v>3345192</v>
      </c>
      <c r="D6" s="3">
        <v>3311468</v>
      </c>
      <c r="E6" s="3">
        <v>3289624</v>
      </c>
      <c r="F6" s="3">
        <v>3292167</v>
      </c>
      <c r="G6" s="34">
        <v>3106554</v>
      </c>
      <c r="H6" s="42">
        <v>3219241</v>
      </c>
      <c r="I6" s="34">
        <v>3564144</v>
      </c>
      <c r="J6" s="34">
        <v>3431282</v>
      </c>
      <c r="K6" s="34">
        <v>3170858</v>
      </c>
      <c r="L6" s="34">
        <v>2978928</v>
      </c>
    </row>
    <row r="7" spans="1:12" ht="13.15" x14ac:dyDescent="0.25">
      <c r="A7" s="20" t="s">
        <v>9</v>
      </c>
      <c r="B7" s="2">
        <v>644</v>
      </c>
      <c r="C7" s="3">
        <v>1298</v>
      </c>
      <c r="D7" s="3">
        <v>5835</v>
      </c>
      <c r="E7" s="3">
        <v>-1978</v>
      </c>
      <c r="F7" s="3">
        <v>-2085</v>
      </c>
      <c r="G7" s="34">
        <v>-2420</v>
      </c>
      <c r="H7" s="42">
        <v>-1425</v>
      </c>
      <c r="I7" s="34">
        <v>1</v>
      </c>
      <c r="J7" s="34">
        <v>1</v>
      </c>
      <c r="K7" s="34">
        <v>1</v>
      </c>
      <c r="L7" s="34">
        <v>1</v>
      </c>
    </row>
    <row r="8" spans="1:12" ht="13.15" x14ac:dyDescent="0.25">
      <c r="A8" s="20" t="s">
        <v>25</v>
      </c>
      <c r="B8" s="3">
        <v>54283</v>
      </c>
      <c r="C8" s="3">
        <v>48381</v>
      </c>
      <c r="D8" s="3">
        <v>47599</v>
      </c>
      <c r="E8" s="3">
        <v>40954</v>
      </c>
      <c r="F8" s="3">
        <v>33160</v>
      </c>
      <c r="G8" s="34">
        <v>31057</v>
      </c>
      <c r="H8" s="42">
        <v>29793</v>
      </c>
      <c r="I8" s="34">
        <v>24400</v>
      </c>
      <c r="J8" s="34">
        <v>30000</v>
      </c>
      <c r="K8" s="34">
        <v>30000</v>
      </c>
      <c r="L8" s="34">
        <v>30000</v>
      </c>
    </row>
    <row r="9" spans="1:12" ht="13.15" x14ac:dyDescent="0.25">
      <c r="A9" s="20" t="s">
        <v>10</v>
      </c>
      <c r="B9" s="3">
        <v>433818</v>
      </c>
      <c r="C9" s="3">
        <v>411362</v>
      </c>
      <c r="D9" s="3">
        <v>340644</v>
      </c>
      <c r="E9" s="3">
        <v>334541</v>
      </c>
      <c r="F9" s="3">
        <v>322125</v>
      </c>
      <c r="G9" s="34">
        <v>328902</v>
      </c>
      <c r="H9" s="42">
        <v>328579</v>
      </c>
      <c r="I9" s="34">
        <v>293800</v>
      </c>
      <c r="J9" s="34">
        <v>290000</v>
      </c>
      <c r="K9" s="34">
        <v>287000</v>
      </c>
      <c r="L9" s="34">
        <v>284000</v>
      </c>
    </row>
    <row r="10" spans="1:12" ht="13.15" x14ac:dyDescent="0.25">
      <c r="A10" s="28" t="s">
        <v>39</v>
      </c>
      <c r="B10" s="4">
        <v>4085376</v>
      </c>
      <c r="C10" s="22">
        <v>3806233</v>
      </c>
      <c r="D10" s="4">
        <v>3705546</v>
      </c>
      <c r="E10" s="22">
        <v>3663141</v>
      </c>
      <c r="F10" s="22">
        <v>3645367</v>
      </c>
      <c r="G10" s="22">
        <v>3464093</v>
      </c>
      <c r="H10" s="43">
        <f>SUM(H6:H9)</f>
        <v>3576188</v>
      </c>
      <c r="I10" s="43">
        <f>SUM(I6:I9)</f>
        <v>3882345</v>
      </c>
      <c r="J10" s="43">
        <f>SUM(J6:J9)</f>
        <v>3751283</v>
      </c>
      <c r="K10" s="43">
        <f>SUM(K6:K9)</f>
        <v>3487859</v>
      </c>
      <c r="L10" s="43">
        <f>SUM(L6:L9)</f>
        <v>3292929</v>
      </c>
    </row>
    <row r="11" spans="1:12" ht="13.15" x14ac:dyDescent="0.25">
      <c r="A11" s="28"/>
      <c r="B11" s="15"/>
      <c r="C11" s="15"/>
      <c r="D11" s="15"/>
      <c r="E11" s="15"/>
      <c r="F11" s="16"/>
      <c r="G11" s="19"/>
      <c r="H11" s="42"/>
      <c r="I11" s="19"/>
      <c r="J11" s="19"/>
      <c r="K11" s="19"/>
      <c r="L11" s="19"/>
    </row>
    <row r="12" spans="1:12" ht="13.15" x14ac:dyDescent="0.25">
      <c r="A12" s="28"/>
      <c r="B12" s="15"/>
      <c r="C12" s="15"/>
      <c r="D12" s="15"/>
      <c r="E12" s="15"/>
      <c r="F12" s="16"/>
      <c r="G12" s="19"/>
      <c r="H12" s="42"/>
      <c r="I12" s="19"/>
      <c r="J12" s="19"/>
      <c r="K12" s="19"/>
      <c r="L12" s="19"/>
    </row>
    <row r="13" spans="1:12" ht="13.15" x14ac:dyDescent="0.25">
      <c r="A13" s="83" t="s">
        <v>55</v>
      </c>
      <c r="B13" s="83"/>
      <c r="C13" s="83"/>
      <c r="D13" s="83"/>
      <c r="E13" s="83"/>
      <c r="F13" s="83"/>
      <c r="G13" s="31"/>
      <c r="H13" s="42"/>
      <c r="I13" s="31"/>
      <c r="J13" s="31"/>
      <c r="K13" s="31"/>
      <c r="L13" s="31"/>
    </row>
    <row r="14" spans="1:12" ht="13.15" x14ac:dyDescent="0.25">
      <c r="A14" s="20" t="s">
        <v>12</v>
      </c>
      <c r="B14" s="3">
        <v>2510589</v>
      </c>
      <c r="C14" s="3">
        <v>2421423</v>
      </c>
      <c r="D14" s="3">
        <v>2373043</v>
      </c>
      <c r="E14" s="3">
        <v>2270672</v>
      </c>
      <c r="F14" s="3">
        <v>2260253</v>
      </c>
      <c r="G14" s="34">
        <v>2171463</v>
      </c>
      <c r="H14" s="42">
        <v>2250106</v>
      </c>
      <c r="I14" s="34">
        <v>2318000</v>
      </c>
      <c r="J14" s="34">
        <v>2308000</v>
      </c>
      <c r="K14" s="34">
        <v>2198000</v>
      </c>
      <c r="L14" s="34">
        <v>2051735</v>
      </c>
    </row>
    <row r="15" spans="1:12" ht="26.45" x14ac:dyDescent="0.25">
      <c r="A15" s="20" t="s">
        <v>13</v>
      </c>
      <c r="B15" s="3">
        <v>1417643</v>
      </c>
      <c r="C15" s="3">
        <v>1153093</v>
      </c>
      <c r="D15" s="3">
        <v>1086949</v>
      </c>
      <c r="E15" s="3">
        <v>1069561</v>
      </c>
      <c r="F15" s="3">
        <v>1130017</v>
      </c>
      <c r="G15" s="34">
        <v>1061320</v>
      </c>
      <c r="H15" s="42">
        <v>1154895</v>
      </c>
      <c r="I15" s="34">
        <v>1302669</v>
      </c>
      <c r="J15" s="34">
        <v>1199617</v>
      </c>
      <c r="K15" s="34">
        <v>1062147</v>
      </c>
      <c r="L15" s="34">
        <v>986509</v>
      </c>
    </row>
    <row r="16" spans="1:12" ht="26.45" x14ac:dyDescent="0.25">
      <c r="A16" s="20" t="s">
        <v>14</v>
      </c>
      <c r="B16" s="3">
        <v>-339163</v>
      </c>
      <c r="C16" s="3">
        <v>-310604</v>
      </c>
      <c r="D16" s="3">
        <v>-329140</v>
      </c>
      <c r="E16" s="3">
        <v>-313498</v>
      </c>
      <c r="F16" s="3">
        <v>-321142</v>
      </c>
      <c r="G16" s="34">
        <v>-342428</v>
      </c>
      <c r="H16" s="42">
        <v>-423119</v>
      </c>
      <c r="I16" s="34">
        <v>-425000</v>
      </c>
      <c r="J16" s="34">
        <v>-437000</v>
      </c>
      <c r="K16" s="34">
        <v>-446000</v>
      </c>
      <c r="L16" s="34">
        <v>-428001</v>
      </c>
    </row>
    <row r="17" spans="1:12" ht="26.45" x14ac:dyDescent="0.25">
      <c r="A17" s="20" t="s">
        <v>15</v>
      </c>
      <c r="B17" s="3">
        <v>8572</v>
      </c>
      <c r="C17" s="3">
        <v>40628</v>
      </c>
      <c r="D17" s="3">
        <v>11240</v>
      </c>
      <c r="E17" s="3">
        <v>29944</v>
      </c>
      <c r="F17" s="3">
        <v>4012</v>
      </c>
      <c r="G17" s="34">
        <v>4214</v>
      </c>
      <c r="H17" s="42">
        <v>20463</v>
      </c>
      <c r="I17" s="34">
        <v>21441</v>
      </c>
      <c r="J17" s="34">
        <v>21191</v>
      </c>
      <c r="K17" s="34">
        <v>16526</v>
      </c>
      <c r="L17" s="34">
        <v>13797</v>
      </c>
    </row>
    <row r="18" spans="1:12" ht="26.45" x14ac:dyDescent="0.25">
      <c r="A18" s="20" t="s">
        <v>16</v>
      </c>
      <c r="B18" s="2">
        <v>627</v>
      </c>
      <c r="C18" s="2">
        <v>595</v>
      </c>
      <c r="D18" s="2">
        <v>576</v>
      </c>
      <c r="E18" s="2">
        <v>594</v>
      </c>
      <c r="F18" s="2">
        <v>449</v>
      </c>
      <c r="G18" s="34">
        <v>424</v>
      </c>
      <c r="H18" s="42">
        <v>1301</v>
      </c>
      <c r="I18" s="34">
        <v>1312</v>
      </c>
      <c r="J18" s="34">
        <v>1309</v>
      </c>
      <c r="K18" s="34">
        <v>976</v>
      </c>
      <c r="L18" s="34">
        <v>780</v>
      </c>
    </row>
    <row r="19" spans="1:12" ht="13.15" x14ac:dyDescent="0.25">
      <c r="A19" s="20" t="s">
        <v>17</v>
      </c>
      <c r="B19" s="3">
        <v>271867</v>
      </c>
      <c r="C19" s="3">
        <v>259820</v>
      </c>
      <c r="D19" s="3">
        <v>265590</v>
      </c>
      <c r="E19" s="3">
        <v>262455</v>
      </c>
      <c r="F19" s="3">
        <v>225422</v>
      </c>
      <c r="G19" s="34">
        <v>184626</v>
      </c>
      <c r="H19" s="42">
        <v>201221</v>
      </c>
      <c r="I19" s="34">
        <v>246361</v>
      </c>
      <c r="J19" s="34">
        <v>237567</v>
      </c>
      <c r="K19" s="34">
        <v>215829</v>
      </c>
      <c r="L19" s="34">
        <v>204152</v>
      </c>
    </row>
    <row r="20" spans="1:12" ht="15.6" x14ac:dyDescent="0.25">
      <c r="A20" s="20" t="s">
        <v>56</v>
      </c>
      <c r="B20" s="3">
        <v>203386</v>
      </c>
      <c r="C20" s="3">
        <v>215373</v>
      </c>
      <c r="D20" s="3">
        <v>217296</v>
      </c>
      <c r="E20" s="3">
        <v>226075</v>
      </c>
      <c r="F20" s="3">
        <v>233890</v>
      </c>
      <c r="G20" s="34">
        <v>275817</v>
      </c>
      <c r="H20" s="42">
        <v>272911</v>
      </c>
      <c r="I20" s="34">
        <v>320045</v>
      </c>
      <c r="J20" s="34">
        <v>323789</v>
      </c>
      <c r="K20" s="34">
        <v>351372</v>
      </c>
      <c r="L20" s="34">
        <v>379428</v>
      </c>
    </row>
    <row r="21" spans="1:12" ht="26.45" x14ac:dyDescent="0.25">
      <c r="A21" s="20" t="s">
        <v>18</v>
      </c>
      <c r="B21" s="3">
        <v>2963</v>
      </c>
      <c r="C21" s="2" t="s">
        <v>8</v>
      </c>
      <c r="D21" s="2" t="s">
        <v>8</v>
      </c>
      <c r="E21" s="3">
        <v>1255</v>
      </c>
      <c r="F21" s="3">
        <v>2788</v>
      </c>
      <c r="G21" s="34">
        <v>2975</v>
      </c>
      <c r="H21" s="42">
        <v>291</v>
      </c>
      <c r="I21" s="34" t="s">
        <v>8</v>
      </c>
      <c r="J21" s="34" t="s">
        <v>8</v>
      </c>
      <c r="K21" s="34" t="s">
        <v>8</v>
      </c>
      <c r="L21" s="34" t="s">
        <v>8</v>
      </c>
    </row>
    <row r="22" spans="1:12" ht="13.15" x14ac:dyDescent="0.25">
      <c r="A22" s="20" t="s">
        <v>19</v>
      </c>
      <c r="B22" s="3">
        <v>8892</v>
      </c>
      <c r="C22" s="3">
        <v>25905</v>
      </c>
      <c r="D22" s="3">
        <v>79992</v>
      </c>
      <c r="E22" s="3">
        <v>116083</v>
      </c>
      <c r="F22" s="3">
        <v>109678</v>
      </c>
      <c r="G22" s="34">
        <v>105682</v>
      </c>
      <c r="H22" s="42">
        <v>98119</v>
      </c>
      <c r="I22" s="34">
        <v>97517</v>
      </c>
      <c r="J22" s="34">
        <v>96810</v>
      </c>
      <c r="K22" s="34">
        <v>89009</v>
      </c>
      <c r="L22" s="34">
        <v>84529</v>
      </c>
    </row>
    <row r="23" spans="1:12" ht="26.45" x14ac:dyDescent="0.25">
      <c r="A23" s="20" t="s">
        <v>20</v>
      </c>
      <c r="B23" s="2" t="s">
        <v>8</v>
      </c>
      <c r="C23" s="2" t="s">
        <v>8</v>
      </c>
      <c r="D23" s="2" t="s">
        <v>8</v>
      </c>
      <c r="E23" s="2" t="s">
        <v>8</v>
      </c>
      <c r="F23" s="2" t="s">
        <v>8</v>
      </c>
      <c r="G23" s="34"/>
      <c r="H23" s="42"/>
      <c r="I23" s="34"/>
      <c r="J23" s="34"/>
      <c r="K23" s="34"/>
      <c r="L23" s="34"/>
    </row>
    <row r="24" spans="1:12" ht="13.15" x14ac:dyDescent="0.25">
      <c r="A24" s="28"/>
      <c r="B24" s="4">
        <f t="shared" ref="B24:G24" si="0">SUM(B14:B23)</f>
        <v>4085376</v>
      </c>
      <c r="C24" s="22">
        <f t="shared" si="0"/>
        <v>3806233</v>
      </c>
      <c r="D24" s="4">
        <f t="shared" si="0"/>
        <v>3705546</v>
      </c>
      <c r="E24" s="22">
        <f t="shared" si="0"/>
        <v>3663141</v>
      </c>
      <c r="F24" s="22">
        <f t="shared" si="0"/>
        <v>3645367</v>
      </c>
      <c r="G24" s="22">
        <f t="shared" si="0"/>
        <v>3464093</v>
      </c>
      <c r="H24" s="43">
        <f>SUM(H14:H23)</f>
        <v>3576188</v>
      </c>
      <c r="I24" s="22">
        <f>SUM(I14:I23)</f>
        <v>3882345</v>
      </c>
      <c r="J24" s="22">
        <f>SUM(J14:J23)</f>
        <v>3751283</v>
      </c>
      <c r="K24" s="22">
        <f>SUM(K14:K23)</f>
        <v>3487859</v>
      </c>
      <c r="L24" s="22">
        <f>SUM(L14:L23)</f>
        <v>3292929</v>
      </c>
    </row>
    <row r="26" spans="1:12" ht="13.15" x14ac:dyDescent="0.25">
      <c r="I26" s="72">
        <f>+I24-'Core Table 1 Page 219'!H24</f>
        <v>0</v>
      </c>
    </row>
  </sheetData>
  <mergeCells count="3">
    <mergeCell ref="A3:H3"/>
    <mergeCell ref="A5:F5"/>
    <mergeCell ref="A13:F13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fitToPage="1"/>
  </sheetPr>
  <dimension ref="A2:L37"/>
  <sheetViews>
    <sheetView tabSelected="1" workbookViewId="0">
      <selection activeCell="F20" sqref="F20"/>
    </sheetView>
  </sheetViews>
  <sheetFormatPr defaultColWidth="9.140625" defaultRowHeight="12.75" x14ac:dyDescent="0.2"/>
  <cols>
    <col min="1" max="1" width="25.5703125" style="27" customWidth="1"/>
    <col min="2" max="5" width="11.28515625" style="27" customWidth="1"/>
    <col min="6" max="6" width="11.28515625" style="61" customWidth="1"/>
    <col min="7" max="7" width="11.28515625" style="27" customWidth="1"/>
    <col min="8" max="11" width="11.28515625" style="61" customWidth="1"/>
    <col min="12" max="12" width="11.28515625" style="27" customWidth="1"/>
    <col min="13" max="16384" width="9.140625" style="27"/>
  </cols>
  <sheetData>
    <row r="2" spans="1:12" x14ac:dyDescent="0.2">
      <c r="A2" s="38" t="s">
        <v>75</v>
      </c>
    </row>
    <row r="3" spans="1:12" ht="15.6" customHeight="1" x14ac:dyDescent="0.25">
      <c r="A3" s="84" t="s">
        <v>76</v>
      </c>
      <c r="B3" s="84"/>
      <c r="C3" s="84"/>
      <c r="D3" s="84"/>
      <c r="E3" s="84"/>
      <c r="F3" s="84"/>
      <c r="G3" s="84"/>
      <c r="H3" s="71"/>
      <c r="I3" s="71"/>
      <c r="J3" s="71"/>
      <c r="K3" s="71"/>
    </row>
    <row r="4" spans="1:12" ht="26.45" x14ac:dyDescent="0.25">
      <c r="A4" s="1"/>
      <c r="B4" s="2" t="s">
        <v>2</v>
      </c>
      <c r="C4" s="2" t="s">
        <v>3</v>
      </c>
      <c r="D4" s="2" t="s">
        <v>78</v>
      </c>
      <c r="E4" s="2" t="s">
        <v>5</v>
      </c>
      <c r="F4" s="33" t="s">
        <v>49</v>
      </c>
      <c r="G4" s="40" t="s">
        <v>73</v>
      </c>
      <c r="H4" s="33" t="s">
        <v>64</v>
      </c>
      <c r="I4" s="33" t="s">
        <v>66</v>
      </c>
      <c r="J4" s="33" t="s">
        <v>67</v>
      </c>
      <c r="K4" s="33" t="s">
        <v>68</v>
      </c>
      <c r="L4" s="78" t="s">
        <v>74</v>
      </c>
    </row>
    <row r="5" spans="1:12" ht="13.15" x14ac:dyDescent="0.25">
      <c r="A5" s="83" t="s">
        <v>6</v>
      </c>
      <c r="B5" s="83"/>
      <c r="C5" s="83"/>
      <c r="D5" s="83"/>
      <c r="E5" s="83"/>
      <c r="F5" s="32"/>
      <c r="G5" s="41"/>
      <c r="H5" s="32"/>
      <c r="I5" s="32"/>
      <c r="J5" s="32"/>
      <c r="K5" s="32"/>
    </row>
    <row r="6" spans="1:12" ht="25.5" customHeight="1" x14ac:dyDescent="0.25">
      <c r="A6" s="20" t="s">
        <v>7</v>
      </c>
      <c r="B6" s="3">
        <v>3345192</v>
      </c>
      <c r="C6" s="3">
        <v>3311468</v>
      </c>
      <c r="D6" s="3">
        <v>3289624</v>
      </c>
      <c r="E6" s="3">
        <v>3292167</v>
      </c>
      <c r="F6" s="34">
        <v>3106554</v>
      </c>
      <c r="G6" s="42">
        <f>'Core Table 1 Page XX'!H6</f>
        <v>3219241</v>
      </c>
      <c r="H6" s="34">
        <v>3564144</v>
      </c>
      <c r="I6" s="34">
        <v>3431282</v>
      </c>
      <c r="J6" s="34">
        <v>3170858</v>
      </c>
      <c r="K6" s="34">
        <v>2978928</v>
      </c>
      <c r="L6" s="79"/>
    </row>
    <row r="7" spans="1:12" ht="25.5" customHeight="1" x14ac:dyDescent="0.25">
      <c r="A7" s="20" t="s">
        <v>9</v>
      </c>
      <c r="B7" s="3">
        <v>1298</v>
      </c>
      <c r="C7" s="3">
        <v>5835</v>
      </c>
      <c r="D7" s="3">
        <v>-1978</v>
      </c>
      <c r="E7" s="3">
        <v>-2085</v>
      </c>
      <c r="F7" s="34">
        <v>-2420</v>
      </c>
      <c r="G7" s="42">
        <f>'Core Table 1 Page XX'!H7</f>
        <v>-1425</v>
      </c>
      <c r="H7" s="34">
        <v>1</v>
      </c>
      <c r="I7" s="34">
        <v>1</v>
      </c>
      <c r="J7" s="34">
        <v>1</v>
      </c>
      <c r="K7" s="34">
        <v>1</v>
      </c>
      <c r="L7" s="79"/>
    </row>
    <row r="8" spans="1:12" ht="25.5" customHeight="1" x14ac:dyDescent="0.25">
      <c r="A8" s="20" t="s">
        <v>25</v>
      </c>
      <c r="B8" s="3">
        <v>48381</v>
      </c>
      <c r="C8" s="3">
        <v>47599</v>
      </c>
      <c r="D8" s="3">
        <v>40954</v>
      </c>
      <c r="E8" s="3">
        <v>33160</v>
      </c>
      <c r="F8" s="34">
        <v>31057</v>
      </c>
      <c r="G8" s="42">
        <f>'Core Table 1 Page XX'!H8</f>
        <v>29793</v>
      </c>
      <c r="H8" s="34">
        <v>24400</v>
      </c>
      <c r="I8" s="34">
        <v>30000</v>
      </c>
      <c r="J8" s="34">
        <v>30000</v>
      </c>
      <c r="K8" s="34">
        <v>30000</v>
      </c>
      <c r="L8" s="79"/>
    </row>
    <row r="9" spans="1:12" ht="25.5" customHeight="1" x14ac:dyDescent="0.25">
      <c r="A9" s="20" t="s">
        <v>10</v>
      </c>
      <c r="B9" s="3">
        <v>411362</v>
      </c>
      <c r="C9" s="3">
        <v>340644</v>
      </c>
      <c r="D9" s="3">
        <v>334541</v>
      </c>
      <c r="E9" s="3">
        <v>322125</v>
      </c>
      <c r="F9" s="34">
        <v>328902</v>
      </c>
      <c r="G9" s="42">
        <f>'Core Table 1 Page XX'!H9</f>
        <v>328579</v>
      </c>
      <c r="H9" s="34">
        <v>293800</v>
      </c>
      <c r="I9" s="34">
        <v>290000</v>
      </c>
      <c r="J9" s="34">
        <v>287000</v>
      </c>
      <c r="K9" s="34">
        <v>284000</v>
      </c>
      <c r="L9" s="79"/>
    </row>
    <row r="10" spans="1:12" ht="25.5" customHeight="1" x14ac:dyDescent="0.25">
      <c r="A10" s="71" t="s">
        <v>39</v>
      </c>
      <c r="B10" s="22">
        <v>3806233</v>
      </c>
      <c r="C10" s="4">
        <v>3705546</v>
      </c>
      <c r="D10" s="22">
        <v>3663141</v>
      </c>
      <c r="E10" s="22">
        <v>3645367</v>
      </c>
      <c r="F10" s="22">
        <v>3464093</v>
      </c>
      <c r="G10" s="43">
        <f>SUM(G6:G9)</f>
        <v>3576188</v>
      </c>
      <c r="H10" s="22">
        <f>SUM(H6:H9)</f>
        <v>3882345</v>
      </c>
      <c r="I10" s="22">
        <f>SUM(I6:I9)</f>
        <v>3751283</v>
      </c>
      <c r="J10" s="22">
        <f>SUM(J6:J9)</f>
        <v>3487859</v>
      </c>
      <c r="K10" s="22">
        <f>SUM(K6:K9)</f>
        <v>3292929</v>
      </c>
      <c r="L10" s="79"/>
    </row>
    <row r="11" spans="1:12" ht="13.15" x14ac:dyDescent="0.25">
      <c r="A11" s="71"/>
      <c r="B11" s="15"/>
      <c r="C11" s="15"/>
      <c r="D11" s="15"/>
      <c r="E11" s="16"/>
      <c r="F11" s="19"/>
      <c r="G11" s="42"/>
      <c r="H11" s="19"/>
      <c r="I11" s="19"/>
      <c r="J11" s="19"/>
      <c r="K11" s="19"/>
    </row>
    <row r="12" spans="1:12" ht="13.15" x14ac:dyDescent="0.25">
      <c r="A12" s="71"/>
      <c r="B12" s="15"/>
      <c r="C12" s="15"/>
      <c r="D12" s="15"/>
      <c r="E12" s="16"/>
      <c r="F12" s="19"/>
      <c r="G12" s="42"/>
      <c r="H12" s="19"/>
      <c r="I12" s="19"/>
      <c r="J12" s="19"/>
      <c r="K12" s="19"/>
    </row>
    <row r="13" spans="1:12" ht="13.15" x14ac:dyDescent="0.25">
      <c r="A13" s="83" t="s">
        <v>77</v>
      </c>
      <c r="B13" s="83"/>
      <c r="C13" s="83"/>
      <c r="D13" s="83"/>
      <c r="E13" s="83"/>
      <c r="F13" s="31"/>
      <c r="G13" s="42"/>
      <c r="H13" s="31"/>
      <c r="I13" s="31"/>
      <c r="J13" s="31"/>
      <c r="K13" s="31"/>
    </row>
    <row r="14" spans="1:12" ht="25.5" customHeight="1" x14ac:dyDescent="0.25">
      <c r="A14" s="20" t="s">
        <v>12</v>
      </c>
      <c r="B14" s="3">
        <v>2421423</v>
      </c>
      <c r="C14" s="3">
        <v>2373043</v>
      </c>
      <c r="D14" s="3">
        <v>2270672</v>
      </c>
      <c r="E14" s="3">
        <v>2260253</v>
      </c>
      <c r="F14" s="34">
        <v>2171463</v>
      </c>
      <c r="G14" s="42">
        <f>'Core Table 1 Page XX'!H14</f>
        <v>2250106</v>
      </c>
      <c r="H14" s="34">
        <v>2318000</v>
      </c>
      <c r="I14" s="34">
        <v>2308000</v>
      </c>
      <c r="J14" s="34">
        <v>2198000</v>
      </c>
      <c r="K14" s="34">
        <f>ROUND(+'Core Table 1 Page XX'!L14,-3)</f>
        <v>2052000</v>
      </c>
      <c r="L14" s="79"/>
    </row>
    <row r="15" spans="1:12" ht="25.5" customHeight="1" x14ac:dyDescent="0.25">
      <c r="A15" s="20" t="s">
        <v>13</v>
      </c>
      <c r="B15" s="3">
        <v>1153093</v>
      </c>
      <c r="C15" s="3">
        <v>1086949</v>
      </c>
      <c r="D15" s="3">
        <v>1069561</v>
      </c>
      <c r="E15" s="3">
        <v>1130017</v>
      </c>
      <c r="F15" s="34">
        <f>1061320+28262</f>
        <v>1089582</v>
      </c>
      <c r="G15" s="42">
        <f>'Core Table 1 Page XX'!H15+1760</f>
        <v>1156655</v>
      </c>
      <c r="H15" s="34">
        <f>ROUND(+'Core Table 1 Page XX'!I15,-3)</f>
        <v>1303000</v>
      </c>
      <c r="I15" s="34">
        <f>ROUND(+'Core Table 1 Page XX'!J15,-3)</f>
        <v>1200000</v>
      </c>
      <c r="J15" s="34">
        <f>ROUND(+'Core Table 1 Page XX'!K15,-3)</f>
        <v>1062000</v>
      </c>
      <c r="K15" s="34">
        <f>ROUND(+'Core Table 1 Page XX'!L15,-3)</f>
        <v>987000</v>
      </c>
      <c r="L15" s="79"/>
    </row>
    <row r="16" spans="1:12" ht="25.5" customHeight="1" x14ac:dyDescent="0.25">
      <c r="A16" s="20" t="s">
        <v>14</v>
      </c>
      <c r="B16" s="3">
        <v>-310604</v>
      </c>
      <c r="C16" s="3">
        <v>-329140</v>
      </c>
      <c r="D16" s="3">
        <v>-313498</v>
      </c>
      <c r="E16" s="3">
        <v>-321142</v>
      </c>
      <c r="F16" s="34">
        <v>-342428</v>
      </c>
      <c r="G16" s="42">
        <f>'Core Table 1 Page XX'!H16</f>
        <v>-423119</v>
      </c>
      <c r="H16" s="34">
        <f>ROUND(+'Core Table 1 Page XX'!I16,-3)</f>
        <v>-425000</v>
      </c>
      <c r="I16" s="34">
        <f>ROUND(+'Core Table 1 Page XX'!J16,-3)</f>
        <v>-437000</v>
      </c>
      <c r="J16" s="34">
        <f>ROUND(+'Core Table 1 Page XX'!K16,-3)</f>
        <v>-446000</v>
      </c>
      <c r="K16" s="34">
        <f>ROUND(+'Core Table 1 Page XX'!L16,-3)</f>
        <v>-428000</v>
      </c>
      <c r="L16" s="79"/>
    </row>
    <row r="17" spans="1:12" ht="25.5" customHeight="1" x14ac:dyDescent="0.25">
      <c r="A17" s="20" t="s">
        <v>15</v>
      </c>
      <c r="B17" s="3">
        <v>40628</v>
      </c>
      <c r="C17" s="3">
        <v>11240</v>
      </c>
      <c r="D17" s="3">
        <v>29944</v>
      </c>
      <c r="E17" s="3">
        <v>4012</v>
      </c>
      <c r="F17" s="34">
        <v>4214</v>
      </c>
      <c r="G17" s="42">
        <f>'Core Table 1 Page XX'!H17</f>
        <v>20463</v>
      </c>
      <c r="H17" s="34">
        <f>ROUND(+'Core Table 1 Page XX'!I17,-3)</f>
        <v>21000</v>
      </c>
      <c r="I17" s="34">
        <f>ROUND(+'Core Table 1 Page XX'!J17,-3)</f>
        <v>21000</v>
      </c>
      <c r="J17" s="34">
        <f>ROUND(+'Core Table 1 Page XX'!K17,-3)</f>
        <v>17000</v>
      </c>
      <c r="K17" s="34">
        <f>ROUND(+'Core Table 1 Page XX'!L17,-3)</f>
        <v>14000</v>
      </c>
      <c r="L17" s="79"/>
    </row>
    <row r="18" spans="1:12" ht="25.5" customHeight="1" x14ac:dyDescent="0.25">
      <c r="A18" s="20" t="s">
        <v>16</v>
      </c>
      <c r="B18" s="2">
        <v>595</v>
      </c>
      <c r="C18" s="2">
        <v>576</v>
      </c>
      <c r="D18" s="2">
        <v>594</v>
      </c>
      <c r="E18" s="2">
        <v>449</v>
      </c>
      <c r="F18" s="34">
        <v>424</v>
      </c>
      <c r="G18" s="42">
        <f>'Core Table 1 Page XX'!H18</f>
        <v>1301</v>
      </c>
      <c r="H18" s="34">
        <f>ROUND(+'Core Table 1 Page XX'!I18,-3)</f>
        <v>1000</v>
      </c>
      <c r="I18" s="34">
        <f>ROUND(+'Core Table 1 Page XX'!J18,-3)</f>
        <v>1000</v>
      </c>
      <c r="J18" s="34">
        <f>ROUND(+'Core Table 1 Page XX'!K18,-3)</f>
        <v>1000</v>
      </c>
      <c r="K18" s="34">
        <f>ROUND(+'Core Table 1 Page XX'!L18,-3)</f>
        <v>1000</v>
      </c>
      <c r="L18" s="79"/>
    </row>
    <row r="19" spans="1:12" ht="25.5" customHeight="1" x14ac:dyDescent="0.25">
      <c r="A19" s="20" t="s">
        <v>17</v>
      </c>
      <c r="B19" s="3">
        <v>259820</v>
      </c>
      <c r="C19" s="3">
        <v>265590</v>
      </c>
      <c r="D19" s="3">
        <v>262455</v>
      </c>
      <c r="E19" s="3">
        <v>225422</v>
      </c>
      <c r="F19" s="34">
        <v>184626</v>
      </c>
      <c r="G19" s="42">
        <f>'Core Table 1 Page XX'!H19</f>
        <v>201221</v>
      </c>
      <c r="H19" s="34">
        <f>ROUND(+'Core Table 1 Page XX'!I19,-3)</f>
        <v>246000</v>
      </c>
      <c r="I19" s="34">
        <f>ROUND(+'Core Table 1 Page XX'!J19,-3)</f>
        <v>238000</v>
      </c>
      <c r="J19" s="34">
        <f>ROUND(+'Core Table 1 Page XX'!K19,-3)</f>
        <v>216000</v>
      </c>
      <c r="K19" s="34">
        <f>ROUND(+'Core Table 1 Page XX'!L19,-3)</f>
        <v>204000</v>
      </c>
      <c r="L19" s="79"/>
    </row>
    <row r="20" spans="1:12" ht="25.5" customHeight="1" x14ac:dyDescent="0.25">
      <c r="A20" s="20" t="s">
        <v>56</v>
      </c>
      <c r="B20" s="3">
        <v>215373</v>
      </c>
      <c r="C20" s="3">
        <v>217296</v>
      </c>
      <c r="D20" s="3">
        <v>226075</v>
      </c>
      <c r="E20" s="3">
        <v>233890</v>
      </c>
      <c r="F20" s="34">
        <f>275817-28262</f>
        <v>247555</v>
      </c>
      <c r="G20" s="42">
        <f>'Core Table 1 Page XX'!H20-1760</f>
        <v>271151</v>
      </c>
      <c r="H20" s="34">
        <f>ROUND(+'Core Table 1 Page XX'!I20,-3)</f>
        <v>320000</v>
      </c>
      <c r="I20" s="34">
        <f>ROUND(+'Core Table 1 Page XX'!J20,-3)</f>
        <v>324000</v>
      </c>
      <c r="J20" s="34">
        <f>ROUND(+'Core Table 1 Page XX'!K20,-3)</f>
        <v>351000</v>
      </c>
      <c r="K20" s="34">
        <f>ROUND(+'Core Table 1 Page XX'!L20,-3)</f>
        <v>379000</v>
      </c>
      <c r="L20" s="79"/>
    </row>
    <row r="21" spans="1:12" ht="25.5" customHeight="1" x14ac:dyDescent="0.25">
      <c r="A21" s="20" t="s">
        <v>18</v>
      </c>
      <c r="B21" s="2" t="s">
        <v>8</v>
      </c>
      <c r="C21" s="2" t="s">
        <v>8</v>
      </c>
      <c r="D21" s="3">
        <v>1255</v>
      </c>
      <c r="E21" s="3">
        <v>2788</v>
      </c>
      <c r="F21" s="34">
        <v>2975</v>
      </c>
      <c r="G21" s="42">
        <f>'Core Table 1 Page XX'!H21</f>
        <v>291</v>
      </c>
      <c r="H21" s="34" t="s">
        <v>8</v>
      </c>
      <c r="I21" s="34" t="s">
        <v>8</v>
      </c>
      <c r="J21" s="34" t="s">
        <v>8</v>
      </c>
      <c r="K21" s="34" t="s">
        <v>8</v>
      </c>
      <c r="L21" s="79"/>
    </row>
    <row r="22" spans="1:12" ht="25.5" customHeight="1" x14ac:dyDescent="0.25">
      <c r="A22" s="20" t="s">
        <v>19</v>
      </c>
      <c r="B22" s="3">
        <v>25905</v>
      </c>
      <c r="C22" s="3">
        <v>79992</v>
      </c>
      <c r="D22" s="3">
        <v>116083</v>
      </c>
      <c r="E22" s="3">
        <v>109678</v>
      </c>
      <c r="F22" s="34">
        <v>105682</v>
      </c>
      <c r="G22" s="42">
        <f>'Core Table 1 Page XX'!H22</f>
        <v>98119</v>
      </c>
      <c r="H22" s="34">
        <f>97517+828</f>
        <v>98345</v>
      </c>
      <c r="I22" s="34">
        <f>96810-527</f>
        <v>96283</v>
      </c>
      <c r="J22" s="34">
        <f>89009-150</f>
        <v>88859</v>
      </c>
      <c r="K22" s="34">
        <f>84529-600</f>
        <v>83929</v>
      </c>
      <c r="L22" s="79"/>
    </row>
    <row r="23" spans="1:12" ht="25.5" hidden="1" customHeight="1" x14ac:dyDescent="0.25">
      <c r="A23" s="20" t="s">
        <v>20</v>
      </c>
      <c r="B23" s="2" t="s">
        <v>8</v>
      </c>
      <c r="C23" s="2" t="s">
        <v>8</v>
      </c>
      <c r="D23" s="2" t="s">
        <v>8</v>
      </c>
      <c r="E23" s="2" t="s">
        <v>8</v>
      </c>
      <c r="F23" s="34"/>
      <c r="G23" s="42" t="s">
        <v>8</v>
      </c>
      <c r="H23" s="34" t="s">
        <v>8</v>
      </c>
      <c r="I23" s="34" t="s">
        <v>8</v>
      </c>
      <c r="J23" s="34" t="s">
        <v>8</v>
      </c>
      <c r="K23" s="34" t="s">
        <v>8</v>
      </c>
      <c r="L23" s="79"/>
    </row>
    <row r="24" spans="1:12" ht="25.5" customHeight="1" x14ac:dyDescent="0.25">
      <c r="A24" s="71"/>
      <c r="B24" s="22">
        <f t="shared" ref="B24:G24" si="0">SUM(B14:B23)</f>
        <v>3806233</v>
      </c>
      <c r="C24" s="4">
        <f t="shared" si="0"/>
        <v>3705546</v>
      </c>
      <c r="D24" s="22">
        <f t="shared" si="0"/>
        <v>3663141</v>
      </c>
      <c r="E24" s="22">
        <f t="shared" si="0"/>
        <v>3645367</v>
      </c>
      <c r="F24" s="22">
        <f t="shared" si="0"/>
        <v>3464093</v>
      </c>
      <c r="G24" s="43">
        <f t="shared" si="0"/>
        <v>3576188</v>
      </c>
      <c r="H24" s="22">
        <f>SUM(H14:H23)</f>
        <v>3882345</v>
      </c>
      <c r="I24" s="22">
        <f>SUM(I14:I23)</f>
        <v>3751283</v>
      </c>
      <c r="J24" s="22">
        <f>SUM(J14:J23)</f>
        <v>3487859</v>
      </c>
      <c r="K24" s="22">
        <f>SUM(K14:K23)</f>
        <v>3292929</v>
      </c>
      <c r="L24" s="79"/>
    </row>
    <row r="27" spans="1:12" ht="13.15" x14ac:dyDescent="0.25">
      <c r="F27" s="72"/>
    </row>
    <row r="28" spans="1:12" ht="13.15" x14ac:dyDescent="0.25">
      <c r="G28" s="34"/>
    </row>
    <row r="29" spans="1:12" ht="13.15" x14ac:dyDescent="0.25">
      <c r="G29" s="34"/>
    </row>
    <row r="30" spans="1:12" ht="13.15" x14ac:dyDescent="0.25">
      <c r="H30" s="81">
        <f>-H16</f>
        <v>425000</v>
      </c>
      <c r="I30" s="81">
        <f>-I16</f>
        <v>437000</v>
      </c>
      <c r="J30" s="81">
        <f>-J16</f>
        <v>446000</v>
      </c>
      <c r="K30" s="81">
        <f>-K16</f>
        <v>428000</v>
      </c>
    </row>
    <row r="31" spans="1:12" ht="13.15" x14ac:dyDescent="0.25">
      <c r="G31" s="69"/>
    </row>
    <row r="33" spans="7:7" ht="13.15" x14ac:dyDescent="0.25">
      <c r="G33" s="69"/>
    </row>
    <row r="35" spans="7:7" ht="13.15" x14ac:dyDescent="0.25">
      <c r="G35" s="69"/>
    </row>
    <row r="37" spans="7:7" ht="13.15" x14ac:dyDescent="0.25">
      <c r="G37" s="69"/>
    </row>
  </sheetData>
  <mergeCells count="3">
    <mergeCell ref="A3:G3"/>
    <mergeCell ref="A5:E5"/>
    <mergeCell ref="A13:E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1 Page 219'!H30:K30</xm:f>
              <xm:sqref>L16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1 Page 219'!H17:K17</xm:f>
              <xm:sqref>L17</xm:sqref>
            </x14:sparkline>
            <x14:sparkline>
              <xm:f>'Core Table 1 Page 219'!H18:K18</xm:f>
              <xm:sqref>L18</xm:sqref>
            </x14:sparkline>
            <x14:sparkline>
              <xm:f>'Core Table 1 Page 219'!H19:K19</xm:f>
              <xm:sqref>L19</xm:sqref>
            </x14:sparkline>
            <x14:sparkline>
              <xm:f>'Core Table 1 Page 219'!H20:K20</xm:f>
              <xm:sqref>L20</xm:sqref>
            </x14:sparkline>
            <x14:sparkline>
              <xm:f>'Core Table 1 Page 219'!H21:K21</xm:f>
              <xm:sqref>L21</xm:sqref>
            </x14:sparkline>
            <x14:sparkline>
              <xm:f>'Core Table 1 Page 219'!H22:K22</xm:f>
              <xm:sqref>L22</xm:sqref>
            </x14:sparkline>
            <x14:sparkline>
              <xm:f>'Core Table 1 Page 219'!H23:K23</xm:f>
              <xm:sqref>L23</xm:sqref>
            </x14:sparkline>
            <x14:sparkline>
              <xm:f>'Core Table 1 Page 219'!H24:K24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1 Page 219'!H14:K14</xm:f>
              <xm:sqref>L14</xm:sqref>
            </x14:sparkline>
            <x14:sparkline>
              <xm:f>'Core Table 1 Page 219'!H15:K15</xm:f>
              <xm:sqref>L15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1 Page 219'!H7:K7</xm:f>
              <xm:sqref>L7</xm:sqref>
            </x14:sparkline>
            <x14:sparkline>
              <xm:f>'Core Table 1 Page 219'!H8:K8</xm:f>
              <xm:sqref>L8</xm:sqref>
            </x14:sparkline>
            <x14:sparkline>
              <xm:f>'Core Table 1 Page 219'!H9:K9</xm:f>
              <xm:sqref>L9</xm:sqref>
            </x14:sparkline>
            <x14:sparkline>
              <xm:f>'Core Table 1 Page 219'!H10:K10</xm:f>
              <xm:sqref>L10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1 Page 219'!H6:K6</xm:f>
              <xm:sqref>L6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N38"/>
  <sheetViews>
    <sheetView topLeftCell="A10" workbookViewId="0">
      <selection activeCell="I61" sqref="I61"/>
    </sheetView>
  </sheetViews>
  <sheetFormatPr defaultColWidth="9.140625" defaultRowHeight="12.75" x14ac:dyDescent="0.2"/>
  <cols>
    <col min="1" max="1" width="25.140625" style="27" customWidth="1"/>
    <col min="2" max="5" width="11.28515625" style="27" customWidth="1"/>
    <col min="6" max="6" width="11.28515625" style="61" customWidth="1"/>
    <col min="7" max="7" width="11.28515625" style="27" customWidth="1"/>
    <col min="8" max="11" width="11.28515625" style="61" customWidth="1"/>
    <col min="12" max="16384" width="9.140625" style="27"/>
  </cols>
  <sheetData>
    <row r="2" spans="1:11" x14ac:dyDescent="0.2">
      <c r="A2" s="83" t="s">
        <v>0</v>
      </c>
      <c r="B2" s="83"/>
      <c r="C2" s="83"/>
      <c r="D2" s="83"/>
      <c r="E2" s="83"/>
      <c r="F2" s="83"/>
      <c r="G2" s="83"/>
      <c r="H2" s="27"/>
      <c r="I2" s="27"/>
      <c r="J2" s="27"/>
      <c r="K2" s="27"/>
    </row>
    <row r="3" spans="1:11" ht="26.45" x14ac:dyDescent="0.25">
      <c r="A3" s="1"/>
      <c r="B3" s="2" t="s">
        <v>2</v>
      </c>
      <c r="C3" s="2" t="s">
        <v>3</v>
      </c>
      <c r="D3" s="2" t="s">
        <v>4</v>
      </c>
      <c r="E3" s="2" t="s">
        <v>5</v>
      </c>
      <c r="F3" s="33" t="s">
        <v>49</v>
      </c>
      <c r="G3" s="76" t="s">
        <v>73</v>
      </c>
      <c r="H3" s="77" t="s">
        <v>64</v>
      </c>
      <c r="I3" s="77" t="s">
        <v>66</v>
      </c>
      <c r="J3" s="77" t="s">
        <v>67</v>
      </c>
      <c r="K3" s="77" t="s">
        <v>68</v>
      </c>
    </row>
    <row r="4" spans="1:11" ht="13.15" x14ac:dyDescent="0.25">
      <c r="A4" s="83" t="s">
        <v>21</v>
      </c>
      <c r="B4" s="83"/>
      <c r="C4" s="83"/>
      <c r="D4" s="83"/>
      <c r="E4" s="83"/>
      <c r="F4" s="32"/>
      <c r="G4" s="41"/>
      <c r="H4" s="32"/>
      <c r="I4" s="32"/>
      <c r="J4" s="32"/>
      <c r="K4" s="32"/>
    </row>
    <row r="5" spans="1:11" ht="13.15" x14ac:dyDescent="0.25">
      <c r="A5" s="20" t="s">
        <v>71</v>
      </c>
      <c r="B5" s="3">
        <v>12259046</v>
      </c>
      <c r="C5" s="3">
        <v>12134533</v>
      </c>
      <c r="D5" s="3">
        <v>12160117</v>
      </c>
      <c r="E5" s="3">
        <v>11492064</v>
      </c>
      <c r="F5" s="47">
        <v>11601947</v>
      </c>
      <c r="G5" s="42">
        <v>11700897</v>
      </c>
      <c r="H5" s="39">
        <v>11650313</v>
      </c>
      <c r="I5" s="47">
        <v>11619063</v>
      </c>
      <c r="J5" s="47">
        <v>11603466</v>
      </c>
      <c r="K5" s="47">
        <v>11626638</v>
      </c>
    </row>
    <row r="6" spans="1:11" ht="13.15" x14ac:dyDescent="0.25">
      <c r="A6" s="20" t="s">
        <v>70</v>
      </c>
      <c r="B6" s="3" t="s">
        <v>8</v>
      </c>
      <c r="C6" s="3" t="s">
        <v>8</v>
      </c>
      <c r="D6" s="3" t="s">
        <v>8</v>
      </c>
      <c r="E6" s="3" t="s">
        <v>8</v>
      </c>
      <c r="F6" s="39" t="s">
        <v>8</v>
      </c>
      <c r="G6" s="42" t="s">
        <v>8</v>
      </c>
      <c r="H6" s="39">
        <v>20424</v>
      </c>
      <c r="I6" s="39">
        <v>484092</v>
      </c>
      <c r="J6" s="39">
        <v>600355</v>
      </c>
      <c r="K6" s="39">
        <v>651841</v>
      </c>
    </row>
    <row r="7" spans="1:11" ht="39.6" x14ac:dyDescent="0.25">
      <c r="A7" s="20" t="s">
        <v>22</v>
      </c>
      <c r="B7" s="3">
        <v>176852</v>
      </c>
      <c r="C7" s="3">
        <v>101532</v>
      </c>
      <c r="D7" s="3">
        <v>57134</v>
      </c>
      <c r="E7" s="3">
        <v>76396</v>
      </c>
      <c r="F7" s="39">
        <v>99703</v>
      </c>
      <c r="G7" s="42">
        <v>75399</v>
      </c>
      <c r="H7" s="39">
        <v>120079</v>
      </c>
      <c r="I7" s="39">
        <v>130075</v>
      </c>
      <c r="J7" s="39">
        <v>130071</v>
      </c>
      <c r="K7" s="39">
        <v>135068</v>
      </c>
    </row>
    <row r="8" spans="1:11" ht="13.15" x14ac:dyDescent="0.25">
      <c r="A8" s="20" t="s">
        <v>23</v>
      </c>
      <c r="B8" s="3">
        <v>64776</v>
      </c>
      <c r="C8" s="3">
        <v>3967</v>
      </c>
      <c r="D8" s="3">
        <v>19596</v>
      </c>
      <c r="E8" s="3">
        <v>24631</v>
      </c>
      <c r="F8" s="39">
        <v>70610</v>
      </c>
      <c r="G8" s="42">
        <v>28547</v>
      </c>
      <c r="H8" s="39">
        <v>30000</v>
      </c>
      <c r="I8" s="39">
        <v>30000</v>
      </c>
      <c r="J8" s="39">
        <v>30000</v>
      </c>
      <c r="K8" s="39">
        <v>30000</v>
      </c>
    </row>
    <row r="9" spans="1:11" ht="13.15" x14ac:dyDescent="0.25">
      <c r="A9" s="20" t="s">
        <v>24</v>
      </c>
      <c r="B9" s="2" t="s">
        <v>8</v>
      </c>
      <c r="C9" s="2" t="s">
        <v>8</v>
      </c>
      <c r="D9" s="2" t="s">
        <v>8</v>
      </c>
      <c r="E9" s="2" t="s">
        <v>8</v>
      </c>
      <c r="F9" s="39">
        <v>2732</v>
      </c>
      <c r="G9" s="42" t="s">
        <v>8</v>
      </c>
      <c r="H9" s="39" t="s">
        <v>8</v>
      </c>
      <c r="I9" s="39" t="s">
        <v>8</v>
      </c>
      <c r="J9" s="39" t="s">
        <v>8</v>
      </c>
      <c r="K9" s="39" t="s">
        <v>8</v>
      </c>
    </row>
    <row r="10" spans="1:11" ht="51" x14ac:dyDescent="0.2">
      <c r="A10" s="20" t="s">
        <v>50</v>
      </c>
      <c r="B10" s="3">
        <v>39603</v>
      </c>
      <c r="C10" s="3">
        <v>47537</v>
      </c>
      <c r="D10" s="3">
        <v>55747</v>
      </c>
      <c r="E10" s="3">
        <v>60085</v>
      </c>
      <c r="F10" s="39">
        <v>65939</v>
      </c>
      <c r="G10" s="42">
        <v>66995</v>
      </c>
      <c r="H10" s="39">
        <v>76160</v>
      </c>
      <c r="I10" s="39">
        <v>77620</v>
      </c>
      <c r="J10" s="39">
        <v>79430</v>
      </c>
      <c r="K10" s="39">
        <v>81460</v>
      </c>
    </row>
    <row r="11" spans="1:11" ht="13.15" x14ac:dyDescent="0.25">
      <c r="A11" s="20" t="s">
        <v>9</v>
      </c>
      <c r="B11" s="3">
        <v>5126</v>
      </c>
      <c r="C11" s="3">
        <v>1139</v>
      </c>
      <c r="D11" s="2">
        <v>-398</v>
      </c>
      <c r="E11" s="2">
        <v>825</v>
      </c>
      <c r="F11" s="39">
        <v>963</v>
      </c>
      <c r="G11" s="42">
        <v>2902</v>
      </c>
      <c r="H11" s="39">
        <v>2001</v>
      </c>
      <c r="I11" s="39">
        <v>2000</v>
      </c>
      <c r="J11" s="39">
        <v>2000</v>
      </c>
      <c r="K11" s="39">
        <v>2000</v>
      </c>
    </row>
    <row r="12" spans="1:11" ht="13.15" x14ac:dyDescent="0.25">
      <c r="A12" s="20" t="s">
        <v>25</v>
      </c>
      <c r="B12" s="3">
        <v>-185491</v>
      </c>
      <c r="C12" s="3">
        <v>-56271</v>
      </c>
      <c r="D12" s="3">
        <v>-41500</v>
      </c>
      <c r="E12" s="3">
        <v>-33383</v>
      </c>
      <c r="F12" s="34">
        <v>-31068</v>
      </c>
      <c r="G12" s="42">
        <v>-29798</v>
      </c>
      <c r="H12" s="34">
        <v>-24430</v>
      </c>
      <c r="I12" s="34">
        <v>-30000</v>
      </c>
      <c r="J12" s="34">
        <v>-30000</v>
      </c>
      <c r="K12" s="34">
        <v>-30000</v>
      </c>
    </row>
    <row r="13" spans="1:11" ht="13.15" x14ac:dyDescent="0.25">
      <c r="A13" s="20" t="s">
        <v>62</v>
      </c>
      <c r="B13" s="3">
        <v>28870775</v>
      </c>
      <c r="C13" s="3">
        <v>29914314</v>
      </c>
      <c r="D13" s="3">
        <v>29699832</v>
      </c>
      <c r="E13" s="3">
        <v>29329220</v>
      </c>
      <c r="F13" s="39">
        <v>29123165</v>
      </c>
      <c r="G13" s="42">
        <v>28450152</v>
      </c>
      <c r="H13" s="39">
        <v>28516247</v>
      </c>
      <c r="I13" s="39">
        <v>28125001</v>
      </c>
      <c r="J13" s="39">
        <v>27902145</v>
      </c>
      <c r="K13" s="39">
        <v>27470852</v>
      </c>
    </row>
    <row r="14" spans="1:11" ht="26.45" x14ac:dyDescent="0.25">
      <c r="A14" s="20" t="s">
        <v>26</v>
      </c>
      <c r="B14" s="3">
        <v>492718</v>
      </c>
      <c r="C14" s="3">
        <v>634429</v>
      </c>
      <c r="D14" s="3">
        <v>739496</v>
      </c>
      <c r="E14" s="3">
        <v>1624497</v>
      </c>
      <c r="F14" s="39">
        <v>1997314</v>
      </c>
      <c r="G14" s="42">
        <v>2898728</v>
      </c>
      <c r="H14" s="39">
        <v>2576211</v>
      </c>
      <c r="I14" s="39">
        <v>2634741</v>
      </c>
      <c r="J14" s="39">
        <v>2678616</v>
      </c>
      <c r="K14" s="39">
        <v>2732340</v>
      </c>
    </row>
    <row r="15" spans="1:11" ht="13.15" x14ac:dyDescent="0.25">
      <c r="A15" s="17" t="s">
        <v>27</v>
      </c>
      <c r="B15" s="4">
        <f t="shared" ref="B15:K15" si="0">SUM(B5:B14)</f>
        <v>41723405</v>
      </c>
      <c r="C15" s="4">
        <f t="shared" si="0"/>
        <v>42781180</v>
      </c>
      <c r="D15" s="4">
        <f t="shared" si="0"/>
        <v>42690024</v>
      </c>
      <c r="E15" s="4">
        <f t="shared" si="0"/>
        <v>42574335</v>
      </c>
      <c r="F15" s="22">
        <f t="shared" si="0"/>
        <v>42931305</v>
      </c>
      <c r="G15" s="43">
        <f t="shared" si="0"/>
        <v>43193822</v>
      </c>
      <c r="H15" s="22">
        <f t="shared" si="0"/>
        <v>42967005</v>
      </c>
      <c r="I15" s="22">
        <f t="shared" si="0"/>
        <v>43072592</v>
      </c>
      <c r="J15" s="22">
        <f t="shared" si="0"/>
        <v>42996083</v>
      </c>
      <c r="K15" s="22">
        <f t="shared" si="0"/>
        <v>42700199</v>
      </c>
    </row>
    <row r="16" spans="1:11" ht="13.15" x14ac:dyDescent="0.25">
      <c r="F16" s="33"/>
      <c r="G16" s="60"/>
      <c r="H16" s="33"/>
      <c r="I16" s="33"/>
      <c r="J16" s="33"/>
      <c r="K16" s="33"/>
    </row>
    <row r="17" spans="1:14" ht="13.15" x14ac:dyDescent="0.25">
      <c r="F17" s="33"/>
      <c r="G17" s="60"/>
      <c r="H17" s="33"/>
      <c r="I17" s="33"/>
      <c r="J17" s="33"/>
      <c r="K17" s="33"/>
    </row>
    <row r="18" spans="1:14" ht="13.15" x14ac:dyDescent="0.25">
      <c r="A18" s="83" t="s">
        <v>44</v>
      </c>
      <c r="B18" s="83"/>
      <c r="C18" s="83"/>
      <c r="D18" s="83"/>
      <c r="E18" s="83"/>
      <c r="F18" s="32"/>
      <c r="G18" s="41"/>
      <c r="H18" s="32"/>
      <c r="I18" s="32"/>
      <c r="J18" s="32"/>
      <c r="K18" s="32"/>
    </row>
    <row r="19" spans="1:14" ht="26.45" x14ac:dyDescent="0.25">
      <c r="A19" s="20" t="s">
        <v>13</v>
      </c>
      <c r="B19" s="3">
        <v>52360</v>
      </c>
      <c r="C19" s="3">
        <v>79369</v>
      </c>
      <c r="D19" s="3">
        <v>74927</v>
      </c>
      <c r="E19" s="3">
        <v>74442</v>
      </c>
      <c r="F19" s="39">
        <v>85715</v>
      </c>
      <c r="G19" s="42">
        <v>81710</v>
      </c>
      <c r="H19" s="39">
        <v>80330</v>
      </c>
      <c r="I19" s="39">
        <v>81860</v>
      </c>
      <c r="J19" s="39">
        <v>83770</v>
      </c>
      <c r="K19" s="39">
        <v>85910</v>
      </c>
    </row>
    <row r="20" spans="1:14" ht="26.45" x14ac:dyDescent="0.25">
      <c r="A20" s="20" t="s">
        <v>28</v>
      </c>
      <c r="B20" s="3">
        <v>-2365</v>
      </c>
      <c r="C20" s="3">
        <v>-2846</v>
      </c>
      <c r="D20" s="3">
        <v>-3312</v>
      </c>
      <c r="E20" s="3">
        <v>-3702</v>
      </c>
      <c r="F20" s="34">
        <v>-4064</v>
      </c>
      <c r="G20" s="42">
        <v>-3774</v>
      </c>
      <c r="H20" s="34">
        <v>-4170</v>
      </c>
      <c r="I20" s="34">
        <v>-4240</v>
      </c>
      <c r="J20" s="34">
        <v>-4340</v>
      </c>
      <c r="K20" s="34">
        <v>-4450</v>
      </c>
    </row>
    <row r="21" spans="1:14" ht="39.6" x14ac:dyDescent="0.25">
      <c r="A21" s="20" t="s">
        <v>29</v>
      </c>
      <c r="B21" s="3">
        <v>41378570</v>
      </c>
      <c r="C21" s="3">
        <v>42386319</v>
      </c>
      <c r="D21" s="3">
        <v>42200664</v>
      </c>
      <c r="E21" s="3">
        <v>41963365</v>
      </c>
      <c r="F21" s="39">
        <v>42037716</v>
      </c>
      <c r="G21" s="42">
        <v>41977679</v>
      </c>
      <c r="H21" s="39">
        <v>41167288</v>
      </c>
      <c r="I21" s="39">
        <v>41231576</v>
      </c>
      <c r="J21" s="39">
        <v>41112748</v>
      </c>
      <c r="K21" s="39">
        <v>40777378</v>
      </c>
    </row>
    <row r="22" spans="1:14" ht="26.45" x14ac:dyDescent="0.25">
      <c r="A22" s="20" t="s">
        <v>30</v>
      </c>
      <c r="B22" s="3">
        <v>308509</v>
      </c>
      <c r="C22" s="3">
        <v>443358</v>
      </c>
      <c r="D22" s="3">
        <v>465118</v>
      </c>
      <c r="E22" s="3">
        <v>551816</v>
      </c>
      <c r="F22" s="39">
        <v>764666</v>
      </c>
      <c r="G22" s="42">
        <v>1126492</v>
      </c>
      <c r="H22" s="39">
        <v>1715986</v>
      </c>
      <c r="I22" s="39">
        <v>1761396</v>
      </c>
      <c r="J22" s="39">
        <v>1801905</v>
      </c>
      <c r="K22" s="39">
        <v>1839361</v>
      </c>
    </row>
    <row r="23" spans="1:14" ht="15.6" x14ac:dyDescent="0.25">
      <c r="A23" s="20" t="s">
        <v>56</v>
      </c>
      <c r="B23" s="3">
        <v>40054</v>
      </c>
      <c r="C23" s="3">
        <v>-9270</v>
      </c>
      <c r="D23" s="2">
        <v>-489</v>
      </c>
      <c r="E23" s="2">
        <v>2859</v>
      </c>
      <c r="F23" s="39">
        <v>2072</v>
      </c>
      <c r="G23" s="42">
        <v>131</v>
      </c>
      <c r="H23" s="39">
        <v>1</v>
      </c>
      <c r="I23" s="39" t="s">
        <v>8</v>
      </c>
      <c r="J23" s="39" t="s">
        <v>8</v>
      </c>
      <c r="K23" s="39" t="s">
        <v>8</v>
      </c>
    </row>
    <row r="24" spans="1:14" ht="13.15" x14ac:dyDescent="0.25">
      <c r="A24" s="20" t="s">
        <v>31</v>
      </c>
      <c r="B24" s="3">
        <v>136108</v>
      </c>
      <c r="C24" s="3">
        <v>14376</v>
      </c>
      <c r="D24" s="3">
        <v>3829</v>
      </c>
      <c r="E24" s="3">
        <v>20219</v>
      </c>
      <c r="F24" s="39">
        <v>69501</v>
      </c>
      <c r="G24" s="42">
        <v>30771</v>
      </c>
      <c r="H24" s="39">
        <v>30000</v>
      </c>
      <c r="I24" s="39">
        <v>30000</v>
      </c>
      <c r="J24" s="39">
        <v>30000</v>
      </c>
      <c r="K24" s="39">
        <v>30000</v>
      </c>
      <c r="M24" s="69"/>
      <c r="N24" s="69"/>
    </row>
    <row r="25" spans="1:14" ht="13.15" x14ac:dyDescent="0.25">
      <c r="A25" s="20" t="s">
        <v>32</v>
      </c>
      <c r="B25" s="3">
        <v>-196050</v>
      </c>
      <c r="C25" s="3">
        <v>-142802</v>
      </c>
      <c r="D25" s="3">
        <v>-41500</v>
      </c>
      <c r="E25" s="3">
        <v>-33383</v>
      </c>
      <c r="F25" s="34">
        <v>-31068</v>
      </c>
      <c r="G25" s="42">
        <v>-29798</v>
      </c>
      <c r="H25" s="34">
        <v>-24430</v>
      </c>
      <c r="I25" s="34">
        <v>-30000</v>
      </c>
      <c r="J25" s="34">
        <v>-30000</v>
      </c>
      <c r="K25" s="34">
        <v>-30000</v>
      </c>
    </row>
    <row r="26" spans="1:14" ht="13.15" x14ac:dyDescent="0.25">
      <c r="A26" s="74" t="s">
        <v>18</v>
      </c>
      <c r="B26" s="3" t="s">
        <v>8</v>
      </c>
      <c r="C26" s="3" t="s">
        <v>8</v>
      </c>
      <c r="D26" s="3" t="s">
        <v>8</v>
      </c>
      <c r="E26" s="3" t="s">
        <v>8</v>
      </c>
      <c r="F26" s="34" t="s">
        <v>8</v>
      </c>
      <c r="G26" s="42" t="s">
        <v>8</v>
      </c>
      <c r="H26" s="34">
        <v>2000</v>
      </c>
      <c r="I26" s="34">
        <v>2000</v>
      </c>
      <c r="J26" s="34">
        <v>2000</v>
      </c>
      <c r="K26" s="34">
        <v>2000</v>
      </c>
    </row>
    <row r="27" spans="1:14" ht="13.15" x14ac:dyDescent="0.25">
      <c r="A27" s="20" t="s">
        <v>33</v>
      </c>
      <c r="B27" s="3">
        <v>6219</v>
      </c>
      <c r="C27" s="3">
        <v>12676</v>
      </c>
      <c r="D27" s="3">
        <v>-9213</v>
      </c>
      <c r="E27" s="3">
        <v>-1281</v>
      </c>
      <c r="F27" s="39">
        <v>6767</v>
      </c>
      <c r="G27" s="42">
        <v>10611</v>
      </c>
      <c r="H27" s="39"/>
      <c r="I27" s="39"/>
      <c r="J27" s="39"/>
      <c r="K27" s="39"/>
    </row>
    <row r="28" spans="1:14" ht="13.15" x14ac:dyDescent="0.25">
      <c r="A28" s="17"/>
      <c r="B28" s="22">
        <f t="shared" ref="B28:G28" si="1">SUM(B19:B27)</f>
        <v>41723405</v>
      </c>
      <c r="C28" s="4">
        <f t="shared" si="1"/>
        <v>42781180</v>
      </c>
      <c r="D28" s="4">
        <f t="shared" si="1"/>
        <v>42690024</v>
      </c>
      <c r="E28" s="4">
        <f t="shared" si="1"/>
        <v>42574335</v>
      </c>
      <c r="F28" s="22">
        <f t="shared" si="1"/>
        <v>42931305</v>
      </c>
      <c r="G28" s="43">
        <f t="shared" si="1"/>
        <v>43193822</v>
      </c>
      <c r="H28" s="22">
        <f>SUM(H19:H27)</f>
        <v>42967005</v>
      </c>
      <c r="I28" s="22">
        <f>SUM(I19:I27)</f>
        <v>43072592</v>
      </c>
      <c r="J28" s="22">
        <f>SUM(J19:J27)</f>
        <v>42996083</v>
      </c>
      <c r="K28" s="22">
        <f>SUM(K19:K27)</f>
        <v>42700199</v>
      </c>
    </row>
    <row r="29" spans="1:14" ht="13.15" x14ac:dyDescent="0.25">
      <c r="G29" s="60"/>
    </row>
    <row r="30" spans="1:14" ht="13.15" x14ac:dyDescent="0.25">
      <c r="G30" s="60"/>
    </row>
    <row r="31" spans="1:14" ht="26.45" x14ac:dyDescent="0.25">
      <c r="A31" s="28"/>
      <c r="B31" s="2" t="s">
        <v>2</v>
      </c>
      <c r="C31" s="2" t="s">
        <v>3</v>
      </c>
      <c r="D31" s="2" t="s">
        <v>4</v>
      </c>
      <c r="E31" s="2" t="s">
        <v>5</v>
      </c>
      <c r="F31" s="33" t="s">
        <v>49</v>
      </c>
      <c r="G31" s="76" t="s">
        <v>73</v>
      </c>
      <c r="H31" s="77" t="s">
        <v>64</v>
      </c>
      <c r="I31" s="77" t="s">
        <v>66</v>
      </c>
      <c r="J31" s="77" t="s">
        <v>67</v>
      </c>
      <c r="K31" s="77" t="s">
        <v>68</v>
      </c>
    </row>
    <row r="32" spans="1:14" ht="13.15" x14ac:dyDescent="0.25">
      <c r="A32" s="28" t="s">
        <v>47</v>
      </c>
      <c r="B32" s="2"/>
      <c r="C32" s="2"/>
      <c r="D32" s="2"/>
      <c r="E32" s="2"/>
      <c r="F32" s="33"/>
      <c r="G32" s="40"/>
      <c r="H32" s="33"/>
      <c r="I32" s="33"/>
      <c r="J32" s="33"/>
      <c r="K32" s="33"/>
    </row>
    <row r="33" spans="1:11" ht="13.15" x14ac:dyDescent="0.25">
      <c r="A33" s="20" t="s">
        <v>39</v>
      </c>
      <c r="B33" s="3">
        <f>'Core Table 1 Page XX'!C10</f>
        <v>3806233</v>
      </c>
      <c r="C33" s="3">
        <f>'Core Table 1 Page XX'!D10</f>
        <v>3705546</v>
      </c>
      <c r="D33" s="3">
        <f>'Core Table 1 Page XX'!E10</f>
        <v>3663141</v>
      </c>
      <c r="E33" s="3">
        <f>'Core Table 1 Page XX'!F10</f>
        <v>3645367</v>
      </c>
      <c r="F33" s="39">
        <v>3464093</v>
      </c>
      <c r="G33" s="42">
        <v>3576188</v>
      </c>
      <c r="H33" s="39">
        <v>3882345</v>
      </c>
      <c r="I33" s="39">
        <v>3751283</v>
      </c>
      <c r="J33" s="39">
        <v>3487859</v>
      </c>
      <c r="K33" s="39">
        <v>3292929</v>
      </c>
    </row>
    <row r="34" spans="1:11" ht="13.15" x14ac:dyDescent="0.25">
      <c r="A34" s="20" t="s">
        <v>27</v>
      </c>
      <c r="B34" s="3">
        <f>'Core Table 1 Page XY'!B15</f>
        <v>41723405</v>
      </c>
      <c r="C34" s="3">
        <f>'Core Table 1 Page XY'!C15</f>
        <v>42781180</v>
      </c>
      <c r="D34" s="3">
        <f>'Core Table 1 Page XY'!D15</f>
        <v>42690024</v>
      </c>
      <c r="E34" s="3">
        <f>'Core Table 1 Page XY'!E15</f>
        <v>42574335</v>
      </c>
      <c r="F34" s="39">
        <v>42931305</v>
      </c>
      <c r="G34" s="42">
        <v>43193822</v>
      </c>
      <c r="H34" s="39">
        <v>42967005</v>
      </c>
      <c r="I34" s="39">
        <v>43072592</v>
      </c>
      <c r="J34" s="39">
        <v>42996083</v>
      </c>
      <c r="K34" s="39">
        <v>42700199</v>
      </c>
    </row>
    <row r="35" spans="1:11" ht="13.15" x14ac:dyDescent="0.25">
      <c r="A35" s="28" t="s">
        <v>46</v>
      </c>
      <c r="B35" s="4">
        <f t="shared" ref="B35:G35" si="2">SUM(B33:B34)</f>
        <v>45529638</v>
      </c>
      <c r="C35" s="4">
        <f t="shared" si="2"/>
        <v>46486726</v>
      </c>
      <c r="D35" s="4">
        <f t="shared" si="2"/>
        <v>46353165</v>
      </c>
      <c r="E35" s="4">
        <f t="shared" si="2"/>
        <v>46219702</v>
      </c>
      <c r="F35" s="22">
        <f t="shared" si="2"/>
        <v>46395398</v>
      </c>
      <c r="G35" s="43">
        <f t="shared" si="2"/>
        <v>46770010</v>
      </c>
      <c r="H35" s="22">
        <f>SUM(H33:H34)</f>
        <v>46849350</v>
      </c>
      <c r="I35" s="22">
        <f>SUM(I33:I34)</f>
        <v>46823875</v>
      </c>
      <c r="J35" s="22">
        <f>SUM(J33:J34)</f>
        <v>46483942</v>
      </c>
      <c r="K35" s="22">
        <f>SUM(K33:K34)</f>
        <v>45993128</v>
      </c>
    </row>
    <row r="36" spans="1:11" ht="13.15" x14ac:dyDescent="0.25">
      <c r="A36" s="28"/>
      <c r="B36" s="5"/>
      <c r="C36" s="5"/>
      <c r="D36" s="5"/>
      <c r="E36" s="6"/>
      <c r="F36" s="37"/>
      <c r="G36" s="45"/>
      <c r="H36" s="37"/>
      <c r="I36" s="37"/>
      <c r="J36" s="37"/>
      <c r="K36" s="37"/>
    </row>
    <row r="37" spans="1:11" ht="13.15" x14ac:dyDescent="0.25">
      <c r="A37" s="83" t="s">
        <v>44</v>
      </c>
      <c r="B37" s="83"/>
      <c r="C37" s="83"/>
      <c r="D37" s="83"/>
      <c r="E37" s="83"/>
      <c r="F37" s="32"/>
      <c r="G37" s="41"/>
      <c r="H37" s="32"/>
      <c r="I37" s="32"/>
      <c r="J37" s="32"/>
      <c r="K37" s="32"/>
    </row>
    <row r="38" spans="1:11" ht="15.6" x14ac:dyDescent="0.25">
      <c r="A38" s="20" t="s">
        <v>56</v>
      </c>
      <c r="B38" s="23">
        <v>255427</v>
      </c>
      <c r="C38" s="23">
        <v>208026</v>
      </c>
      <c r="D38" s="23">
        <v>225586</v>
      </c>
      <c r="E38" s="23">
        <v>236749</v>
      </c>
      <c r="F38" s="48">
        <v>277889</v>
      </c>
      <c r="G38" s="49">
        <v>273042</v>
      </c>
      <c r="H38" s="48">
        <v>320046</v>
      </c>
      <c r="I38" s="48">
        <v>323789</v>
      </c>
      <c r="J38" s="48">
        <v>351373</v>
      </c>
      <c r="K38" s="48">
        <v>379429</v>
      </c>
    </row>
  </sheetData>
  <mergeCells count="4">
    <mergeCell ref="A4:E4"/>
    <mergeCell ref="A18:E18"/>
    <mergeCell ref="A2:G2"/>
    <mergeCell ref="A37:E37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  <pageSetUpPr fitToPage="1"/>
  </sheetPr>
  <dimension ref="A2:S41"/>
  <sheetViews>
    <sheetView workbookViewId="0">
      <selection activeCell="A22" sqref="A22"/>
    </sheetView>
  </sheetViews>
  <sheetFormatPr defaultColWidth="9.140625" defaultRowHeight="12.75" x14ac:dyDescent="0.2"/>
  <cols>
    <col min="1" max="1" width="25.140625" style="27" customWidth="1"/>
    <col min="2" max="5" width="11.28515625" style="27" customWidth="1"/>
    <col min="6" max="6" width="11.28515625" style="61" customWidth="1"/>
    <col min="7" max="7" width="11.28515625" style="27" customWidth="1"/>
    <col min="8" max="11" width="11.28515625" style="61" customWidth="1"/>
    <col min="12" max="16" width="9.140625" style="27"/>
    <col min="17" max="17" width="14" style="27" bestFit="1" customWidth="1"/>
    <col min="18" max="18" width="9.140625" style="27"/>
    <col min="19" max="19" width="11.28515625" style="27" bestFit="1" customWidth="1"/>
    <col min="20" max="16384" width="9.140625" style="27"/>
  </cols>
  <sheetData>
    <row r="2" spans="1:11" x14ac:dyDescent="0.2">
      <c r="A2" s="83" t="s">
        <v>0</v>
      </c>
      <c r="B2" s="83"/>
      <c r="C2" s="83"/>
      <c r="D2" s="83"/>
      <c r="E2" s="83"/>
      <c r="F2" s="83"/>
      <c r="G2" s="83"/>
      <c r="H2" s="27"/>
      <c r="I2" s="27"/>
      <c r="J2" s="27"/>
      <c r="K2" s="27"/>
    </row>
    <row r="3" spans="1:11" ht="26.45" x14ac:dyDescent="0.25">
      <c r="A3" s="1"/>
      <c r="B3" s="2" t="s">
        <v>2</v>
      </c>
      <c r="C3" s="2" t="s">
        <v>3</v>
      </c>
      <c r="D3" s="2" t="s">
        <v>4</v>
      </c>
      <c r="E3" s="2" t="s">
        <v>5</v>
      </c>
      <c r="F3" s="33" t="s">
        <v>49</v>
      </c>
      <c r="G3" s="40" t="s">
        <v>73</v>
      </c>
      <c r="H3" s="33" t="s">
        <v>64</v>
      </c>
      <c r="I3" s="33" t="s">
        <v>66</v>
      </c>
      <c r="J3" s="33" t="s">
        <v>67</v>
      </c>
      <c r="K3" s="33" t="s">
        <v>68</v>
      </c>
    </row>
    <row r="4" spans="1:11" ht="13.15" x14ac:dyDescent="0.25">
      <c r="A4" s="83" t="s">
        <v>59</v>
      </c>
      <c r="B4" s="83"/>
      <c r="C4" s="83"/>
      <c r="D4" s="83"/>
      <c r="E4" s="83"/>
      <c r="F4" s="32"/>
      <c r="G4" s="41"/>
      <c r="H4" s="32"/>
      <c r="I4" s="32"/>
      <c r="J4" s="32"/>
      <c r="K4" s="32"/>
    </row>
    <row r="5" spans="1:11" ht="13.15" x14ac:dyDescent="0.25">
      <c r="A5" s="29" t="s">
        <v>79</v>
      </c>
      <c r="B5" s="3">
        <v>12259046</v>
      </c>
      <c r="C5" s="3">
        <v>12134533</v>
      </c>
      <c r="D5" s="3">
        <v>12160117</v>
      </c>
      <c r="E5" s="3">
        <v>11492064</v>
      </c>
      <c r="F5" s="47">
        <v>11601947</v>
      </c>
      <c r="G5" s="42">
        <f>'Core Table 1 Page XY'!G5</f>
        <v>11700897</v>
      </c>
      <c r="H5" s="39">
        <v>11650313</v>
      </c>
      <c r="I5" s="47">
        <v>11619063</v>
      </c>
      <c r="J5" s="47">
        <v>11603466</v>
      </c>
      <c r="K5" s="47">
        <v>11626638</v>
      </c>
    </row>
    <row r="6" spans="1:11" ht="13.15" x14ac:dyDescent="0.25">
      <c r="A6" s="20" t="s">
        <v>70</v>
      </c>
      <c r="B6" s="3" t="s">
        <v>8</v>
      </c>
      <c r="C6" s="3" t="s">
        <v>8</v>
      </c>
      <c r="D6" s="3" t="s">
        <v>8</v>
      </c>
      <c r="E6" s="3" t="s">
        <v>8</v>
      </c>
      <c r="F6" s="39" t="s">
        <v>8</v>
      </c>
      <c r="G6" s="42" t="str">
        <f>'Core Table 1 Page XY'!G6</f>
        <v>-</v>
      </c>
      <c r="H6" s="39">
        <v>20000</v>
      </c>
      <c r="I6" s="39">
        <v>485000</v>
      </c>
      <c r="J6" s="39">
        <v>600000</v>
      </c>
      <c r="K6" s="39">
        <v>650000</v>
      </c>
    </row>
    <row r="7" spans="1:11" ht="39.6" x14ac:dyDescent="0.25">
      <c r="A7" s="20" t="s">
        <v>22</v>
      </c>
      <c r="B7" s="3">
        <v>176852</v>
      </c>
      <c r="C7" s="3">
        <v>101532</v>
      </c>
      <c r="D7" s="3">
        <v>57134</v>
      </c>
      <c r="E7" s="3">
        <v>76396</v>
      </c>
      <c r="F7" s="39">
        <v>99703</v>
      </c>
      <c r="G7" s="42">
        <f>'Core Table 1 Page XY'!G7</f>
        <v>75399</v>
      </c>
      <c r="H7" s="39">
        <v>120079</v>
      </c>
      <c r="I7" s="39">
        <v>130075</v>
      </c>
      <c r="J7" s="39">
        <v>130071</v>
      </c>
      <c r="K7" s="39">
        <v>135068</v>
      </c>
    </row>
    <row r="8" spans="1:11" ht="13.15" x14ac:dyDescent="0.25">
      <c r="A8" s="20" t="s">
        <v>23</v>
      </c>
      <c r="B8" s="3">
        <v>64776</v>
      </c>
      <c r="C8" s="3">
        <v>3967</v>
      </c>
      <c r="D8" s="3">
        <v>19596</v>
      </c>
      <c r="E8" s="3">
        <v>24631</v>
      </c>
      <c r="F8" s="39">
        <v>70610</v>
      </c>
      <c r="G8" s="42">
        <f>'Core Table 1 Page XY'!G8</f>
        <v>28547</v>
      </c>
      <c r="H8" s="39">
        <v>30000</v>
      </c>
      <c r="I8" s="39">
        <v>30000</v>
      </c>
      <c r="J8" s="39">
        <v>30000</v>
      </c>
      <c r="K8" s="39">
        <v>30000</v>
      </c>
    </row>
    <row r="9" spans="1:11" ht="13.15" x14ac:dyDescent="0.25">
      <c r="A9" s="20" t="s">
        <v>24</v>
      </c>
      <c r="B9" s="2" t="s">
        <v>8</v>
      </c>
      <c r="C9" s="2" t="s">
        <v>8</v>
      </c>
      <c r="D9" s="2" t="s">
        <v>8</v>
      </c>
      <c r="E9" s="2" t="s">
        <v>8</v>
      </c>
      <c r="F9" s="39">
        <v>2732</v>
      </c>
      <c r="G9" s="42" t="str">
        <f>'Core Table 1 Page XY'!G9</f>
        <v>-</v>
      </c>
      <c r="H9" s="39" t="s">
        <v>8</v>
      </c>
      <c r="I9" s="39" t="s">
        <v>8</v>
      </c>
      <c r="J9" s="39" t="s">
        <v>8</v>
      </c>
      <c r="K9" s="39" t="s">
        <v>8</v>
      </c>
    </row>
    <row r="10" spans="1:11" ht="51" x14ac:dyDescent="0.2">
      <c r="A10" s="20" t="s">
        <v>50</v>
      </c>
      <c r="B10" s="3">
        <v>39603</v>
      </c>
      <c r="C10" s="3">
        <v>47537</v>
      </c>
      <c r="D10" s="3">
        <v>55747</v>
      </c>
      <c r="E10" s="3">
        <v>60085</v>
      </c>
      <c r="F10" s="39">
        <v>65939</v>
      </c>
      <c r="G10" s="42">
        <f>'Core Table 1 Page XY'!G10</f>
        <v>66995</v>
      </c>
      <c r="H10" s="39">
        <v>76160</v>
      </c>
      <c r="I10" s="39">
        <v>77620</v>
      </c>
      <c r="J10" s="39">
        <v>79430</v>
      </c>
      <c r="K10" s="39">
        <v>81460</v>
      </c>
    </row>
    <row r="11" spans="1:11" ht="13.15" x14ac:dyDescent="0.25">
      <c r="A11" s="20" t="s">
        <v>9</v>
      </c>
      <c r="B11" s="3">
        <v>5126</v>
      </c>
      <c r="C11" s="3">
        <v>1139</v>
      </c>
      <c r="D11" s="2">
        <v>-398</v>
      </c>
      <c r="E11" s="2">
        <v>825</v>
      </c>
      <c r="F11" s="39">
        <v>963</v>
      </c>
      <c r="G11" s="42">
        <f>'Core Table 1 Page XY'!G11</f>
        <v>2902</v>
      </c>
      <c r="H11" s="39">
        <v>2001</v>
      </c>
      <c r="I11" s="39">
        <v>2000</v>
      </c>
      <c r="J11" s="39">
        <v>2000</v>
      </c>
      <c r="K11" s="39">
        <v>2000</v>
      </c>
    </row>
    <row r="12" spans="1:11" ht="13.15" x14ac:dyDescent="0.25">
      <c r="A12" s="20" t="s">
        <v>25</v>
      </c>
      <c r="B12" s="3">
        <v>-185491</v>
      </c>
      <c r="C12" s="3">
        <v>-56271</v>
      </c>
      <c r="D12" s="3">
        <v>-41500</v>
      </c>
      <c r="E12" s="3">
        <v>-33383</v>
      </c>
      <c r="F12" s="34">
        <v>-31068</v>
      </c>
      <c r="G12" s="42">
        <f>'Core Table 1 Page XY'!G12</f>
        <v>-29798</v>
      </c>
      <c r="H12" s="34">
        <v>-24430</v>
      </c>
      <c r="I12" s="34">
        <v>-30000</v>
      </c>
      <c r="J12" s="34">
        <v>-30000</v>
      </c>
      <c r="K12" s="34">
        <v>-30000</v>
      </c>
    </row>
    <row r="13" spans="1:11" ht="13.15" x14ac:dyDescent="0.25">
      <c r="A13" s="20" t="s">
        <v>62</v>
      </c>
      <c r="B13" s="3">
        <v>28870775</v>
      </c>
      <c r="C13" s="3">
        <v>29914314</v>
      </c>
      <c r="D13" s="3">
        <v>29699832</v>
      </c>
      <c r="E13" s="3">
        <v>29329220</v>
      </c>
      <c r="F13" s="39">
        <v>29123165</v>
      </c>
      <c r="G13" s="42">
        <f>'Core Table 1 Page XY'!G13</f>
        <v>28450152</v>
      </c>
      <c r="H13" s="39">
        <v>28516247</v>
      </c>
      <c r="I13" s="39">
        <v>28125001</v>
      </c>
      <c r="J13" s="39">
        <v>27902145</v>
      </c>
      <c r="K13" s="39">
        <v>27470852</v>
      </c>
    </row>
    <row r="14" spans="1:11" ht="26.45" x14ac:dyDescent="0.25">
      <c r="A14" s="20" t="s">
        <v>26</v>
      </c>
      <c r="B14" s="3">
        <v>492718</v>
      </c>
      <c r="C14" s="3">
        <v>634429</v>
      </c>
      <c r="D14" s="3">
        <v>739496</v>
      </c>
      <c r="E14" s="3">
        <v>1624497</v>
      </c>
      <c r="F14" s="39">
        <v>1997314</v>
      </c>
      <c r="G14" s="42">
        <f>'Core Table 1 Page XY'!G14</f>
        <v>2898728</v>
      </c>
      <c r="H14" s="39">
        <v>2576211</v>
      </c>
      <c r="I14" s="39">
        <v>2634741</v>
      </c>
      <c r="J14" s="39">
        <v>2678616</v>
      </c>
      <c r="K14" s="39">
        <v>2732340</v>
      </c>
    </row>
    <row r="15" spans="1:11" ht="13.15" x14ac:dyDescent="0.25">
      <c r="A15" s="17" t="s">
        <v>27</v>
      </c>
      <c r="B15" s="4">
        <f t="shared" ref="B15:K15" si="0">SUM(B5:B14)</f>
        <v>41723405</v>
      </c>
      <c r="C15" s="4">
        <f t="shared" si="0"/>
        <v>42781180</v>
      </c>
      <c r="D15" s="4">
        <f t="shared" si="0"/>
        <v>42690024</v>
      </c>
      <c r="E15" s="4">
        <f t="shared" si="0"/>
        <v>42574335</v>
      </c>
      <c r="F15" s="22">
        <f t="shared" si="0"/>
        <v>42931305</v>
      </c>
      <c r="G15" s="43">
        <f t="shared" si="0"/>
        <v>43193822</v>
      </c>
      <c r="H15" s="22">
        <f t="shared" si="0"/>
        <v>42966581</v>
      </c>
      <c r="I15" s="22">
        <f t="shared" si="0"/>
        <v>43073500</v>
      </c>
      <c r="J15" s="22">
        <f t="shared" si="0"/>
        <v>42995728</v>
      </c>
      <c r="K15" s="22">
        <f t="shared" si="0"/>
        <v>42698358</v>
      </c>
    </row>
    <row r="16" spans="1:11" ht="13.15" x14ac:dyDescent="0.25">
      <c r="F16" s="33"/>
      <c r="G16" s="60"/>
      <c r="H16" s="33"/>
      <c r="I16" s="33"/>
      <c r="J16" s="33"/>
      <c r="K16" s="33"/>
    </row>
    <row r="17" spans="1:19" ht="13.15" x14ac:dyDescent="0.25">
      <c r="F17" s="33"/>
      <c r="G17" s="60"/>
      <c r="H17" s="33"/>
      <c r="I17" s="33"/>
      <c r="J17" s="33"/>
      <c r="K17" s="33"/>
    </row>
    <row r="18" spans="1:19" ht="13.15" x14ac:dyDescent="0.25">
      <c r="A18" s="83" t="s">
        <v>44</v>
      </c>
      <c r="B18" s="83"/>
      <c r="C18" s="83"/>
      <c r="D18" s="83"/>
      <c r="E18" s="83"/>
      <c r="F18" s="32"/>
      <c r="G18" s="41"/>
      <c r="H18" s="32"/>
      <c r="I18" s="32"/>
      <c r="J18" s="32"/>
      <c r="K18" s="32"/>
      <c r="Q18" s="82"/>
    </row>
    <row r="19" spans="1:19" ht="26.45" x14ac:dyDescent="0.25">
      <c r="A19" s="20" t="s">
        <v>13</v>
      </c>
      <c r="B19" s="3">
        <v>52360</v>
      </c>
      <c r="C19" s="3">
        <v>79369</v>
      </c>
      <c r="D19" s="3">
        <v>74927</v>
      </c>
      <c r="E19" s="3">
        <v>74442</v>
      </c>
      <c r="F19" s="39">
        <v>85715</v>
      </c>
      <c r="G19" s="42">
        <f>'Core Table 1 Page XY'!G19</f>
        <v>81710</v>
      </c>
      <c r="H19" s="39">
        <v>80330</v>
      </c>
      <c r="I19" s="39">
        <v>81860</v>
      </c>
      <c r="J19" s="39">
        <v>83770</v>
      </c>
      <c r="K19" s="39">
        <v>85910</v>
      </c>
    </row>
    <row r="20" spans="1:19" ht="26.45" x14ac:dyDescent="0.25">
      <c r="A20" s="20" t="s">
        <v>28</v>
      </c>
      <c r="B20" s="3">
        <v>-2365</v>
      </c>
      <c r="C20" s="3">
        <v>-2846</v>
      </c>
      <c r="D20" s="3">
        <v>-3312</v>
      </c>
      <c r="E20" s="3">
        <v>-3702</v>
      </c>
      <c r="F20" s="34">
        <v>-4064</v>
      </c>
      <c r="G20" s="42">
        <f>'Core Table 1 Page XY'!G20</f>
        <v>-3774</v>
      </c>
      <c r="H20" s="39">
        <v>-4170</v>
      </c>
      <c r="I20" s="39">
        <v>-4240</v>
      </c>
      <c r="J20" s="39">
        <v>-4340</v>
      </c>
      <c r="K20" s="39">
        <v>-4450</v>
      </c>
    </row>
    <row r="21" spans="1:19" ht="38.25" x14ac:dyDescent="0.2">
      <c r="A21" s="20" t="s">
        <v>15</v>
      </c>
      <c r="B21" s="3">
        <v>41378570</v>
      </c>
      <c r="C21" s="3">
        <v>42386319</v>
      </c>
      <c r="D21" s="3">
        <v>42200664</v>
      </c>
      <c r="E21" s="3">
        <v>41963365</v>
      </c>
      <c r="F21" s="39">
        <v>42037716</v>
      </c>
      <c r="G21" s="42">
        <f>'Core Table 1 Page XY'!G21</f>
        <v>41977679</v>
      </c>
      <c r="H21" s="39">
        <v>41166864</v>
      </c>
      <c r="I21" s="39">
        <v>41232484</v>
      </c>
      <c r="J21" s="39">
        <v>41112393</v>
      </c>
      <c r="K21" s="39">
        <v>40775537</v>
      </c>
    </row>
    <row r="22" spans="1:19" ht="26.45" x14ac:dyDescent="0.25">
      <c r="A22" s="20" t="s">
        <v>30</v>
      </c>
      <c r="B22" s="3">
        <v>308509</v>
      </c>
      <c r="C22" s="3">
        <v>443358</v>
      </c>
      <c r="D22" s="3">
        <v>465118</v>
      </c>
      <c r="E22" s="3">
        <v>551816</v>
      </c>
      <c r="F22" s="39">
        <v>764666</v>
      </c>
      <c r="G22" s="42">
        <f>'Core Table 1 Page XY'!G22</f>
        <v>1126492</v>
      </c>
      <c r="H22" s="39">
        <v>1715986</v>
      </c>
      <c r="I22" s="39">
        <v>1761396</v>
      </c>
      <c r="J22" s="39">
        <v>1801905</v>
      </c>
      <c r="K22" s="39">
        <v>1839361</v>
      </c>
    </row>
    <row r="23" spans="1:19" ht="15.6" x14ac:dyDescent="0.25">
      <c r="A23" s="20" t="s">
        <v>56</v>
      </c>
      <c r="B23" s="3">
        <v>40054</v>
      </c>
      <c r="C23" s="3">
        <v>-9270</v>
      </c>
      <c r="D23" s="2">
        <v>-489</v>
      </c>
      <c r="E23" s="3">
        <v>2859</v>
      </c>
      <c r="F23" s="39">
        <v>2072</v>
      </c>
      <c r="G23" s="42">
        <f>'Core Table 1 Page XY'!G23</f>
        <v>131</v>
      </c>
      <c r="H23" s="39">
        <v>1</v>
      </c>
      <c r="I23" s="39" t="s">
        <v>8</v>
      </c>
      <c r="J23" s="39" t="s">
        <v>8</v>
      </c>
      <c r="K23" s="39" t="s">
        <v>8</v>
      </c>
    </row>
    <row r="24" spans="1:19" ht="13.15" x14ac:dyDescent="0.25">
      <c r="A24" s="20" t="s">
        <v>31</v>
      </c>
      <c r="B24" s="3">
        <v>136108</v>
      </c>
      <c r="C24" s="3">
        <v>14376</v>
      </c>
      <c r="D24" s="3">
        <v>3829</v>
      </c>
      <c r="E24" s="3">
        <v>20219</v>
      </c>
      <c r="F24" s="39">
        <v>69501</v>
      </c>
      <c r="G24" s="42">
        <f>'Core Table 1 Page XY'!G24</f>
        <v>30771</v>
      </c>
      <c r="H24" s="39">
        <v>30000</v>
      </c>
      <c r="I24" s="39">
        <v>30000</v>
      </c>
      <c r="J24" s="39">
        <v>30000</v>
      </c>
      <c r="K24" s="39">
        <v>30000</v>
      </c>
      <c r="M24" s="69"/>
      <c r="N24" s="69"/>
    </row>
    <row r="25" spans="1:19" ht="13.15" x14ac:dyDescent="0.25">
      <c r="A25" s="20" t="s">
        <v>32</v>
      </c>
      <c r="B25" s="3">
        <v>-196050</v>
      </c>
      <c r="C25" s="3">
        <v>-142802</v>
      </c>
      <c r="D25" s="3">
        <v>-41500</v>
      </c>
      <c r="E25" s="3">
        <v>-33383</v>
      </c>
      <c r="F25" s="34">
        <v>-31068</v>
      </c>
      <c r="G25" s="42">
        <f>'Core Table 1 Page XY'!G25</f>
        <v>-29798</v>
      </c>
      <c r="H25" s="34">
        <v>-24430</v>
      </c>
      <c r="I25" s="34">
        <v>-30000</v>
      </c>
      <c r="J25" s="34">
        <v>-30000</v>
      </c>
      <c r="K25" s="34">
        <v>-30000</v>
      </c>
    </row>
    <row r="26" spans="1:19" ht="13.15" x14ac:dyDescent="0.25">
      <c r="A26" s="74" t="s">
        <v>18</v>
      </c>
      <c r="B26" s="3" t="s">
        <v>8</v>
      </c>
      <c r="C26" s="3" t="s">
        <v>8</v>
      </c>
      <c r="D26" s="3" t="s">
        <v>8</v>
      </c>
      <c r="E26" s="3" t="s">
        <v>8</v>
      </c>
      <c r="F26" s="34" t="s">
        <v>8</v>
      </c>
      <c r="G26" s="42" t="str">
        <f>'Core Table 1 Page XY'!G26</f>
        <v>-</v>
      </c>
      <c r="H26" s="34">
        <v>2000</v>
      </c>
      <c r="I26" s="34">
        <v>2000</v>
      </c>
      <c r="J26" s="34">
        <v>2000</v>
      </c>
      <c r="K26" s="34">
        <v>2000</v>
      </c>
    </row>
    <row r="27" spans="1:19" ht="13.15" x14ac:dyDescent="0.25">
      <c r="A27" s="20" t="s">
        <v>33</v>
      </c>
      <c r="B27" s="3">
        <v>6219</v>
      </c>
      <c r="C27" s="3">
        <v>12676</v>
      </c>
      <c r="D27" s="3">
        <v>-9213</v>
      </c>
      <c r="E27" s="3">
        <v>-1281</v>
      </c>
      <c r="F27" s="39">
        <v>6767</v>
      </c>
      <c r="G27" s="42">
        <f>'Core Table 1 Page XY'!G27</f>
        <v>10611</v>
      </c>
      <c r="H27" s="39" t="s">
        <v>8</v>
      </c>
      <c r="I27" s="39" t="s">
        <v>8</v>
      </c>
      <c r="J27" s="39" t="s">
        <v>8</v>
      </c>
      <c r="K27" s="39" t="s">
        <v>8</v>
      </c>
    </row>
    <row r="28" spans="1:19" ht="13.15" x14ac:dyDescent="0.25">
      <c r="A28" s="17"/>
      <c r="B28" s="22">
        <f t="shared" ref="B28:K28" si="1">SUM(B19:B27)</f>
        <v>41723405</v>
      </c>
      <c r="C28" s="4">
        <f t="shared" si="1"/>
        <v>42781180</v>
      </c>
      <c r="D28" s="4">
        <f t="shared" si="1"/>
        <v>42690024</v>
      </c>
      <c r="E28" s="4">
        <f t="shared" si="1"/>
        <v>42574335</v>
      </c>
      <c r="F28" s="22">
        <f t="shared" si="1"/>
        <v>42931305</v>
      </c>
      <c r="G28" s="43">
        <f t="shared" si="1"/>
        <v>43193822</v>
      </c>
      <c r="H28" s="4">
        <f t="shared" si="1"/>
        <v>42966581</v>
      </c>
      <c r="I28" s="4">
        <f t="shared" si="1"/>
        <v>43073500</v>
      </c>
      <c r="J28" s="4">
        <f t="shared" si="1"/>
        <v>42995728</v>
      </c>
      <c r="K28" s="4">
        <f t="shared" si="1"/>
        <v>42698358</v>
      </c>
      <c r="Q28" s="82"/>
      <c r="S28" s="82"/>
    </row>
    <row r="29" spans="1:19" ht="13.15" x14ac:dyDescent="0.25">
      <c r="G29" s="60"/>
    </row>
    <row r="30" spans="1:19" ht="13.15" x14ac:dyDescent="0.25">
      <c r="G30" s="60"/>
    </row>
    <row r="31" spans="1:19" ht="26.45" x14ac:dyDescent="0.25">
      <c r="A31" s="71"/>
      <c r="B31" s="2" t="s">
        <v>2</v>
      </c>
      <c r="C31" s="2" t="s">
        <v>3</v>
      </c>
      <c r="D31" s="2" t="s">
        <v>4</v>
      </c>
      <c r="E31" s="2" t="s">
        <v>5</v>
      </c>
      <c r="F31" s="33" t="s">
        <v>49</v>
      </c>
      <c r="G31" s="76" t="s">
        <v>73</v>
      </c>
      <c r="H31" s="77" t="s">
        <v>64</v>
      </c>
      <c r="I31" s="77" t="s">
        <v>66</v>
      </c>
      <c r="J31" s="77" t="s">
        <v>67</v>
      </c>
      <c r="K31" s="77" t="s">
        <v>68</v>
      </c>
    </row>
    <row r="32" spans="1:19" ht="13.15" x14ac:dyDescent="0.25">
      <c r="A32" s="71" t="s">
        <v>47</v>
      </c>
      <c r="B32" s="2"/>
      <c r="C32" s="2"/>
      <c r="D32" s="2"/>
      <c r="E32" s="2"/>
      <c r="F32" s="33"/>
      <c r="G32" s="40"/>
      <c r="H32" s="33"/>
      <c r="I32" s="33"/>
      <c r="J32" s="33"/>
      <c r="K32" s="33"/>
    </row>
    <row r="33" spans="1:11" ht="13.15" x14ac:dyDescent="0.25">
      <c r="A33" s="20" t="s">
        <v>39</v>
      </c>
      <c r="B33" s="3">
        <f>'Core Table 1 Page XX'!C10</f>
        <v>3806233</v>
      </c>
      <c r="C33" s="3">
        <f>'Core Table 1 Page XX'!D10</f>
        <v>3705546</v>
      </c>
      <c r="D33" s="3">
        <f>'Core Table 1 Page XX'!E10</f>
        <v>3663141</v>
      </c>
      <c r="E33" s="3">
        <f>'Core Table 1 Page XX'!F10</f>
        <v>3645367</v>
      </c>
      <c r="F33" s="39">
        <v>3464093</v>
      </c>
      <c r="G33" s="42">
        <v>3576188</v>
      </c>
      <c r="H33" s="39">
        <v>3882345</v>
      </c>
      <c r="I33" s="39">
        <v>3751283</v>
      </c>
      <c r="J33" s="39">
        <v>3487859</v>
      </c>
      <c r="K33" s="39">
        <v>3292929</v>
      </c>
    </row>
    <row r="34" spans="1:11" ht="13.15" x14ac:dyDescent="0.25">
      <c r="A34" s="20" t="s">
        <v>27</v>
      </c>
      <c r="B34" s="3">
        <f>'Core Table 1 Page 220'!B15</f>
        <v>41723405</v>
      </c>
      <c r="C34" s="3">
        <f>'Core Table 1 Page 220'!C15</f>
        <v>42781180</v>
      </c>
      <c r="D34" s="3">
        <f>'Core Table 1 Page 220'!D15</f>
        <v>42690024</v>
      </c>
      <c r="E34" s="3">
        <f>'Core Table 1 Page 220'!E15</f>
        <v>42574335</v>
      </c>
      <c r="F34" s="39">
        <v>42931305</v>
      </c>
      <c r="G34" s="42">
        <v>43193822</v>
      </c>
      <c r="H34" s="39">
        <v>42966581</v>
      </c>
      <c r="I34" s="39">
        <v>43073500</v>
      </c>
      <c r="J34" s="39">
        <v>42995728</v>
      </c>
      <c r="K34" s="39">
        <v>42698358</v>
      </c>
    </row>
    <row r="35" spans="1:11" ht="13.15" x14ac:dyDescent="0.25">
      <c r="A35" s="71" t="s">
        <v>46</v>
      </c>
      <c r="B35" s="4">
        <f t="shared" ref="B35:G35" si="2">SUM(B33:B34)</f>
        <v>45529638</v>
      </c>
      <c r="C35" s="4">
        <f t="shared" si="2"/>
        <v>46486726</v>
      </c>
      <c r="D35" s="4">
        <f t="shared" si="2"/>
        <v>46353165</v>
      </c>
      <c r="E35" s="4">
        <f t="shared" si="2"/>
        <v>46219702</v>
      </c>
      <c r="F35" s="22">
        <f t="shared" si="2"/>
        <v>46395398</v>
      </c>
      <c r="G35" s="43">
        <f t="shared" si="2"/>
        <v>46770010</v>
      </c>
      <c r="H35" s="22">
        <f>SUM(H33:H34)</f>
        <v>46848926</v>
      </c>
      <c r="I35" s="22">
        <f>SUM(I33:I34)</f>
        <v>46824783</v>
      </c>
      <c r="J35" s="22">
        <f>SUM(J33:J34)</f>
        <v>46483587</v>
      </c>
      <c r="K35" s="22">
        <f>SUM(K33:K34)</f>
        <v>45991287</v>
      </c>
    </row>
    <row r="36" spans="1:11" ht="13.15" x14ac:dyDescent="0.25">
      <c r="A36" s="71"/>
      <c r="B36" s="5"/>
      <c r="C36" s="5"/>
      <c r="D36" s="5"/>
      <c r="E36" s="6"/>
      <c r="F36" s="37"/>
      <c r="G36" s="45"/>
      <c r="H36" s="37"/>
      <c r="I36" s="37"/>
      <c r="J36" s="37"/>
      <c r="K36" s="37"/>
    </row>
    <row r="37" spans="1:11" ht="13.15" x14ac:dyDescent="0.25">
      <c r="A37" s="83" t="s">
        <v>44</v>
      </c>
      <c r="B37" s="83"/>
      <c r="C37" s="83"/>
      <c r="D37" s="83"/>
      <c r="E37" s="83"/>
      <c r="F37" s="32"/>
      <c r="G37" s="41"/>
      <c r="H37" s="32"/>
      <c r="I37" s="32"/>
      <c r="J37" s="32"/>
      <c r="K37" s="32"/>
    </row>
    <row r="38" spans="1:11" ht="15.6" x14ac:dyDescent="0.25">
      <c r="A38" s="20" t="s">
        <v>56</v>
      </c>
      <c r="B38" s="23">
        <v>255427</v>
      </c>
      <c r="C38" s="23">
        <v>208026</v>
      </c>
      <c r="D38" s="23">
        <v>225586</v>
      </c>
      <c r="E38" s="23">
        <v>236749</v>
      </c>
      <c r="F38" s="48">
        <f>F23+'Core Table 1 Page 219'!F20</f>
        <v>249627</v>
      </c>
      <c r="G38" s="49">
        <f>G23+'Core Table 1 Page 219'!G20</f>
        <v>271282</v>
      </c>
      <c r="H38" s="48">
        <v>320046</v>
      </c>
      <c r="I38" s="48">
        <v>323790</v>
      </c>
      <c r="J38" s="48">
        <v>351373</v>
      </c>
      <c r="K38" s="48">
        <v>379429</v>
      </c>
    </row>
    <row r="41" spans="1:11" ht="13.15" x14ac:dyDescent="0.25">
      <c r="E41" s="69"/>
    </row>
  </sheetData>
  <mergeCells count="4">
    <mergeCell ref="A2:G2"/>
    <mergeCell ref="A4:E4"/>
    <mergeCell ref="A18:E18"/>
    <mergeCell ref="A37:E37"/>
  </mergeCell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K51"/>
  <sheetViews>
    <sheetView zoomScaleNormal="100" workbookViewId="0">
      <selection activeCell="H53" sqref="H53"/>
    </sheetView>
  </sheetViews>
  <sheetFormatPr defaultColWidth="9.140625" defaultRowHeight="12.75" x14ac:dyDescent="0.2"/>
  <cols>
    <col min="1" max="1" width="27.28515625" style="27" customWidth="1"/>
    <col min="2" max="11" width="11.28515625" style="27" customWidth="1"/>
    <col min="12" max="16384" width="9.140625" style="27"/>
  </cols>
  <sheetData>
    <row r="2" spans="1:11" x14ac:dyDescent="0.2">
      <c r="A2" s="83" t="s">
        <v>0</v>
      </c>
      <c r="B2" s="83"/>
      <c r="C2" s="83"/>
      <c r="D2" s="83"/>
      <c r="E2" s="83"/>
      <c r="F2" s="83"/>
      <c r="G2" s="83"/>
    </row>
    <row r="3" spans="1:11" ht="26.45" x14ac:dyDescent="0.25">
      <c r="A3" s="1"/>
      <c r="B3" s="2" t="s">
        <v>2</v>
      </c>
      <c r="C3" s="2" t="s">
        <v>3</v>
      </c>
      <c r="D3" s="2" t="s">
        <v>4</v>
      </c>
      <c r="E3" s="2" t="s">
        <v>5</v>
      </c>
      <c r="F3" s="33" t="s">
        <v>49</v>
      </c>
      <c r="G3" s="40" t="s">
        <v>73</v>
      </c>
      <c r="H3" s="33" t="s">
        <v>64</v>
      </c>
      <c r="I3" s="33" t="s">
        <v>66</v>
      </c>
      <c r="J3" s="33" t="s">
        <v>67</v>
      </c>
      <c r="K3" s="33" t="s">
        <v>68</v>
      </c>
    </row>
    <row r="4" spans="1:11" ht="19.899999999999999" customHeight="1" x14ac:dyDescent="0.25">
      <c r="A4" s="75" t="s">
        <v>34</v>
      </c>
      <c r="B4" s="2"/>
      <c r="C4" s="2"/>
      <c r="D4" s="2"/>
      <c r="E4" s="2"/>
      <c r="F4" s="33"/>
      <c r="G4" s="40"/>
      <c r="H4" s="2"/>
      <c r="I4" s="2"/>
      <c r="J4" s="2"/>
      <c r="K4" s="2"/>
    </row>
    <row r="5" spans="1:11" ht="13.15" x14ac:dyDescent="0.25">
      <c r="A5" s="20" t="s">
        <v>7</v>
      </c>
      <c r="B5" s="3">
        <v>161073</v>
      </c>
      <c r="C5" s="3">
        <v>215064</v>
      </c>
      <c r="D5" s="3">
        <v>190063</v>
      </c>
      <c r="E5" s="3">
        <v>211019</v>
      </c>
      <c r="F5" s="39">
        <v>223985</v>
      </c>
      <c r="G5" s="42">
        <v>220162</v>
      </c>
      <c r="H5" s="3">
        <v>229640</v>
      </c>
      <c r="I5" s="3">
        <v>231140</v>
      </c>
      <c r="J5" s="3">
        <v>219240</v>
      </c>
      <c r="K5" s="3">
        <v>208000</v>
      </c>
    </row>
    <row r="6" spans="1:11" ht="13.15" x14ac:dyDescent="0.25">
      <c r="A6" s="20" t="s">
        <v>9</v>
      </c>
      <c r="B6" s="3">
        <v>7334</v>
      </c>
      <c r="C6" s="3">
        <v>5156</v>
      </c>
      <c r="D6" s="3">
        <v>3968</v>
      </c>
      <c r="E6" s="3">
        <v>7101</v>
      </c>
      <c r="F6" s="39">
        <v>7694</v>
      </c>
      <c r="G6" s="42">
        <v>7569</v>
      </c>
      <c r="H6" s="3">
        <v>12000</v>
      </c>
      <c r="I6" s="3">
        <v>11000</v>
      </c>
      <c r="J6" s="3">
        <v>9000</v>
      </c>
      <c r="K6" s="3">
        <v>8000</v>
      </c>
    </row>
    <row r="7" spans="1:11" ht="13.15" x14ac:dyDescent="0.25">
      <c r="A7" s="75" t="s">
        <v>52</v>
      </c>
      <c r="B7" s="9">
        <f t="shared" ref="B7:K7" si="0">SUM(B5:B6)</f>
        <v>168407</v>
      </c>
      <c r="C7" s="9">
        <f t="shared" si="0"/>
        <v>220220</v>
      </c>
      <c r="D7" s="9">
        <f t="shared" si="0"/>
        <v>194031</v>
      </c>
      <c r="E7" s="9">
        <f t="shared" si="0"/>
        <v>218120</v>
      </c>
      <c r="F7" s="24">
        <f t="shared" si="0"/>
        <v>231679</v>
      </c>
      <c r="G7" s="50">
        <f t="shared" si="0"/>
        <v>227731</v>
      </c>
      <c r="H7" s="9">
        <f t="shared" si="0"/>
        <v>241640</v>
      </c>
      <c r="I7" s="9">
        <f t="shared" si="0"/>
        <v>242140</v>
      </c>
      <c r="J7" s="9">
        <f t="shared" si="0"/>
        <v>228240</v>
      </c>
      <c r="K7" s="9">
        <f t="shared" si="0"/>
        <v>216000</v>
      </c>
    </row>
    <row r="8" spans="1:11" ht="19.899999999999999" customHeight="1" x14ac:dyDescent="0.25">
      <c r="A8" s="75"/>
      <c r="B8" s="9"/>
      <c r="C8" s="9"/>
      <c r="D8" s="9"/>
      <c r="E8" s="10"/>
      <c r="F8" s="18"/>
      <c r="G8" s="51"/>
      <c r="H8" s="10"/>
      <c r="I8" s="10"/>
      <c r="J8" s="10"/>
      <c r="K8" s="10"/>
    </row>
    <row r="9" spans="1:11" ht="13.15" x14ac:dyDescent="0.25">
      <c r="A9" s="83" t="s">
        <v>44</v>
      </c>
      <c r="B9" s="83"/>
      <c r="C9" s="83"/>
      <c r="D9" s="83"/>
      <c r="E9" s="83"/>
      <c r="F9" s="31"/>
      <c r="G9" s="52"/>
    </row>
    <row r="10" spans="1:11" ht="29.45" hidden="1" customHeight="1" x14ac:dyDescent="0.25">
      <c r="A10" s="20" t="s">
        <v>35</v>
      </c>
      <c r="B10" s="2" t="s">
        <v>8</v>
      </c>
      <c r="C10" s="2" t="s">
        <v>8</v>
      </c>
      <c r="D10" s="2" t="s">
        <v>8</v>
      </c>
      <c r="E10" s="2" t="s">
        <v>8</v>
      </c>
      <c r="F10" s="33" t="s">
        <v>8</v>
      </c>
      <c r="G10" s="40"/>
      <c r="H10" s="2" t="s">
        <v>8</v>
      </c>
      <c r="I10" s="2" t="s">
        <v>8</v>
      </c>
      <c r="J10" s="2" t="s">
        <v>8</v>
      </c>
      <c r="K10" s="2" t="s">
        <v>8</v>
      </c>
    </row>
    <row r="11" spans="1:11" ht="13.15" x14ac:dyDescent="0.25">
      <c r="A11" s="20" t="s">
        <v>36</v>
      </c>
      <c r="B11" s="3">
        <v>172696</v>
      </c>
      <c r="C11" s="3">
        <v>221589</v>
      </c>
      <c r="D11" s="3">
        <v>199245</v>
      </c>
      <c r="E11" s="3">
        <v>220229</v>
      </c>
      <c r="F11" s="39">
        <v>237864</v>
      </c>
      <c r="G11" s="42">
        <v>228970</v>
      </c>
      <c r="H11" s="3">
        <v>244640</v>
      </c>
      <c r="I11" s="3">
        <v>245140</v>
      </c>
      <c r="J11" s="3">
        <v>231240</v>
      </c>
      <c r="K11" s="3">
        <v>219000</v>
      </c>
    </row>
    <row r="12" spans="1:11" ht="22.9" customHeight="1" x14ac:dyDescent="0.25">
      <c r="A12" s="20" t="s">
        <v>37</v>
      </c>
      <c r="B12" s="3">
        <v>-4289</v>
      </c>
      <c r="C12" s="3">
        <v>-1369</v>
      </c>
      <c r="D12" s="3">
        <v>-5214</v>
      </c>
      <c r="E12" s="3">
        <v>-2109</v>
      </c>
      <c r="F12" s="34">
        <v>-6185</v>
      </c>
      <c r="G12" s="42">
        <v>-1239</v>
      </c>
      <c r="H12" s="3">
        <v>-3000</v>
      </c>
      <c r="I12" s="3">
        <v>-3000</v>
      </c>
      <c r="J12" s="3">
        <v>-3000</v>
      </c>
      <c r="K12" s="3">
        <v>-3000</v>
      </c>
    </row>
    <row r="13" spans="1:11" ht="18.600000000000001" hidden="1" customHeight="1" x14ac:dyDescent="0.25">
      <c r="A13" s="20" t="s">
        <v>38</v>
      </c>
      <c r="B13" s="2" t="s">
        <v>8</v>
      </c>
      <c r="C13" s="2" t="s">
        <v>8</v>
      </c>
      <c r="D13" s="2" t="s">
        <v>8</v>
      </c>
      <c r="E13" s="2" t="s">
        <v>8</v>
      </c>
      <c r="F13" s="39"/>
      <c r="G13" s="40"/>
      <c r="H13" s="2" t="s">
        <v>8</v>
      </c>
      <c r="I13" s="2" t="s">
        <v>8</v>
      </c>
      <c r="J13" s="2" t="s">
        <v>8</v>
      </c>
      <c r="K13" s="2" t="s">
        <v>8</v>
      </c>
    </row>
    <row r="14" spans="1:11" ht="13.15" x14ac:dyDescent="0.25">
      <c r="A14" s="75"/>
      <c r="B14" s="9">
        <f t="shared" ref="B14:G14" si="1">SUM(B11:B13)</f>
        <v>168407</v>
      </c>
      <c r="C14" s="24">
        <f t="shared" si="1"/>
        <v>220220</v>
      </c>
      <c r="D14" s="9">
        <f t="shared" si="1"/>
        <v>194031</v>
      </c>
      <c r="E14" s="9">
        <f t="shared" si="1"/>
        <v>218120</v>
      </c>
      <c r="F14" s="24">
        <f t="shared" si="1"/>
        <v>231679</v>
      </c>
      <c r="G14" s="50">
        <f t="shared" si="1"/>
        <v>227731</v>
      </c>
      <c r="H14" s="9">
        <f>SUM(H11:H13)</f>
        <v>241640</v>
      </c>
      <c r="I14" s="9">
        <f>SUM(I11:I13)</f>
        <v>242140</v>
      </c>
      <c r="J14" s="9">
        <f>SUM(J11:J13)</f>
        <v>228240</v>
      </c>
      <c r="K14" s="9">
        <f>SUM(K11:K13)</f>
        <v>216000</v>
      </c>
    </row>
    <row r="15" spans="1:11" ht="13.15" x14ac:dyDescent="0.25">
      <c r="A15" s="20"/>
      <c r="B15" s="8"/>
      <c r="C15" s="25"/>
      <c r="D15" s="8"/>
      <c r="E15" s="8"/>
      <c r="F15" s="25"/>
      <c r="G15" s="53"/>
      <c r="H15" s="8"/>
      <c r="I15" s="8"/>
      <c r="J15" s="8"/>
      <c r="K15" s="8"/>
    </row>
    <row r="16" spans="1:11" ht="13.15" x14ac:dyDescent="0.25">
      <c r="A16" s="20"/>
      <c r="B16" s="2"/>
      <c r="C16" s="2"/>
      <c r="D16" s="2"/>
      <c r="E16" s="2"/>
      <c r="F16" s="33"/>
      <c r="G16" s="40"/>
      <c r="H16" s="2"/>
      <c r="I16" s="2"/>
      <c r="J16" s="2"/>
      <c r="K16" s="2"/>
    </row>
    <row r="17" spans="1:11" ht="13.15" x14ac:dyDescent="0.25">
      <c r="A17" s="83" t="s">
        <v>40</v>
      </c>
      <c r="B17" s="83"/>
      <c r="C17" s="83"/>
      <c r="D17" s="83"/>
      <c r="E17" s="83"/>
      <c r="F17" s="32"/>
      <c r="G17" s="41"/>
    </row>
    <row r="18" spans="1:11" ht="13.15" x14ac:dyDescent="0.25">
      <c r="A18" s="20" t="s">
        <v>72</v>
      </c>
      <c r="B18" s="3">
        <v>226677</v>
      </c>
      <c r="C18" s="3">
        <v>86255</v>
      </c>
      <c r="D18" s="2">
        <v>547</v>
      </c>
      <c r="E18" s="2">
        <v>223</v>
      </c>
      <c r="F18" s="39">
        <v>11</v>
      </c>
      <c r="G18" s="70">
        <v>5</v>
      </c>
      <c r="H18" s="2">
        <v>30</v>
      </c>
      <c r="I18" s="2" t="s">
        <v>8</v>
      </c>
      <c r="J18" s="2" t="s">
        <v>8</v>
      </c>
      <c r="K18" s="2" t="s">
        <v>8</v>
      </c>
    </row>
    <row r="19" spans="1:11" ht="13.15" x14ac:dyDescent="0.25">
      <c r="A19" s="20" t="s">
        <v>25</v>
      </c>
      <c r="B19" s="3">
        <v>113996</v>
      </c>
      <c r="C19" s="2" t="s">
        <v>8</v>
      </c>
      <c r="D19" s="2" t="s">
        <v>8</v>
      </c>
      <c r="E19" s="2" t="s">
        <v>8</v>
      </c>
      <c r="F19" s="39" t="s">
        <v>8</v>
      </c>
      <c r="G19" s="40" t="s">
        <v>8</v>
      </c>
      <c r="H19" s="2" t="s">
        <v>8</v>
      </c>
      <c r="I19" s="2" t="s">
        <v>8</v>
      </c>
      <c r="J19" s="2" t="s">
        <v>8</v>
      </c>
      <c r="K19" s="2" t="s">
        <v>8</v>
      </c>
    </row>
    <row r="20" spans="1:11" ht="13.15" x14ac:dyDescent="0.25">
      <c r="A20" s="75" t="s">
        <v>53</v>
      </c>
      <c r="B20" s="11">
        <f t="shared" ref="B20:G20" si="2">SUM(B18:B19)</f>
        <v>340673</v>
      </c>
      <c r="C20" s="11">
        <f t="shared" si="2"/>
        <v>86255</v>
      </c>
      <c r="D20" s="11">
        <f t="shared" si="2"/>
        <v>547</v>
      </c>
      <c r="E20" s="11">
        <f t="shared" si="2"/>
        <v>223</v>
      </c>
      <c r="F20" s="56">
        <f t="shared" si="2"/>
        <v>11</v>
      </c>
      <c r="G20" s="54">
        <f t="shared" si="2"/>
        <v>5</v>
      </c>
      <c r="H20" s="11">
        <f>SUM(H18:H19)</f>
        <v>30</v>
      </c>
      <c r="I20" s="11">
        <f>SUM(I18:I19)</f>
        <v>0</v>
      </c>
      <c r="J20" s="11">
        <f>SUM(J18:J19)</f>
        <v>0</v>
      </c>
      <c r="K20" s="11">
        <f>SUM(K18:K19)</f>
        <v>0</v>
      </c>
    </row>
    <row r="21" spans="1:11" ht="13.15" x14ac:dyDescent="0.25">
      <c r="A21" s="75"/>
      <c r="B21" s="11"/>
      <c r="C21" s="11"/>
      <c r="D21" s="12"/>
      <c r="E21" s="12"/>
      <c r="F21" s="57"/>
      <c r="G21" s="55"/>
      <c r="H21" s="12"/>
      <c r="I21" s="12"/>
      <c r="J21" s="12"/>
      <c r="K21" s="12"/>
    </row>
    <row r="22" spans="1:11" ht="13.15" x14ac:dyDescent="0.25">
      <c r="A22" s="83" t="s">
        <v>44</v>
      </c>
      <c r="B22" s="83"/>
      <c r="C22" s="83"/>
      <c r="D22" s="83"/>
      <c r="E22" s="83"/>
      <c r="F22" s="32"/>
      <c r="G22" s="41"/>
    </row>
    <row r="23" spans="1:11" ht="31.15" customHeight="1" x14ac:dyDescent="0.25">
      <c r="A23" s="20" t="s">
        <v>35</v>
      </c>
      <c r="B23" s="3">
        <v>340673</v>
      </c>
      <c r="C23" s="3">
        <v>86255</v>
      </c>
      <c r="D23" s="2">
        <v>547</v>
      </c>
      <c r="E23" s="2">
        <v>223</v>
      </c>
      <c r="F23" s="39">
        <v>11</v>
      </c>
      <c r="G23" s="40">
        <v>5</v>
      </c>
      <c r="H23" s="2">
        <v>30</v>
      </c>
      <c r="I23" s="2" t="s">
        <v>8</v>
      </c>
      <c r="J23" s="2" t="s">
        <v>8</v>
      </c>
      <c r="K23" s="2" t="s">
        <v>8</v>
      </c>
    </row>
    <row r="24" spans="1:11" ht="13.15" x14ac:dyDescent="0.25">
      <c r="A24" s="75"/>
      <c r="B24" s="11">
        <f t="shared" ref="B24:K24" si="3">SUM(B23)</f>
        <v>340673</v>
      </c>
      <c r="C24" s="11">
        <f t="shared" si="3"/>
        <v>86255</v>
      </c>
      <c r="D24" s="11">
        <f t="shared" si="3"/>
        <v>547</v>
      </c>
      <c r="E24" s="11">
        <f t="shared" si="3"/>
        <v>223</v>
      </c>
      <c r="F24" s="56">
        <f t="shared" si="3"/>
        <v>11</v>
      </c>
      <c r="G24" s="73">
        <f t="shared" si="3"/>
        <v>5</v>
      </c>
      <c r="H24" s="11">
        <f t="shared" si="3"/>
        <v>30</v>
      </c>
      <c r="I24" s="11">
        <f t="shared" si="3"/>
        <v>0</v>
      </c>
      <c r="J24" s="11">
        <f t="shared" si="3"/>
        <v>0</v>
      </c>
      <c r="K24" s="11">
        <f t="shared" si="3"/>
        <v>0</v>
      </c>
    </row>
    <row r="25" spans="1:11" ht="13.15" x14ac:dyDescent="0.25">
      <c r="A25" s="20"/>
      <c r="B25" s="7"/>
      <c r="C25" s="7"/>
      <c r="D25" s="8"/>
      <c r="E25" s="8"/>
      <c r="F25" s="25"/>
      <c r="G25" s="53"/>
      <c r="H25" s="8"/>
      <c r="I25" s="8"/>
      <c r="J25" s="8"/>
      <c r="K25" s="8"/>
    </row>
    <row r="26" spans="1:11" ht="13.15" x14ac:dyDescent="0.25">
      <c r="A26" s="20"/>
      <c r="B26" s="3"/>
      <c r="C26" s="3"/>
      <c r="D26" s="2"/>
      <c r="E26" s="2"/>
      <c r="F26" s="33"/>
      <c r="G26" s="40"/>
      <c r="H26" s="2"/>
      <c r="I26" s="2"/>
      <c r="J26" s="2"/>
      <c r="K26" s="2"/>
    </row>
    <row r="27" spans="1:11" ht="13.15" x14ac:dyDescent="0.25">
      <c r="A27" s="75" t="s">
        <v>45</v>
      </c>
      <c r="B27" s="3"/>
      <c r="C27" s="3"/>
      <c r="D27" s="2"/>
      <c r="E27" s="2"/>
      <c r="F27" s="33"/>
      <c r="G27" s="40"/>
      <c r="H27" s="2"/>
      <c r="I27" s="2"/>
      <c r="J27" s="2"/>
      <c r="K27" s="2"/>
    </row>
    <row r="28" spans="1:11" ht="13.15" x14ac:dyDescent="0.25">
      <c r="A28" s="20" t="s">
        <v>52</v>
      </c>
      <c r="B28" s="3">
        <f>B7</f>
        <v>168407</v>
      </c>
      <c r="C28" s="3">
        <f>C7</f>
        <v>220220</v>
      </c>
      <c r="D28" s="3">
        <f>D7</f>
        <v>194031</v>
      </c>
      <c r="E28" s="3">
        <v>218120</v>
      </c>
      <c r="F28" s="39">
        <v>231679</v>
      </c>
      <c r="G28" s="42">
        <v>227731</v>
      </c>
      <c r="H28" s="3">
        <v>241640</v>
      </c>
      <c r="I28" s="3">
        <v>242140</v>
      </c>
      <c r="J28" s="3">
        <v>228240</v>
      </c>
      <c r="K28" s="3">
        <v>216000</v>
      </c>
    </row>
    <row r="29" spans="1:11" ht="13.15" x14ac:dyDescent="0.25">
      <c r="A29" s="20" t="s">
        <v>53</v>
      </c>
      <c r="B29" s="3">
        <f>B20</f>
        <v>340673</v>
      </c>
      <c r="C29" s="3">
        <f>C20</f>
        <v>86255</v>
      </c>
      <c r="D29" s="3">
        <f>D20</f>
        <v>547</v>
      </c>
      <c r="E29" s="3">
        <v>223</v>
      </c>
      <c r="F29" s="39">
        <v>11</v>
      </c>
      <c r="G29" s="40">
        <v>5</v>
      </c>
      <c r="H29" s="3">
        <v>30</v>
      </c>
      <c r="I29" s="3"/>
      <c r="J29" s="3" t="s">
        <v>8</v>
      </c>
      <c r="K29" s="3" t="s">
        <v>8</v>
      </c>
    </row>
    <row r="30" spans="1:11" ht="13.15" x14ac:dyDescent="0.25">
      <c r="A30" s="75" t="s">
        <v>54</v>
      </c>
      <c r="B30" s="9">
        <f t="shared" ref="B30:G30" si="4">SUM(B28:B29)</f>
        <v>509080</v>
      </c>
      <c r="C30" s="9">
        <f t="shared" si="4"/>
        <v>306475</v>
      </c>
      <c r="D30" s="9">
        <f t="shared" si="4"/>
        <v>194578</v>
      </c>
      <c r="E30" s="9">
        <f t="shared" si="4"/>
        <v>218343</v>
      </c>
      <c r="F30" s="24">
        <f t="shared" si="4"/>
        <v>231690</v>
      </c>
      <c r="G30" s="50">
        <f t="shared" si="4"/>
        <v>227736</v>
      </c>
      <c r="H30" s="9">
        <f>SUM(H28:H29)</f>
        <v>241670</v>
      </c>
      <c r="I30" s="9">
        <f>SUM(I28:I29)</f>
        <v>242140</v>
      </c>
      <c r="J30" s="9">
        <f>SUM(J28:J29)</f>
        <v>228240</v>
      </c>
      <c r="K30" s="9">
        <f>SUM(K28:K29)</f>
        <v>216000</v>
      </c>
    </row>
    <row r="31" spans="1:11" ht="13.15" x14ac:dyDescent="0.25">
      <c r="A31" s="75"/>
      <c r="B31" s="9"/>
      <c r="C31" s="9"/>
      <c r="D31" s="9"/>
      <c r="E31" s="10"/>
      <c r="F31" s="18"/>
      <c r="G31" s="10"/>
      <c r="H31" s="10"/>
      <c r="I31" s="10"/>
      <c r="J31" s="10"/>
      <c r="K31" s="10"/>
    </row>
    <row r="32" spans="1:11" ht="13.15" x14ac:dyDescent="0.25">
      <c r="A32" s="75"/>
      <c r="B32" s="15"/>
      <c r="C32" s="15"/>
      <c r="D32" s="15"/>
      <c r="E32" s="16"/>
      <c r="F32" s="19"/>
      <c r="G32" s="16"/>
      <c r="H32" s="16"/>
      <c r="I32" s="16"/>
      <c r="J32" s="16"/>
      <c r="K32" s="16"/>
    </row>
    <row r="33" spans="1:11" ht="13.15" x14ac:dyDescent="0.25">
      <c r="A33" s="75"/>
      <c r="B33" s="15"/>
      <c r="C33" s="15"/>
      <c r="D33" s="15"/>
      <c r="E33" s="16"/>
      <c r="F33" s="19"/>
      <c r="G33" s="16"/>
      <c r="H33" s="16"/>
      <c r="I33" s="16"/>
      <c r="J33" s="16"/>
      <c r="K33" s="16"/>
    </row>
    <row r="34" spans="1:11" ht="13.15" x14ac:dyDescent="0.25">
      <c r="A34" s="75"/>
      <c r="B34" s="15"/>
      <c r="C34" s="15"/>
      <c r="D34" s="15"/>
      <c r="E34" s="16"/>
      <c r="F34" s="19"/>
      <c r="G34" s="16"/>
      <c r="H34" s="16"/>
      <c r="I34" s="16"/>
      <c r="J34" s="16"/>
      <c r="K34" s="16"/>
    </row>
    <row r="35" spans="1:11" ht="13.15" hidden="1" x14ac:dyDescent="0.25">
      <c r="A35" s="75"/>
      <c r="B35" s="15"/>
      <c r="C35" s="15"/>
      <c r="D35" s="15"/>
      <c r="E35" s="16"/>
      <c r="F35" s="19"/>
      <c r="G35" s="16"/>
      <c r="H35" s="16"/>
      <c r="I35" s="16"/>
      <c r="J35" s="16"/>
      <c r="K35" s="16"/>
    </row>
    <row r="36" spans="1:11" ht="26.45" hidden="1" x14ac:dyDescent="0.25">
      <c r="A36" s="75"/>
      <c r="B36" s="2" t="s">
        <v>2</v>
      </c>
      <c r="C36" s="2" t="s">
        <v>3</v>
      </c>
      <c r="D36" s="2" t="s">
        <v>4</v>
      </c>
      <c r="E36" s="2" t="s">
        <v>5</v>
      </c>
      <c r="F36" s="33" t="s">
        <v>49</v>
      </c>
      <c r="G36" s="76" t="s">
        <v>73</v>
      </c>
      <c r="H36" s="77" t="s">
        <v>64</v>
      </c>
      <c r="I36" s="77" t="s">
        <v>66</v>
      </c>
      <c r="J36" s="77" t="s">
        <v>67</v>
      </c>
      <c r="K36" s="77" t="s">
        <v>68</v>
      </c>
    </row>
    <row r="37" spans="1:11" ht="13.15" hidden="1" x14ac:dyDescent="0.25">
      <c r="A37" s="75" t="s">
        <v>48</v>
      </c>
      <c r="B37" s="5"/>
      <c r="C37" s="5"/>
      <c r="D37" s="5"/>
      <c r="E37" s="6"/>
      <c r="F37" s="37"/>
      <c r="G37" s="45"/>
      <c r="H37" s="6"/>
      <c r="I37" s="6"/>
      <c r="J37" s="6"/>
      <c r="K37" s="6"/>
    </row>
    <row r="38" spans="1:11" ht="13.15" hidden="1" x14ac:dyDescent="0.25">
      <c r="A38" s="20" t="s">
        <v>46</v>
      </c>
      <c r="B38" s="3">
        <v>45529638</v>
      </c>
      <c r="C38" s="3">
        <v>46486726</v>
      </c>
      <c r="D38" s="3">
        <v>46353165</v>
      </c>
      <c r="E38" s="3">
        <v>46219702</v>
      </c>
      <c r="F38" s="39">
        <v>46395398</v>
      </c>
      <c r="G38" s="66">
        <v>46770010</v>
      </c>
      <c r="H38" s="3">
        <v>46849350</v>
      </c>
      <c r="I38" s="3">
        <v>46823875</v>
      </c>
      <c r="J38" s="3">
        <v>46483942</v>
      </c>
      <c r="K38" s="3">
        <v>45993128</v>
      </c>
    </row>
    <row r="39" spans="1:11" ht="13.15" hidden="1" x14ac:dyDescent="0.25">
      <c r="A39" s="20" t="s">
        <v>51</v>
      </c>
      <c r="B39" s="3">
        <v>-255427</v>
      </c>
      <c r="C39" s="3">
        <v>-208026</v>
      </c>
      <c r="D39" s="3">
        <v>-225586</v>
      </c>
      <c r="E39" s="3">
        <v>-236749</v>
      </c>
      <c r="F39" s="39">
        <v>-277889</v>
      </c>
      <c r="G39" s="66">
        <v>-273042</v>
      </c>
      <c r="H39" s="3">
        <v>-320046</v>
      </c>
      <c r="I39" s="3">
        <v>-323789</v>
      </c>
      <c r="J39" s="3">
        <v>-351373</v>
      </c>
      <c r="K39" s="3">
        <v>-379429</v>
      </c>
    </row>
    <row r="40" spans="1:11" ht="13.15" hidden="1" x14ac:dyDescent="0.25">
      <c r="A40" s="20" t="s">
        <v>54</v>
      </c>
      <c r="B40" s="3">
        <v>509080</v>
      </c>
      <c r="C40" s="3">
        <v>306475</v>
      </c>
      <c r="D40" s="3">
        <v>194578</v>
      </c>
      <c r="E40" s="3">
        <v>218343</v>
      </c>
      <c r="F40" s="39">
        <v>231690</v>
      </c>
      <c r="G40" s="66">
        <v>227736</v>
      </c>
      <c r="H40" s="3">
        <v>241670</v>
      </c>
      <c r="I40" s="3">
        <v>242140</v>
      </c>
      <c r="J40" s="3">
        <v>228240</v>
      </c>
      <c r="K40" s="3">
        <v>216000</v>
      </c>
    </row>
    <row r="41" spans="1:11" ht="13.15" hidden="1" x14ac:dyDescent="0.25">
      <c r="A41" s="75" t="s">
        <v>41</v>
      </c>
      <c r="B41" s="14">
        <f t="shared" ref="B41:G41" si="5">SUM(B38:B40)</f>
        <v>45783291</v>
      </c>
      <c r="C41" s="14">
        <f t="shared" si="5"/>
        <v>46585175</v>
      </c>
      <c r="D41" s="14">
        <f t="shared" si="5"/>
        <v>46322157</v>
      </c>
      <c r="E41" s="14">
        <f t="shared" si="5"/>
        <v>46201296</v>
      </c>
      <c r="F41" s="63">
        <f t="shared" si="5"/>
        <v>46349199</v>
      </c>
      <c r="G41" s="64">
        <f t="shared" si="5"/>
        <v>46724704</v>
      </c>
      <c r="H41" s="14">
        <f>SUM(H38:H40)</f>
        <v>46770974</v>
      </c>
      <c r="I41" s="14">
        <f>SUM(I38:I40)</f>
        <v>46742226</v>
      </c>
      <c r="J41" s="14">
        <f>SUM(J38:J40)</f>
        <v>46360809</v>
      </c>
      <c r="K41" s="14">
        <f>SUM(K38:K40)</f>
        <v>45829699</v>
      </c>
    </row>
    <row r="42" spans="1:11" ht="13.15" hidden="1" x14ac:dyDescent="0.25">
      <c r="A42" s="75"/>
      <c r="B42" s="13"/>
      <c r="C42" s="13"/>
      <c r="D42" s="13"/>
      <c r="E42" s="75"/>
      <c r="F42" s="31"/>
      <c r="G42" s="52"/>
      <c r="H42" s="75"/>
      <c r="I42" s="75"/>
      <c r="J42" s="75"/>
      <c r="K42" s="75"/>
    </row>
    <row r="43" spans="1:11" ht="13.15" hidden="1" x14ac:dyDescent="0.25">
      <c r="A43" s="83" t="s">
        <v>11</v>
      </c>
      <c r="B43" s="83"/>
      <c r="C43" s="83"/>
      <c r="D43" s="83"/>
      <c r="E43" s="83"/>
      <c r="F43" s="32"/>
      <c r="G43" s="41"/>
    </row>
    <row r="44" spans="1:11" ht="13.15" hidden="1" x14ac:dyDescent="0.25">
      <c r="A44" s="20" t="s">
        <v>42</v>
      </c>
      <c r="B44" s="3">
        <v>3759267</v>
      </c>
      <c r="C44" s="3">
        <v>3708470</v>
      </c>
      <c r="D44" s="3">
        <v>3631097</v>
      </c>
      <c r="E44" s="3">
        <v>3629597</v>
      </c>
      <c r="F44" s="39">
        <v>3419955</v>
      </c>
      <c r="G44" s="66">
        <v>3531008</v>
      </c>
      <c r="H44" s="3">
        <v>3803940</v>
      </c>
      <c r="I44" s="3">
        <v>3669634</v>
      </c>
      <c r="J44" s="3">
        <v>3364727</v>
      </c>
      <c r="K44" s="3">
        <v>3129501</v>
      </c>
    </row>
    <row r="45" spans="1:11" ht="13.15" hidden="1" x14ac:dyDescent="0.25">
      <c r="A45" s="20" t="s">
        <v>43</v>
      </c>
      <c r="B45" s="3">
        <v>42024024</v>
      </c>
      <c r="C45" s="3">
        <v>42876705</v>
      </c>
      <c r="D45" s="3">
        <v>42691060</v>
      </c>
      <c r="E45" s="3">
        <v>42571699</v>
      </c>
      <c r="F45" s="39">
        <v>42929244</v>
      </c>
      <c r="G45" s="66">
        <v>43193696</v>
      </c>
      <c r="H45" s="3">
        <v>42967034</v>
      </c>
      <c r="I45" s="3">
        <v>43072592</v>
      </c>
      <c r="J45" s="39">
        <v>42996083</v>
      </c>
      <c r="K45" s="39">
        <v>42700199</v>
      </c>
    </row>
    <row r="46" spans="1:11" ht="13.15" hidden="1" x14ac:dyDescent="0.25">
      <c r="B46" s="21">
        <f t="shared" ref="B46:G46" si="6">SUM(B44:B45)</f>
        <v>45783291</v>
      </c>
      <c r="C46" s="21">
        <f t="shared" si="6"/>
        <v>46585175</v>
      </c>
      <c r="D46" s="26">
        <f t="shared" si="6"/>
        <v>46322157</v>
      </c>
      <c r="E46" s="26">
        <f t="shared" si="6"/>
        <v>46201296</v>
      </c>
      <c r="F46" s="26">
        <f t="shared" si="6"/>
        <v>46349199</v>
      </c>
      <c r="G46" s="46">
        <f t="shared" si="6"/>
        <v>46724704</v>
      </c>
      <c r="H46" s="26">
        <f>SUM(H44:H45)</f>
        <v>46770974</v>
      </c>
      <c r="I46" s="26">
        <f>SUM(I44:I45)</f>
        <v>46742226</v>
      </c>
      <c r="J46" s="26">
        <f>SUM(J44:J45)</f>
        <v>46360810</v>
      </c>
      <c r="K46" s="26">
        <f>SUM(K44:K45)</f>
        <v>45829700</v>
      </c>
    </row>
    <row r="47" spans="1:11" ht="13.15" hidden="1" x14ac:dyDescent="0.25"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50" spans="1:1" ht="15.6" x14ac:dyDescent="0.25">
      <c r="A50" s="68" t="s">
        <v>69</v>
      </c>
    </row>
    <row r="51" spans="1:1" ht="15.6" x14ac:dyDescent="0.25">
      <c r="A51" s="27" t="s">
        <v>57</v>
      </c>
    </row>
  </sheetData>
  <mergeCells count="5">
    <mergeCell ref="A9:E9"/>
    <mergeCell ref="A2:G2"/>
    <mergeCell ref="A17:E17"/>
    <mergeCell ref="A22:E22"/>
    <mergeCell ref="A43:E43"/>
  </mergeCells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="90" zoomScaleNormal="90" workbookViewId="0">
      <selection activeCell="N30" sqref="N30"/>
    </sheetView>
  </sheetViews>
  <sheetFormatPr defaultColWidth="9.140625" defaultRowHeight="14.25" x14ac:dyDescent="0.2"/>
  <cols>
    <col min="1" max="1" width="26" style="58" customWidth="1"/>
    <col min="2" max="5" width="11.28515625" style="58" customWidth="1"/>
    <col min="6" max="6" width="11.28515625" style="59" customWidth="1"/>
    <col min="7" max="11" width="11.28515625" style="58" customWidth="1"/>
    <col min="12" max="16384" width="9.140625" style="58"/>
  </cols>
  <sheetData>
    <row r="1" spans="1:12" ht="13.9" x14ac:dyDescent="0.25">
      <c r="A1" s="27"/>
      <c r="B1" s="27"/>
      <c r="C1" s="27"/>
      <c r="D1" s="27"/>
      <c r="E1" s="27"/>
      <c r="F1" s="61"/>
      <c r="G1" s="27"/>
      <c r="H1" s="27"/>
      <c r="I1" s="27"/>
      <c r="J1" s="27"/>
      <c r="K1" s="27"/>
      <c r="L1" s="27"/>
    </row>
    <row r="2" spans="1:12" ht="15.6" customHeight="1" x14ac:dyDescent="0.2">
      <c r="A2" s="83" t="s">
        <v>65</v>
      </c>
      <c r="B2" s="83"/>
      <c r="C2" s="83"/>
      <c r="D2" s="83"/>
      <c r="E2" s="83"/>
      <c r="F2" s="83"/>
      <c r="G2" s="83"/>
      <c r="H2" s="27"/>
      <c r="I2" s="27"/>
      <c r="J2" s="27"/>
      <c r="K2" s="27"/>
      <c r="L2" s="27"/>
    </row>
    <row r="3" spans="1:12" ht="26.45" x14ac:dyDescent="0.25">
      <c r="A3" s="32"/>
      <c r="B3" s="33" t="s">
        <v>2</v>
      </c>
      <c r="C3" s="33" t="s">
        <v>3</v>
      </c>
      <c r="D3" s="33" t="s">
        <v>63</v>
      </c>
      <c r="E3" s="33" t="s">
        <v>5</v>
      </c>
      <c r="F3" s="33" t="s">
        <v>49</v>
      </c>
      <c r="G3" s="76" t="s">
        <v>73</v>
      </c>
      <c r="H3" s="77" t="s">
        <v>64</v>
      </c>
      <c r="I3" s="77" t="s">
        <v>66</v>
      </c>
      <c r="J3" s="77" t="s">
        <v>67</v>
      </c>
      <c r="K3" s="77" t="s">
        <v>68</v>
      </c>
      <c r="L3" s="27"/>
    </row>
    <row r="4" spans="1:12" ht="13.9" x14ac:dyDescent="0.25">
      <c r="A4" s="30" t="s">
        <v>6</v>
      </c>
      <c r="B4" s="30"/>
      <c r="C4" s="30"/>
      <c r="D4" s="30"/>
      <c r="E4" s="30"/>
      <c r="F4" s="32"/>
      <c r="G4" s="41"/>
      <c r="H4" s="30"/>
      <c r="I4" s="30"/>
      <c r="J4" s="30"/>
      <c r="K4" s="30"/>
      <c r="L4" s="27"/>
    </row>
    <row r="5" spans="1:12" ht="13.9" x14ac:dyDescent="0.25">
      <c r="A5" s="29" t="s">
        <v>7</v>
      </c>
      <c r="B5" s="34">
        <v>3217450</v>
      </c>
      <c r="C5" s="34">
        <v>871766</v>
      </c>
      <c r="D5" s="34">
        <v>849599</v>
      </c>
      <c r="E5" s="34">
        <v>777741</v>
      </c>
      <c r="F5" s="39">
        <v>706563</v>
      </c>
      <c r="G5" s="42">
        <v>717025</v>
      </c>
      <c r="H5" s="34">
        <v>873835</v>
      </c>
      <c r="I5" s="34">
        <v>825995</v>
      </c>
      <c r="J5" s="34">
        <v>826652</v>
      </c>
      <c r="K5" s="34">
        <v>826334</v>
      </c>
      <c r="L5" s="27"/>
    </row>
    <row r="6" spans="1:12" ht="13.9" x14ac:dyDescent="0.25">
      <c r="A6" s="29" t="s">
        <v>58</v>
      </c>
      <c r="B6" s="34">
        <v>48381</v>
      </c>
      <c r="C6" s="34">
        <v>40850</v>
      </c>
      <c r="D6" s="34">
        <v>32971</v>
      </c>
      <c r="E6" s="34">
        <v>26156</v>
      </c>
      <c r="F6" s="39">
        <v>18831</v>
      </c>
      <c r="G6" s="42">
        <v>13642</v>
      </c>
      <c r="H6" s="34">
        <v>8400</v>
      </c>
      <c r="I6" s="34">
        <v>14000</v>
      </c>
      <c r="J6" s="34">
        <v>14000</v>
      </c>
      <c r="K6" s="34">
        <v>14000</v>
      </c>
      <c r="L6" s="27"/>
    </row>
    <row r="7" spans="1:12" ht="13.9" x14ac:dyDescent="0.25">
      <c r="A7" s="29" t="s">
        <v>10</v>
      </c>
      <c r="B7" s="33" t="s">
        <v>8</v>
      </c>
      <c r="C7" s="34">
        <v>48953</v>
      </c>
      <c r="D7" s="34">
        <v>64838</v>
      </c>
      <c r="E7" s="34">
        <v>60254</v>
      </c>
      <c r="F7" s="39">
        <v>71647</v>
      </c>
      <c r="G7" s="42">
        <v>61223</v>
      </c>
      <c r="H7" s="34">
        <v>56000</v>
      </c>
      <c r="I7" s="34">
        <v>54274</v>
      </c>
      <c r="J7" s="34">
        <v>52174</v>
      </c>
      <c r="K7" s="34">
        <v>51474</v>
      </c>
      <c r="L7" s="27"/>
    </row>
    <row r="8" spans="1:12" ht="13.9" x14ac:dyDescent="0.25">
      <c r="A8" s="31" t="s">
        <v>60</v>
      </c>
      <c r="B8" s="22">
        <f t="shared" ref="B8:K8" si="0">SUM(B5:B7)</f>
        <v>3265831</v>
      </c>
      <c r="C8" s="22">
        <f t="shared" si="0"/>
        <v>961569</v>
      </c>
      <c r="D8" s="22">
        <f t="shared" si="0"/>
        <v>947408</v>
      </c>
      <c r="E8" s="22">
        <f t="shared" si="0"/>
        <v>864151</v>
      </c>
      <c r="F8" s="22">
        <f t="shared" si="0"/>
        <v>797041</v>
      </c>
      <c r="G8" s="43">
        <f t="shared" si="0"/>
        <v>791890</v>
      </c>
      <c r="H8" s="22">
        <f t="shared" si="0"/>
        <v>938235</v>
      </c>
      <c r="I8" s="22">
        <f t="shared" si="0"/>
        <v>894269</v>
      </c>
      <c r="J8" s="22">
        <f t="shared" si="0"/>
        <v>892826</v>
      </c>
      <c r="K8" s="22">
        <f t="shared" si="0"/>
        <v>891808</v>
      </c>
      <c r="L8" s="27"/>
    </row>
    <row r="9" spans="1:12" ht="13.9" x14ac:dyDescent="0.25">
      <c r="A9" s="31"/>
      <c r="B9" s="35"/>
      <c r="C9" s="35"/>
      <c r="D9" s="35"/>
      <c r="E9" s="35"/>
      <c r="F9" s="19"/>
      <c r="G9" s="44"/>
      <c r="H9" s="35"/>
      <c r="I9" s="35"/>
      <c r="J9" s="35"/>
      <c r="K9" s="35"/>
      <c r="L9" s="27"/>
    </row>
    <row r="10" spans="1:12" ht="13.9" x14ac:dyDescent="0.25">
      <c r="A10" s="31"/>
      <c r="B10" s="36"/>
      <c r="C10" s="36"/>
      <c r="D10" s="36"/>
      <c r="E10" s="36"/>
      <c r="F10" s="37"/>
      <c r="G10" s="45"/>
      <c r="H10" s="36"/>
      <c r="I10" s="36"/>
      <c r="J10" s="36"/>
      <c r="K10" s="36"/>
      <c r="L10" s="27"/>
    </row>
    <row r="11" spans="1:12" ht="13.9" x14ac:dyDescent="0.25">
      <c r="A11" s="30" t="s">
        <v>44</v>
      </c>
      <c r="B11" s="30"/>
      <c r="C11" s="30"/>
      <c r="D11" s="30"/>
      <c r="E11" s="30"/>
      <c r="F11" s="32"/>
      <c r="G11" s="41"/>
      <c r="H11" s="30"/>
      <c r="I11" s="30"/>
      <c r="J11" s="30"/>
      <c r="K11" s="30"/>
      <c r="L11" s="27"/>
    </row>
    <row r="12" spans="1:12" ht="13.9" x14ac:dyDescent="0.25">
      <c r="A12" s="29" t="s">
        <v>12</v>
      </c>
      <c r="B12" s="34">
        <v>2421423</v>
      </c>
      <c r="C12" s="34">
        <v>335549</v>
      </c>
      <c r="D12" s="34">
        <v>303503</v>
      </c>
      <c r="E12" s="34">
        <v>306449</v>
      </c>
      <c r="F12" s="39">
        <v>311376</v>
      </c>
      <c r="G12" s="42">
        <v>328875</v>
      </c>
      <c r="H12" s="34">
        <v>337734</v>
      </c>
      <c r="I12" s="34">
        <v>336178</v>
      </c>
      <c r="J12" s="34">
        <v>319058</v>
      </c>
      <c r="K12" s="34">
        <v>300381</v>
      </c>
      <c r="L12" s="27"/>
    </row>
    <row r="13" spans="1:12" ht="26.45" x14ac:dyDescent="0.25">
      <c r="A13" s="29" t="s">
        <v>13</v>
      </c>
      <c r="B13" s="34">
        <v>643079</v>
      </c>
      <c r="C13" s="34">
        <v>413024</v>
      </c>
      <c r="D13" s="34">
        <v>391306</v>
      </c>
      <c r="E13" s="34">
        <v>401842</v>
      </c>
      <c r="F13" s="39">
        <v>354374</v>
      </c>
      <c r="G13" s="42">
        <v>417815</v>
      </c>
      <c r="H13" s="34">
        <v>521677</v>
      </c>
      <c r="I13" s="34">
        <v>509023</v>
      </c>
      <c r="J13" s="34">
        <v>523678</v>
      </c>
      <c r="K13" s="34">
        <v>536747</v>
      </c>
      <c r="L13" s="27"/>
    </row>
    <row r="14" spans="1:12" ht="26.45" x14ac:dyDescent="0.25">
      <c r="A14" s="29" t="s">
        <v>28</v>
      </c>
      <c r="B14" s="34">
        <v>-296264</v>
      </c>
      <c r="C14" s="34">
        <v>-88623</v>
      </c>
      <c r="D14" s="34">
        <v>-59518</v>
      </c>
      <c r="E14" s="34">
        <v>-68469</v>
      </c>
      <c r="F14" s="39">
        <v>-95341</v>
      </c>
      <c r="G14" s="42">
        <v>-126465</v>
      </c>
      <c r="H14" s="34">
        <v>-156800</v>
      </c>
      <c r="I14" s="34">
        <v>-178025</v>
      </c>
      <c r="J14" s="34">
        <v>-189116</v>
      </c>
      <c r="K14" s="34">
        <v>-196310</v>
      </c>
      <c r="L14" s="27"/>
    </row>
    <row r="15" spans="1:12" ht="30.75" customHeight="1" x14ac:dyDescent="0.25">
      <c r="A15" s="29" t="s">
        <v>15</v>
      </c>
      <c r="B15" s="33" t="s">
        <v>8</v>
      </c>
      <c r="C15" s="34">
        <v>1999</v>
      </c>
      <c r="D15" s="34">
        <v>2001</v>
      </c>
      <c r="E15" s="34">
        <v>2981</v>
      </c>
      <c r="F15" s="39">
        <v>3027</v>
      </c>
      <c r="G15" s="42">
        <v>1920</v>
      </c>
      <c r="H15" s="34">
        <v>2737</v>
      </c>
      <c r="I15" s="34">
        <v>2531</v>
      </c>
      <c r="J15" s="34">
        <v>2612</v>
      </c>
      <c r="K15" s="34">
        <v>2683</v>
      </c>
      <c r="L15" s="27"/>
    </row>
    <row r="16" spans="1:12" ht="13.9" x14ac:dyDescent="0.25">
      <c r="A16" s="29" t="s">
        <v>17</v>
      </c>
      <c r="B16" s="34">
        <v>259820</v>
      </c>
      <c r="C16" s="34">
        <v>178377</v>
      </c>
      <c r="D16" s="34">
        <v>195916</v>
      </c>
      <c r="E16" s="34">
        <v>139403</v>
      </c>
      <c r="F16" s="39">
        <v>116203</v>
      </c>
      <c r="G16" s="42">
        <v>90869</v>
      </c>
      <c r="H16" s="34">
        <v>128563</v>
      </c>
      <c r="I16" s="34">
        <v>119805</v>
      </c>
      <c r="J16" s="34">
        <v>123597</v>
      </c>
      <c r="K16" s="34">
        <v>126978</v>
      </c>
      <c r="L16" s="27"/>
    </row>
    <row r="17" spans="1:12" ht="13.9" x14ac:dyDescent="0.25">
      <c r="A17" s="29" t="s">
        <v>61</v>
      </c>
      <c r="B17" s="34">
        <v>213166</v>
      </c>
      <c r="C17" s="34">
        <v>66611</v>
      </c>
      <c r="D17" s="34">
        <v>55000</v>
      </c>
      <c r="E17" s="34">
        <v>67232</v>
      </c>
      <c r="F17" s="39">
        <v>96617</v>
      </c>
      <c r="G17" s="42">
        <v>68609</v>
      </c>
      <c r="H17" s="34">
        <v>90935</v>
      </c>
      <c r="I17" s="34">
        <v>91999</v>
      </c>
      <c r="J17" s="34">
        <v>99836</v>
      </c>
      <c r="K17" s="34">
        <v>107808</v>
      </c>
      <c r="L17" s="27"/>
    </row>
    <row r="18" spans="1:12" ht="26.45" x14ac:dyDescent="0.25">
      <c r="A18" s="29" t="s">
        <v>18</v>
      </c>
      <c r="B18" s="33" t="s">
        <v>8</v>
      </c>
      <c r="C18" s="33" t="s">
        <v>8</v>
      </c>
      <c r="D18" s="33" t="s">
        <v>8</v>
      </c>
      <c r="E18" s="33" t="s">
        <v>8</v>
      </c>
      <c r="F18" s="39"/>
      <c r="G18" s="42" t="s">
        <v>8</v>
      </c>
      <c r="H18" s="33" t="s">
        <v>8</v>
      </c>
      <c r="I18" s="33" t="s">
        <v>8</v>
      </c>
      <c r="J18" s="33" t="s">
        <v>8</v>
      </c>
      <c r="K18" s="33" t="s">
        <v>8</v>
      </c>
      <c r="L18" s="27"/>
    </row>
    <row r="19" spans="1:12" ht="13.9" x14ac:dyDescent="0.25">
      <c r="A19" s="29" t="s">
        <v>19</v>
      </c>
      <c r="B19" s="34">
        <v>24607</v>
      </c>
      <c r="C19" s="34">
        <v>54632</v>
      </c>
      <c r="D19" s="34">
        <v>59200</v>
      </c>
      <c r="E19" s="34">
        <v>14713</v>
      </c>
      <c r="F19" s="39">
        <v>10785</v>
      </c>
      <c r="G19" s="42">
        <v>10267</v>
      </c>
      <c r="H19" s="34">
        <v>13389</v>
      </c>
      <c r="I19" s="34">
        <v>12758</v>
      </c>
      <c r="J19" s="34">
        <v>13161</v>
      </c>
      <c r="K19" s="34">
        <v>13521</v>
      </c>
      <c r="L19" s="27"/>
    </row>
    <row r="20" spans="1:12" ht="26.45" x14ac:dyDescent="0.25">
      <c r="A20" s="29" t="s">
        <v>20</v>
      </c>
      <c r="B20" s="33" t="s">
        <v>8</v>
      </c>
      <c r="C20" s="33" t="s">
        <v>8</v>
      </c>
      <c r="D20" s="33" t="s">
        <v>8</v>
      </c>
      <c r="E20" s="33" t="s">
        <v>8</v>
      </c>
      <c r="F20" s="33"/>
      <c r="G20" s="42" t="s">
        <v>8</v>
      </c>
      <c r="H20" s="33" t="s">
        <v>8</v>
      </c>
      <c r="I20" s="33" t="s">
        <v>8</v>
      </c>
      <c r="J20" s="33" t="s">
        <v>8</v>
      </c>
      <c r="K20" s="33" t="s">
        <v>8</v>
      </c>
      <c r="L20" s="27"/>
    </row>
    <row r="21" spans="1:12" ht="13.9" x14ac:dyDescent="0.25">
      <c r="A21" s="61"/>
      <c r="B21" s="26">
        <f t="shared" ref="B21:G21" si="1">SUM(B12:B20)</f>
        <v>3265831</v>
      </c>
      <c r="C21" s="26">
        <f t="shared" si="1"/>
        <v>961569</v>
      </c>
      <c r="D21" s="26">
        <f t="shared" si="1"/>
        <v>947408</v>
      </c>
      <c r="E21" s="26">
        <f t="shared" si="1"/>
        <v>864151</v>
      </c>
      <c r="F21" s="26">
        <f t="shared" si="1"/>
        <v>797041</v>
      </c>
      <c r="G21" s="46">
        <f t="shared" si="1"/>
        <v>791890</v>
      </c>
      <c r="H21" s="26">
        <f>SUM(H12:H20)</f>
        <v>938235</v>
      </c>
      <c r="I21" s="26">
        <f>SUM(I12:I20)</f>
        <v>894269</v>
      </c>
      <c r="J21" s="26">
        <f>SUM(J12:J20)</f>
        <v>892826</v>
      </c>
      <c r="K21" s="26">
        <f>SUM(K12:K20)</f>
        <v>891808</v>
      </c>
      <c r="L21" s="38"/>
    </row>
    <row r="22" spans="1:12" ht="13.9" x14ac:dyDescent="0.25">
      <c r="A22" s="27"/>
      <c r="B22" s="62"/>
      <c r="C22" s="62"/>
      <c r="D22" s="62"/>
      <c r="E22" s="62"/>
      <c r="F22" s="65"/>
      <c r="G22" s="62"/>
      <c r="H22" s="62"/>
      <c r="I22" s="62"/>
      <c r="J22" s="62"/>
      <c r="K22" s="62"/>
      <c r="L22" s="27"/>
    </row>
    <row r="23" spans="1:12" ht="13.9" x14ac:dyDescent="0.25">
      <c r="A23" s="27"/>
      <c r="B23" s="27"/>
      <c r="C23" s="27"/>
      <c r="D23" s="27"/>
      <c r="E23" s="27"/>
      <c r="F23" s="61"/>
      <c r="G23" s="27"/>
      <c r="H23" s="27"/>
      <c r="I23" s="27"/>
      <c r="J23" s="27"/>
      <c r="K23" s="27"/>
      <c r="L23" s="27"/>
    </row>
    <row r="24" spans="1:12" ht="13.9" x14ac:dyDescent="0.25">
      <c r="A24" s="27"/>
      <c r="B24" s="27"/>
      <c r="C24" s="27"/>
      <c r="D24" s="27"/>
      <c r="E24" s="27"/>
      <c r="F24" s="61"/>
      <c r="G24" s="27"/>
      <c r="H24" s="27"/>
      <c r="I24" s="27"/>
      <c r="J24" s="27"/>
      <c r="K24" s="27"/>
      <c r="L24" s="27"/>
    </row>
    <row r="25" spans="1:12" ht="13.9" x14ac:dyDescent="0.25">
      <c r="A25" s="27"/>
      <c r="B25" s="27"/>
      <c r="C25" s="27"/>
      <c r="D25" s="27"/>
      <c r="E25" s="27"/>
      <c r="F25" s="61"/>
      <c r="G25" s="27"/>
      <c r="H25" s="27"/>
      <c r="I25" s="27"/>
      <c r="J25" s="27"/>
      <c r="K25" s="27"/>
      <c r="L25" s="27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  <pageSetUpPr fitToPage="1"/>
  </sheetPr>
  <dimension ref="A1:L29"/>
  <sheetViews>
    <sheetView zoomScale="90" zoomScaleNormal="90" workbookViewId="0">
      <selection activeCell="A17" sqref="A17"/>
    </sheetView>
  </sheetViews>
  <sheetFormatPr defaultColWidth="9.140625" defaultRowHeight="14.25" x14ac:dyDescent="0.2"/>
  <cols>
    <col min="1" max="1" width="26" style="58" customWidth="1"/>
    <col min="2" max="5" width="11.28515625" style="58" customWidth="1"/>
    <col min="6" max="6" width="11.28515625" style="59" customWidth="1"/>
    <col min="7" max="12" width="11.28515625" style="58" customWidth="1"/>
    <col min="13" max="16384" width="9.140625" style="58"/>
  </cols>
  <sheetData>
    <row r="1" spans="1:12" ht="13.9" x14ac:dyDescent="0.25">
      <c r="A1" s="27"/>
      <c r="B1" s="27"/>
      <c r="C1" s="27"/>
      <c r="D1" s="27"/>
      <c r="E1" s="27"/>
      <c r="F1" s="61"/>
      <c r="G1" s="27"/>
      <c r="H1" s="27"/>
      <c r="I1" s="27"/>
      <c r="J1" s="27"/>
      <c r="K1" s="27"/>
      <c r="L1" s="27"/>
    </row>
    <row r="2" spans="1:12" x14ac:dyDescent="0.2">
      <c r="A2" s="83" t="s">
        <v>65</v>
      </c>
      <c r="B2" s="83"/>
      <c r="C2" s="83"/>
      <c r="D2" s="83"/>
      <c r="E2" s="83"/>
      <c r="F2" s="83"/>
      <c r="G2" s="83"/>
      <c r="H2" s="27"/>
      <c r="I2" s="27"/>
      <c r="J2" s="27"/>
      <c r="K2" s="27"/>
      <c r="L2" s="27"/>
    </row>
    <row r="3" spans="1:12" ht="13.9" x14ac:dyDescent="0.25">
      <c r="A3" s="27" t="s">
        <v>80</v>
      </c>
      <c r="B3" s="27"/>
      <c r="C3" s="27"/>
      <c r="D3" s="27"/>
      <c r="E3" s="27"/>
      <c r="F3" s="61"/>
      <c r="G3" s="27"/>
      <c r="H3" s="27"/>
      <c r="I3" s="27"/>
      <c r="J3" s="27"/>
      <c r="K3" s="27"/>
      <c r="L3" s="27"/>
    </row>
    <row r="4" spans="1:12" ht="15.6" customHeight="1" x14ac:dyDescent="0.25">
      <c r="F4" s="58"/>
      <c r="H4" s="27"/>
      <c r="I4" s="27"/>
      <c r="J4" s="27"/>
      <c r="K4" s="27"/>
      <c r="L4" s="27"/>
    </row>
    <row r="5" spans="1:12" ht="26.45" x14ac:dyDescent="0.25">
      <c r="A5" s="32"/>
      <c r="B5" s="33" t="s">
        <v>2</v>
      </c>
      <c r="C5" s="33" t="s">
        <v>3</v>
      </c>
      <c r="D5" s="33" t="s">
        <v>63</v>
      </c>
      <c r="E5" s="33" t="s">
        <v>5</v>
      </c>
      <c r="F5" s="33" t="s">
        <v>49</v>
      </c>
      <c r="G5" s="40" t="s">
        <v>73</v>
      </c>
      <c r="H5" s="33" t="s">
        <v>64</v>
      </c>
      <c r="I5" s="33" t="s">
        <v>66</v>
      </c>
      <c r="J5" s="33" t="s">
        <v>67</v>
      </c>
      <c r="K5" s="33" t="s">
        <v>68</v>
      </c>
      <c r="L5" s="78" t="s">
        <v>74</v>
      </c>
    </row>
    <row r="6" spans="1:12" ht="13.9" x14ac:dyDescent="0.25">
      <c r="A6" s="30" t="s">
        <v>6</v>
      </c>
      <c r="B6" s="30"/>
      <c r="C6" s="30"/>
      <c r="D6" s="30"/>
      <c r="E6" s="30"/>
      <c r="F6" s="32"/>
      <c r="G6" s="41"/>
      <c r="H6" s="30"/>
      <c r="I6" s="30"/>
      <c r="J6" s="30"/>
      <c r="K6" s="30"/>
      <c r="L6" s="27"/>
    </row>
    <row r="7" spans="1:12" ht="25.5" customHeight="1" x14ac:dyDescent="0.25">
      <c r="A7" s="29" t="s">
        <v>7</v>
      </c>
      <c r="B7" s="34">
        <v>3217450</v>
      </c>
      <c r="C7" s="34">
        <v>871766</v>
      </c>
      <c r="D7" s="34">
        <v>849599</v>
      </c>
      <c r="E7" s="34">
        <v>777741</v>
      </c>
      <c r="F7" s="39">
        <v>706563</v>
      </c>
      <c r="G7" s="42">
        <v>717025</v>
      </c>
      <c r="H7" s="34">
        <f>'Core Table 2'!H5</f>
        <v>873835</v>
      </c>
      <c r="I7" s="34">
        <f>'Core Table 2'!I5</f>
        <v>825995</v>
      </c>
      <c r="J7" s="34">
        <f>'Core Table 2'!J5</f>
        <v>826652</v>
      </c>
      <c r="K7" s="34">
        <f>'Core Table 2'!K5</f>
        <v>826334</v>
      </c>
      <c r="L7" s="79"/>
    </row>
    <row r="8" spans="1:12" ht="25.5" customHeight="1" x14ac:dyDescent="0.25">
      <c r="A8" s="29" t="s">
        <v>58</v>
      </c>
      <c r="B8" s="34">
        <v>48381</v>
      </c>
      <c r="C8" s="34">
        <v>40850</v>
      </c>
      <c r="D8" s="34">
        <v>32971</v>
      </c>
      <c r="E8" s="34">
        <v>26156</v>
      </c>
      <c r="F8" s="39">
        <v>18831</v>
      </c>
      <c r="G8" s="42">
        <v>13642</v>
      </c>
      <c r="H8" s="34">
        <f>'Core Table 2'!H6</f>
        <v>8400</v>
      </c>
      <c r="I8" s="34">
        <f>'Core Table 2'!I6</f>
        <v>14000</v>
      </c>
      <c r="J8" s="34">
        <f>'Core Table 2'!J6</f>
        <v>14000</v>
      </c>
      <c r="K8" s="34">
        <f>'Core Table 2'!K6</f>
        <v>14000</v>
      </c>
      <c r="L8" s="79"/>
    </row>
    <row r="9" spans="1:12" ht="25.5" customHeight="1" x14ac:dyDescent="0.25">
      <c r="A9" s="29" t="s">
        <v>10</v>
      </c>
      <c r="B9" s="33" t="s">
        <v>8</v>
      </c>
      <c r="C9" s="34">
        <v>48953</v>
      </c>
      <c r="D9" s="34">
        <v>64838</v>
      </c>
      <c r="E9" s="34">
        <v>60254</v>
      </c>
      <c r="F9" s="39">
        <v>71647</v>
      </c>
      <c r="G9" s="42">
        <v>61223</v>
      </c>
      <c r="H9" s="34">
        <f>'Core Table 2'!H7</f>
        <v>56000</v>
      </c>
      <c r="I9" s="34">
        <f>'Core Table 2'!I7</f>
        <v>54274</v>
      </c>
      <c r="J9" s="34">
        <f>'Core Table 2'!J7</f>
        <v>52174</v>
      </c>
      <c r="K9" s="34">
        <f>'Core Table 2'!K7</f>
        <v>51474</v>
      </c>
      <c r="L9" s="79"/>
    </row>
    <row r="10" spans="1:12" ht="25.5" customHeight="1" x14ac:dyDescent="0.25">
      <c r="A10" s="31" t="s">
        <v>60</v>
      </c>
      <c r="B10" s="22">
        <f t="shared" ref="B10:K10" si="0">SUM(B7:B9)</f>
        <v>3265831</v>
      </c>
      <c r="C10" s="22">
        <f t="shared" si="0"/>
        <v>961569</v>
      </c>
      <c r="D10" s="22">
        <f t="shared" si="0"/>
        <v>947408</v>
      </c>
      <c r="E10" s="22">
        <f t="shared" si="0"/>
        <v>864151</v>
      </c>
      <c r="F10" s="22">
        <f t="shared" si="0"/>
        <v>797041</v>
      </c>
      <c r="G10" s="43">
        <f t="shared" si="0"/>
        <v>791890</v>
      </c>
      <c r="H10" s="22">
        <f t="shared" si="0"/>
        <v>938235</v>
      </c>
      <c r="I10" s="22">
        <f t="shared" si="0"/>
        <v>894269</v>
      </c>
      <c r="J10" s="22">
        <f t="shared" si="0"/>
        <v>892826</v>
      </c>
      <c r="K10" s="22">
        <f t="shared" si="0"/>
        <v>891808</v>
      </c>
      <c r="L10" s="79"/>
    </row>
    <row r="11" spans="1:12" ht="13.9" x14ac:dyDescent="0.25">
      <c r="A11" s="31"/>
      <c r="B11" s="35"/>
      <c r="C11" s="35"/>
      <c r="D11" s="35"/>
      <c r="E11" s="35"/>
      <c r="F11" s="19"/>
      <c r="G11" s="44"/>
      <c r="H11" s="35"/>
      <c r="I11" s="35"/>
      <c r="J11" s="35"/>
      <c r="K11" s="35"/>
      <c r="L11" s="27"/>
    </row>
    <row r="12" spans="1:12" ht="13.9" x14ac:dyDescent="0.25">
      <c r="A12" s="31"/>
      <c r="B12" s="36"/>
      <c r="C12" s="36"/>
      <c r="D12" s="36"/>
      <c r="E12" s="36"/>
      <c r="F12" s="37"/>
      <c r="G12" s="45"/>
      <c r="H12" s="36"/>
      <c r="I12" s="36"/>
      <c r="J12" s="36"/>
      <c r="K12" s="36"/>
      <c r="L12" s="27"/>
    </row>
    <row r="13" spans="1:12" ht="13.9" x14ac:dyDescent="0.25">
      <c r="A13" s="30" t="s">
        <v>44</v>
      </c>
      <c r="B13" s="30"/>
      <c r="C13" s="30"/>
      <c r="D13" s="30"/>
      <c r="E13" s="30"/>
      <c r="F13" s="32"/>
      <c r="G13" s="41"/>
      <c r="H13" s="30"/>
      <c r="I13" s="30"/>
      <c r="J13" s="30"/>
      <c r="K13" s="30"/>
      <c r="L13" s="27"/>
    </row>
    <row r="14" spans="1:12" ht="25.5" customHeight="1" x14ac:dyDescent="0.25">
      <c r="A14" s="29" t="s">
        <v>12</v>
      </c>
      <c r="B14" s="34">
        <v>2421423</v>
      </c>
      <c r="C14" s="34">
        <v>335549</v>
      </c>
      <c r="D14" s="34">
        <v>303503</v>
      </c>
      <c r="E14" s="34">
        <v>306449</v>
      </c>
      <c r="F14" s="39">
        <v>311376</v>
      </c>
      <c r="G14" s="42">
        <v>328875</v>
      </c>
      <c r="H14" s="34">
        <f>'Core Table 2'!H12</f>
        <v>337734</v>
      </c>
      <c r="I14" s="34">
        <f>ROUND(+'Core Table 2'!I12,-3)</f>
        <v>336000</v>
      </c>
      <c r="J14" s="34">
        <f>ROUND(+'Core Table 2'!J12,-3)</f>
        <v>319000</v>
      </c>
      <c r="K14" s="34">
        <f>ROUND(+'Core Table 2'!K12,-3)</f>
        <v>300000</v>
      </c>
      <c r="L14" s="79"/>
    </row>
    <row r="15" spans="1:12" ht="25.5" customHeight="1" x14ac:dyDescent="0.25">
      <c r="A15" s="29" t="s">
        <v>13</v>
      </c>
      <c r="B15" s="34">
        <v>643079</v>
      </c>
      <c r="C15" s="34">
        <v>413024</v>
      </c>
      <c r="D15" s="34">
        <v>391306</v>
      </c>
      <c r="E15" s="34">
        <v>401842</v>
      </c>
      <c r="F15" s="39">
        <v>354374</v>
      </c>
      <c r="G15" s="42">
        <v>417815</v>
      </c>
      <c r="H15" s="34">
        <f>'Core Table 2'!H13</f>
        <v>521677</v>
      </c>
      <c r="I15" s="34">
        <f>ROUND(+'Core Table 2'!I13,-3)</f>
        <v>509000</v>
      </c>
      <c r="J15" s="34">
        <f>ROUND(+'Core Table 2'!J13,-3)</f>
        <v>524000</v>
      </c>
      <c r="K15" s="34">
        <f>ROUND(+'Core Table 2'!K13,-3)</f>
        <v>537000</v>
      </c>
      <c r="L15" s="79"/>
    </row>
    <row r="16" spans="1:12" ht="25.5" customHeight="1" x14ac:dyDescent="0.25">
      <c r="A16" s="29" t="s">
        <v>28</v>
      </c>
      <c r="B16" s="34">
        <v>-296264</v>
      </c>
      <c r="C16" s="34">
        <v>-88623</v>
      </c>
      <c r="D16" s="34">
        <v>-59518</v>
      </c>
      <c r="E16" s="34">
        <v>-68469</v>
      </c>
      <c r="F16" s="39">
        <v>-95341</v>
      </c>
      <c r="G16" s="42">
        <v>-126465</v>
      </c>
      <c r="H16" s="34">
        <f>'Core Table 2'!H14</f>
        <v>-156800</v>
      </c>
      <c r="I16" s="34">
        <f>ROUND(+'Core Table 2'!I14,-3)</f>
        <v>-178000</v>
      </c>
      <c r="J16" s="34">
        <f>ROUND(+'Core Table 2'!J14,-3)</f>
        <v>-189000</v>
      </c>
      <c r="K16" s="34">
        <f>ROUND(+'Core Table 2'!K14,-3)</f>
        <v>-196000</v>
      </c>
      <c r="L16" s="79"/>
    </row>
    <row r="17" spans="1:12" ht="25.5" customHeight="1" x14ac:dyDescent="0.25">
      <c r="A17" s="29" t="s">
        <v>15</v>
      </c>
      <c r="B17" s="33" t="s">
        <v>8</v>
      </c>
      <c r="C17" s="34">
        <v>1999</v>
      </c>
      <c r="D17" s="34">
        <v>2001</v>
      </c>
      <c r="E17" s="34">
        <v>2981</v>
      </c>
      <c r="F17" s="39">
        <v>3027</v>
      </c>
      <c r="G17" s="42">
        <v>1920</v>
      </c>
      <c r="H17" s="34">
        <f>'Core Table 2'!H15</f>
        <v>2737</v>
      </c>
      <c r="I17" s="34">
        <f>ROUND(+'Core Table 2'!I15,-3)</f>
        <v>3000</v>
      </c>
      <c r="J17" s="34">
        <f>ROUND(+'Core Table 2'!J15,-3)</f>
        <v>3000</v>
      </c>
      <c r="K17" s="34">
        <f>ROUND(+'Core Table 2'!K15,-3)</f>
        <v>3000</v>
      </c>
      <c r="L17" s="79"/>
    </row>
    <row r="18" spans="1:12" ht="25.5" customHeight="1" x14ac:dyDescent="0.25">
      <c r="A18" s="29" t="s">
        <v>17</v>
      </c>
      <c r="B18" s="34">
        <v>259820</v>
      </c>
      <c r="C18" s="34">
        <v>178377</v>
      </c>
      <c r="D18" s="34">
        <v>195916</v>
      </c>
      <c r="E18" s="34">
        <v>139403</v>
      </c>
      <c r="F18" s="39">
        <v>116203</v>
      </c>
      <c r="G18" s="42">
        <v>90869</v>
      </c>
      <c r="H18" s="34">
        <f>'Core Table 2'!H16</f>
        <v>128563</v>
      </c>
      <c r="I18" s="34">
        <f>ROUND(+'Core Table 2'!I16,-3)</f>
        <v>120000</v>
      </c>
      <c r="J18" s="34">
        <f>ROUND(+'Core Table 2'!J16,-3)</f>
        <v>124000</v>
      </c>
      <c r="K18" s="34">
        <f>ROUND(+'Core Table 2'!K16,-3)</f>
        <v>127000</v>
      </c>
      <c r="L18" s="79"/>
    </row>
    <row r="19" spans="1:12" ht="25.5" customHeight="1" x14ac:dyDescent="0.25">
      <c r="A19" s="29" t="s">
        <v>81</v>
      </c>
      <c r="B19" s="34">
        <v>213166</v>
      </c>
      <c r="C19" s="34">
        <v>66611</v>
      </c>
      <c r="D19" s="34">
        <v>55000</v>
      </c>
      <c r="E19" s="34">
        <v>67232</v>
      </c>
      <c r="F19" s="39">
        <v>96617</v>
      </c>
      <c r="G19" s="42">
        <v>68609</v>
      </c>
      <c r="H19" s="34">
        <f>'Core Table 2'!H17</f>
        <v>90935</v>
      </c>
      <c r="I19" s="34">
        <f>ROUND(+'Core Table 2'!I17,-3)</f>
        <v>92000</v>
      </c>
      <c r="J19" s="34">
        <f>ROUND(+'Core Table 2'!J17,-3)</f>
        <v>100000</v>
      </c>
      <c r="K19" s="34">
        <f>ROUND(+'Core Table 2'!K17,-3)</f>
        <v>108000</v>
      </c>
      <c r="L19" s="79"/>
    </row>
    <row r="20" spans="1:12" ht="25.5" hidden="1" customHeight="1" x14ac:dyDescent="0.25">
      <c r="A20" s="29" t="s">
        <v>18</v>
      </c>
      <c r="B20" s="33" t="s">
        <v>8</v>
      </c>
      <c r="C20" s="33" t="s">
        <v>8</v>
      </c>
      <c r="D20" s="33" t="s">
        <v>8</v>
      </c>
      <c r="E20" s="33" t="s">
        <v>8</v>
      </c>
      <c r="F20" s="39"/>
      <c r="G20" s="42" t="s">
        <v>8</v>
      </c>
      <c r="H20" s="34" t="str">
        <f>'Core Table 2'!H18</f>
        <v>-</v>
      </c>
      <c r="I20" s="33" t="s">
        <v>8</v>
      </c>
      <c r="J20" s="33" t="s">
        <v>8</v>
      </c>
      <c r="K20" s="33" t="s">
        <v>8</v>
      </c>
      <c r="L20" s="79"/>
    </row>
    <row r="21" spans="1:12" ht="25.5" customHeight="1" x14ac:dyDescent="0.25">
      <c r="A21" s="29" t="s">
        <v>19</v>
      </c>
      <c r="B21" s="34">
        <v>24607</v>
      </c>
      <c r="C21" s="34">
        <v>54632</v>
      </c>
      <c r="D21" s="34">
        <v>59200</v>
      </c>
      <c r="E21" s="34">
        <v>14713</v>
      </c>
      <c r="F21" s="39">
        <v>10785</v>
      </c>
      <c r="G21" s="42">
        <v>10267</v>
      </c>
      <c r="H21" s="34">
        <f>'Core Table 2'!H19</f>
        <v>13389</v>
      </c>
      <c r="I21" s="34">
        <f>12758-489</f>
        <v>12269</v>
      </c>
      <c r="J21" s="34">
        <f>13161-1335</f>
        <v>11826</v>
      </c>
      <c r="K21" s="34">
        <f>13521-713</f>
        <v>12808</v>
      </c>
      <c r="L21" s="79"/>
    </row>
    <row r="22" spans="1:12" ht="25.5" hidden="1" customHeight="1" x14ac:dyDescent="0.25">
      <c r="A22" s="29" t="s">
        <v>20</v>
      </c>
      <c r="B22" s="33" t="s">
        <v>8</v>
      </c>
      <c r="C22" s="33" t="s">
        <v>8</v>
      </c>
      <c r="D22" s="33" t="s">
        <v>8</v>
      </c>
      <c r="E22" s="33" t="s">
        <v>8</v>
      </c>
      <c r="F22" s="33"/>
      <c r="G22" s="42" t="s">
        <v>8</v>
      </c>
      <c r="H22" s="34" t="str">
        <f>'Core Table 2'!H20</f>
        <v>-</v>
      </c>
      <c r="I22" s="33" t="s">
        <v>8</v>
      </c>
      <c r="J22" s="33" t="s">
        <v>8</v>
      </c>
      <c r="K22" s="33" t="s">
        <v>8</v>
      </c>
      <c r="L22" s="79"/>
    </row>
    <row r="23" spans="1:12" ht="25.5" customHeight="1" x14ac:dyDescent="0.25">
      <c r="A23" s="61"/>
      <c r="B23" s="26">
        <f t="shared" ref="B23:G23" si="1">SUM(B14:B22)</f>
        <v>3265831</v>
      </c>
      <c r="C23" s="26">
        <f t="shared" si="1"/>
        <v>961569</v>
      </c>
      <c r="D23" s="26">
        <f t="shared" si="1"/>
        <v>947408</v>
      </c>
      <c r="E23" s="26">
        <f t="shared" si="1"/>
        <v>864151</v>
      </c>
      <c r="F23" s="26">
        <f t="shared" si="1"/>
        <v>797041</v>
      </c>
      <c r="G23" s="46">
        <f t="shared" si="1"/>
        <v>791890</v>
      </c>
      <c r="H23" s="26">
        <f>SUM(H14:H22)</f>
        <v>938235</v>
      </c>
      <c r="I23" s="26">
        <f>SUM(I14:I22)</f>
        <v>894269</v>
      </c>
      <c r="J23" s="26">
        <f>SUM(J14:J22)</f>
        <v>892826</v>
      </c>
      <c r="K23" s="26">
        <f>SUM(K14:K22)</f>
        <v>891808</v>
      </c>
      <c r="L23" s="79"/>
    </row>
    <row r="24" spans="1:12" ht="13.9" x14ac:dyDescent="0.25">
      <c r="A24" s="27"/>
      <c r="B24" s="62"/>
      <c r="C24" s="62"/>
      <c r="D24" s="62"/>
      <c r="E24" s="62"/>
      <c r="F24" s="65"/>
      <c r="G24" s="62"/>
      <c r="H24" s="62"/>
      <c r="I24" s="62"/>
      <c r="J24" s="62"/>
      <c r="K24" s="62"/>
      <c r="L24" s="27"/>
    </row>
    <row r="25" spans="1:12" ht="13.9" x14ac:dyDescent="0.25">
      <c r="A25" s="27"/>
      <c r="B25" s="27"/>
      <c r="C25" s="27"/>
      <c r="D25" s="27"/>
      <c r="E25" s="27"/>
      <c r="F25" s="61"/>
      <c r="G25" s="27"/>
      <c r="H25" s="27"/>
      <c r="I25" s="27"/>
      <c r="J25" s="27"/>
      <c r="K25" s="27"/>
      <c r="L25" s="27"/>
    </row>
    <row r="26" spans="1:12" ht="13.9" x14ac:dyDescent="0.25">
      <c r="A26" s="27"/>
      <c r="B26" s="27"/>
      <c r="C26" s="27"/>
      <c r="D26" s="27"/>
      <c r="E26" s="27"/>
      <c r="F26" s="61"/>
      <c r="G26" s="27"/>
      <c r="H26" s="27"/>
      <c r="I26" s="27"/>
      <c r="J26" s="27"/>
      <c r="K26" s="27"/>
      <c r="L26" s="27"/>
    </row>
    <row r="27" spans="1:12" ht="13.9" x14ac:dyDescent="0.25">
      <c r="A27" s="27"/>
      <c r="B27" s="27"/>
      <c r="C27" s="27"/>
      <c r="D27" s="27"/>
      <c r="E27" s="27"/>
      <c r="F27" s="61"/>
      <c r="G27" s="27"/>
      <c r="H27" s="27"/>
      <c r="I27" s="27"/>
      <c r="J27" s="27"/>
      <c r="K27" s="27"/>
      <c r="L27" s="27"/>
    </row>
    <row r="29" spans="1:12" ht="13.9" x14ac:dyDescent="0.25">
      <c r="H29" s="80">
        <f>-H16</f>
        <v>156800</v>
      </c>
      <c r="I29" s="80">
        <f>-I16</f>
        <v>178000</v>
      </c>
      <c r="J29" s="80">
        <f>-J16</f>
        <v>189000</v>
      </c>
      <c r="K29" s="80">
        <f>-K16</f>
        <v>196000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2 Page 222'!H29:K29</xm:f>
              <xm:sqref>L16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2 Page 222'!H17:K17</xm:f>
              <xm:sqref>L17</xm:sqref>
            </x14:sparkline>
            <x14:sparkline>
              <xm:f>'Core Table 2 Page 222'!H18:K18</xm:f>
              <xm:sqref>L18</xm:sqref>
            </x14:sparkline>
            <x14:sparkline>
              <xm:f>'Core Table 2 Page 222'!H19:K19</xm:f>
              <xm:sqref>L19</xm:sqref>
            </x14:sparkline>
            <x14:sparkline>
              <xm:f>'Core Table 2 Page 222'!H20:K20</xm:f>
              <xm:sqref>L20</xm:sqref>
            </x14:sparkline>
            <x14:sparkline>
              <xm:f>'Core Table 2 Page 222'!H21:K21</xm:f>
              <xm:sqref>L21</xm:sqref>
            </x14:sparkline>
            <x14:sparkline>
              <xm:f>'Core Table 2 Page 222'!H22:K22</xm:f>
              <xm:sqref>L22</xm:sqref>
            </x14:sparkline>
            <x14:sparkline>
              <xm:f>'Core Table 2 Page 222'!H23:K23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2 Page 222'!H14:K14</xm:f>
              <xm:sqref>L14</xm:sqref>
            </x14:sparkline>
            <x14:sparkline>
              <xm:f>'Core Table 2 Page 222'!H15:K15</xm:f>
              <xm:sqref>L15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2 Page 222'!H8:K8</xm:f>
              <xm:sqref>L8</xm:sqref>
            </x14:sparkline>
            <x14:sparkline>
              <xm:f>'Core Table 2 Page 222'!H9:K9</xm:f>
              <xm:sqref>L9</xm:sqref>
            </x14:sparkline>
            <x14:sparkline>
              <xm:f>'Core Table 2 Page 222'!H10:K10</xm:f>
              <xm:sqref>L10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'Core Table 2 Page 222'!H7:K7</xm:f>
              <xm:sqref>L7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Core Table 1 Page XX</vt:lpstr>
      <vt:lpstr>Core Table 1 Page 219</vt:lpstr>
      <vt:lpstr>Core Table 1 Page XY</vt:lpstr>
      <vt:lpstr>Core Table 1 Page 220</vt:lpstr>
      <vt:lpstr>Core Table 1 Page 221</vt:lpstr>
      <vt:lpstr>Core Table 2</vt:lpstr>
      <vt:lpstr>Core Table 2 Page 222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Dowson, Mark (Finance)</dc:creator>
  <cp:lastModifiedBy>Matt Jones</cp:lastModifiedBy>
  <cp:lastPrinted>2016-06-20T06:51:42Z</cp:lastPrinted>
  <dcterms:created xsi:type="dcterms:W3CDTF">2015-03-24T09:50:12Z</dcterms:created>
  <dcterms:modified xsi:type="dcterms:W3CDTF">2016-07-19T13:42:36Z</dcterms:modified>
</cp:coreProperties>
</file>