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Bubbling" sheetId="1" r:id="rId1"/>
    <sheet name="Un-bubbl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Philip Wright</author>
  </authors>
  <commentList>
    <comment ref="B11" authorId="0">
      <text>
        <r>
          <rPr>
            <b/>
            <sz val="9"/>
            <rFont val="Tahoma"/>
            <family val="2"/>
          </rPr>
          <t>Only relevant for Relative targets</t>
        </r>
      </text>
    </comment>
    <comment ref="D10" authorId="0">
      <text>
        <r>
          <rPr>
            <b/>
            <sz val="9"/>
            <rFont val="Tahoma"/>
            <family val="2"/>
          </rPr>
          <t>E.g.
Absolute - kWh, kgC
Relative - SEC, SCC
NOVEM - ratio</t>
        </r>
      </text>
    </comment>
    <comment ref="I11" authorId="0">
      <text>
        <r>
          <rPr>
            <b/>
            <sz val="9"/>
            <rFont val="Tahoma"/>
            <family val="2"/>
          </rPr>
          <t>This will be Energy or Carbon for Absolute, SEC or SCC for Relative, Ratio for NOVEM</t>
        </r>
      </text>
    </comment>
    <comment ref="L16" authorId="0">
      <text>
        <r>
          <rPr>
            <b/>
            <sz val="9"/>
            <rFont val="Tahoma"/>
            <family val="2"/>
          </rPr>
          <t>This can never be greater than 1.0</t>
        </r>
      </text>
    </comment>
    <comment ref="C11" authorId="0">
      <text>
        <r>
          <rPr>
            <b/>
            <sz val="9"/>
            <rFont val="Tahoma"/>
            <family val="0"/>
          </rPr>
          <t>This is actually only needed for Novem targets</t>
        </r>
      </text>
    </comment>
  </commentList>
</comments>
</file>

<file path=xl/comments2.xml><?xml version="1.0" encoding="utf-8"?>
<comments xmlns="http://schemas.openxmlformats.org/spreadsheetml/2006/main">
  <authors>
    <author>Philip Wright</author>
  </authors>
  <commentList>
    <comment ref="D10" authorId="0">
      <text>
        <r>
          <rPr>
            <b/>
            <sz val="9"/>
            <rFont val="Tahoma"/>
            <family val="2"/>
          </rPr>
          <t>E.g.
Absolute - kWh, kgC
Relative - SEC, SCC
NOVEM - ratio</t>
        </r>
      </text>
    </comment>
    <comment ref="B11" authorId="0">
      <text>
        <r>
          <rPr>
            <b/>
            <sz val="9"/>
            <rFont val="Tahoma"/>
            <family val="2"/>
          </rPr>
          <t>Only relevant for Relative targets</t>
        </r>
      </text>
    </comment>
    <comment ref="C11" authorId="0">
      <text>
        <r>
          <rPr>
            <b/>
            <sz val="9"/>
            <rFont val="Tahoma"/>
            <family val="0"/>
          </rPr>
          <t>This is actually only needed for Novem targets</t>
        </r>
      </text>
    </comment>
    <comment ref="I11" authorId="0">
      <text>
        <r>
          <rPr>
            <b/>
            <sz val="9"/>
            <rFont val="Tahoma"/>
            <family val="2"/>
          </rPr>
          <t>This will be Energy or Carbon for Absolute, SEC or SCC for Relative, Ratio for NOVEM</t>
        </r>
      </text>
    </comment>
    <comment ref="L16" authorId="0">
      <text>
        <r>
          <rPr>
            <b/>
            <sz val="9"/>
            <rFont val="Tahoma"/>
            <family val="2"/>
          </rPr>
          <t>This can never be greater than 1.0</t>
        </r>
      </text>
    </comment>
  </commentList>
</comments>
</file>

<file path=xl/sharedStrings.xml><?xml version="1.0" encoding="utf-8"?>
<sst xmlns="http://schemas.openxmlformats.org/spreadsheetml/2006/main" count="70" uniqueCount="39">
  <si>
    <t>Bubbling</t>
  </si>
  <si>
    <t>Calculation for Target Unit joining a Bubble</t>
  </si>
  <si>
    <t>Target Type</t>
  </si>
  <si>
    <t>Relative Energy</t>
  </si>
  <si>
    <t>this should be the target type for the bubble</t>
  </si>
  <si>
    <t>Target Currency</t>
  </si>
  <si>
    <t>Base Year Throughput</t>
  </si>
  <si>
    <t>TP1</t>
  </si>
  <si>
    <t>TP2</t>
  </si>
  <si>
    <t>TP3</t>
  </si>
  <si>
    <t>TP4</t>
  </si>
  <si>
    <t>Target Period targets (in currency)</t>
  </si>
  <si>
    <t>Target Unit 1</t>
  </si>
  <si>
    <t>Target Unit 2</t>
  </si>
  <si>
    <t>this is the TU that is joining the bubble</t>
  </si>
  <si>
    <t>this is the existing bubble</t>
  </si>
  <si>
    <t>Mathematical equivalent for bubble</t>
  </si>
  <si>
    <t>kWh/tonne</t>
  </si>
  <si>
    <t>Most recent TP performance</t>
  </si>
  <si>
    <t>Target Period</t>
  </si>
  <si>
    <t>this should be the most recent TP</t>
  </si>
  <si>
    <t>Performance</t>
  </si>
  <si>
    <t>Throughput</t>
  </si>
  <si>
    <t xml:space="preserve">Ratio TP perf/TP tgt = </t>
  </si>
  <si>
    <t>=</t>
  </si>
  <si>
    <t>Stringency test - performance better than target for most recent TP?</t>
  </si>
  <si>
    <t>Adjusted bubble targets</t>
  </si>
  <si>
    <t>Base Year Energy/Carbon</t>
  </si>
  <si>
    <t>Colour Code</t>
  </si>
  <si>
    <t>Header</t>
  </si>
  <si>
    <t>Manual Entry</t>
  </si>
  <si>
    <t>Drop-down list</t>
  </si>
  <si>
    <t>Calculated value</t>
  </si>
  <si>
    <t>e.g. kWh/tonne, kgC, ratio</t>
  </si>
  <si>
    <t>these are the targets for the new agreement</t>
  </si>
  <si>
    <t>Un-Bubbling</t>
  </si>
  <si>
    <t>Calculation for Target Unit leaving a Bubble</t>
  </si>
  <si>
    <t>Bubble</t>
  </si>
  <si>
    <t>Target Unit leaving bubble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</si>
</sst>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19" borderId="0" xfId="0" applyFill="1" applyAlignment="1">
      <alignment/>
    </xf>
    <xf numFmtId="0" fontId="0" fillId="16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49" fontId="9" fillId="16" borderId="0" xfId="0" applyNumberFormat="1" applyFont="1" applyFill="1" applyBorder="1" applyAlignment="1">
      <alignment wrapText="1"/>
    </xf>
    <xf numFmtId="0" fontId="41" fillId="19" borderId="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4" fillId="33" borderId="0" xfId="0" applyFont="1" applyFill="1" applyAlignment="1">
      <alignment/>
    </xf>
    <xf numFmtId="0" fontId="0" fillId="0" borderId="0" xfId="0" applyFill="1" applyAlignment="1">
      <alignment/>
    </xf>
    <xf numFmtId="165" fontId="0" fillId="16" borderId="0" xfId="0" applyNumberFormat="1" applyFill="1" applyAlignment="1">
      <alignment/>
    </xf>
    <xf numFmtId="164" fontId="0" fillId="16" borderId="0" xfId="0" applyNumberFormat="1" applyFill="1" applyAlignment="1">
      <alignment/>
    </xf>
    <xf numFmtId="165" fontId="44" fillId="14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10" fontId="41" fillId="14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3.421875" style="0" customWidth="1"/>
    <col min="2" max="2" width="20.421875" style="0" bestFit="1" customWidth="1"/>
    <col min="3" max="3" width="14.00390625" style="0" customWidth="1"/>
    <col min="9" max="9" width="11.8515625" style="0" customWidth="1"/>
    <col min="10" max="10" width="14.140625" style="0" customWidth="1"/>
    <col min="11" max="11" width="3.421875" style="0" customWidth="1"/>
    <col min="12" max="12" width="7.140625" style="0" customWidth="1"/>
  </cols>
  <sheetData>
    <row r="1" spans="1:8" ht="38.25">
      <c r="A1" s="1" t="s">
        <v>0</v>
      </c>
      <c r="C1" s="10" t="s">
        <v>28</v>
      </c>
      <c r="D1" s="13" t="s">
        <v>29</v>
      </c>
      <c r="E1" s="11" t="s">
        <v>30</v>
      </c>
      <c r="F1" s="12" t="s">
        <v>31</v>
      </c>
      <c r="G1" s="22" t="s">
        <v>32</v>
      </c>
      <c r="H1" s="22"/>
    </row>
    <row r="3" ht="18.75">
      <c r="A3" s="6" t="s">
        <v>1</v>
      </c>
    </row>
    <row r="5" spans="1:4" ht="15">
      <c r="A5" s="2" t="s">
        <v>2</v>
      </c>
      <c r="B5" s="3" t="s">
        <v>3</v>
      </c>
      <c r="D5" s="5" t="s">
        <v>4</v>
      </c>
    </row>
    <row r="7" spans="1:4" ht="15">
      <c r="A7" s="2" t="s">
        <v>5</v>
      </c>
      <c r="B7" s="4" t="s">
        <v>17</v>
      </c>
      <c r="D7" s="5" t="s">
        <v>33</v>
      </c>
    </row>
    <row r="9" spans="9:10" ht="15">
      <c r="I9" s="14" t="s">
        <v>18</v>
      </c>
      <c r="J9" s="14"/>
    </row>
    <row r="10" spans="1:12" ht="15">
      <c r="A10" s="14"/>
      <c r="B10" s="14"/>
      <c r="C10" s="14"/>
      <c r="D10" s="21" t="s">
        <v>11</v>
      </c>
      <c r="E10" s="21"/>
      <c r="F10" s="21"/>
      <c r="G10" s="21"/>
      <c r="H10" s="14"/>
      <c r="I10" s="14" t="s">
        <v>19</v>
      </c>
      <c r="J10" s="3" t="s">
        <v>7</v>
      </c>
      <c r="L10" s="5" t="s">
        <v>20</v>
      </c>
    </row>
    <row r="11" spans="1:10" ht="37.5" customHeight="1">
      <c r="A11" s="14"/>
      <c r="B11" s="14" t="s">
        <v>6</v>
      </c>
      <c r="C11" s="15" t="s">
        <v>27</v>
      </c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21</v>
      </c>
      <c r="J11" s="14" t="s">
        <v>22</v>
      </c>
    </row>
    <row r="12" spans="1:12" ht="15">
      <c r="A12" s="14" t="s">
        <v>12</v>
      </c>
      <c r="B12" s="4">
        <v>50</v>
      </c>
      <c r="C12" s="4">
        <v>1500000</v>
      </c>
      <c r="D12" s="18">
        <v>100</v>
      </c>
      <c r="E12" s="18">
        <v>97.5</v>
      </c>
      <c r="F12" s="18">
        <v>95</v>
      </c>
      <c r="G12" s="18">
        <v>92.5</v>
      </c>
      <c r="I12" s="18">
        <v>93.5</v>
      </c>
      <c r="J12" s="19">
        <v>60</v>
      </c>
      <c r="L12" s="5" t="s">
        <v>15</v>
      </c>
    </row>
    <row r="13" spans="1:12" ht="15">
      <c r="A13" s="14" t="s">
        <v>13</v>
      </c>
      <c r="B13" s="4">
        <v>45</v>
      </c>
      <c r="C13" s="4">
        <v>2000000</v>
      </c>
      <c r="D13" s="18">
        <v>120</v>
      </c>
      <c r="E13" s="18">
        <v>117</v>
      </c>
      <c r="F13" s="18">
        <v>114</v>
      </c>
      <c r="G13" s="18">
        <v>110</v>
      </c>
      <c r="I13" s="18">
        <v>123</v>
      </c>
      <c r="J13" s="19">
        <v>35</v>
      </c>
      <c r="L13" s="5" t="s">
        <v>14</v>
      </c>
    </row>
    <row r="14" spans="1:9" ht="15">
      <c r="A14" s="16" t="s">
        <v>16</v>
      </c>
      <c r="D14" s="20">
        <f>IF(LEFT($B$5,8)="Relative",SUMPRODUCT($B$12:$B$13,D12:D13)/SUM($B$12:$B$13),IF(LEFT($B$5,8)="Absolute",SUM(D12:D13),SUMPRODUCT($C$12:$C$13,D12:D13)/SUM($C$12:$C$13)))</f>
        <v>109.47368421052632</v>
      </c>
      <c r="E14" s="20">
        <f>IF(LEFT($B$5,8)="Relative",SUMPRODUCT($B$12:$B$13,E12:E13)/SUM($B$12:$B$13),IF(LEFT($B$5,8)="Absolute",SUM(E12:E13),SUMPRODUCT($C$12:$C$13,E12:E13)/SUM($C$12:$C$13)))</f>
        <v>106.73684210526316</v>
      </c>
      <c r="F14" s="20">
        <f>IF(LEFT($B$5,8)="Relative",SUMPRODUCT($B$12:$B$13,F12:F13)/SUM($B$12:$B$13),IF(LEFT($B$5,8)="Absolute",SUM(F12:F13),SUMPRODUCT($C$12:$C$13,F12:F13)/SUM($C$12:$C$13)))</f>
        <v>104</v>
      </c>
      <c r="G14" s="20">
        <f>IF(LEFT($B$5,8)="Relative",SUMPRODUCT($B$12:$B$13,G12:G13)/SUM($B$12:$B$13),IF(LEFT($B$5,8)="Absolute",SUM(G12:G13),SUMPRODUCT($C$12:$C$13,G12:G13)/SUM($C$12:$C$13)))</f>
        <v>100.78947368421052</v>
      </c>
      <c r="I14" s="20">
        <f>IF(LEFT($B$5,8)="Relative",SUMPRODUCT(J12:J13,I12:I13)/SUM(J12:J13),IF(LEFT($B$5,8)="Absolute",SUM(I12:I13),SUMPRODUCT(I12:I13,C12:C13)/SUM(C12:C13)))</f>
        <v>104.36842105263158</v>
      </c>
    </row>
    <row r="15" ht="15">
      <c r="A15" s="17"/>
    </row>
    <row r="16" spans="1:12" ht="15">
      <c r="A16" s="17"/>
      <c r="B16" s="5" t="s">
        <v>25</v>
      </c>
      <c r="C16" s="5"/>
      <c r="H16" t="s">
        <v>23</v>
      </c>
      <c r="J16" s="9">
        <f>I14</f>
        <v>104.36842105263158</v>
      </c>
      <c r="K16" s="8" t="s">
        <v>24</v>
      </c>
      <c r="L16" s="7">
        <f>MIN(J16/J17,1)</f>
        <v>0.9533653846153846</v>
      </c>
    </row>
    <row r="17" spans="1:10" ht="15">
      <c r="A17" s="17"/>
      <c r="J17" s="7">
        <f>HLOOKUP(J10,D11:G14,4)</f>
        <v>109.47368421052632</v>
      </c>
    </row>
    <row r="18" ht="15">
      <c r="A18" s="17"/>
    </row>
    <row r="19" spans="1:9" ht="15">
      <c r="A19" s="16" t="s">
        <v>26</v>
      </c>
      <c r="D19" s="20">
        <f>D14</f>
        <v>109.47368421052632</v>
      </c>
      <c r="E19" s="20">
        <f>IF(J10="TP1",E14*$L$16,E14)</f>
        <v>101.75921052631578</v>
      </c>
      <c r="F19" s="20">
        <f>IF(OR(J10="TP1",J10="TP2"),F14*L16,F14)</f>
        <v>99.14999999999999</v>
      </c>
      <c r="G19" s="20">
        <f>IF(OR(J10="TP1",J10="TP2",J10="TP3"),G14*L16,G14)</f>
        <v>96.08919534412955</v>
      </c>
      <c r="I19" s="5" t="s">
        <v>34</v>
      </c>
    </row>
  </sheetData>
  <sheetProtection password="DFDA" sheet="1" formatCells="0" formatColumns="0" formatRows="0" insertColumns="0" insertRows="0" insertHyperlinks="0" deleteColumns="0" deleteRows="0" sort="0" autoFilter="0" pivotTables="0"/>
  <mergeCells count="2">
    <mergeCell ref="D10:G10"/>
    <mergeCell ref="G1:H1"/>
  </mergeCells>
  <conditionalFormatting sqref="E1">
    <cfRule type="cellIs" priority="2" dxfId="0" operator="equal" stopIfTrue="1">
      <formula>"Yes"</formula>
    </cfRule>
  </conditionalFormatting>
  <conditionalFormatting sqref="F1">
    <cfRule type="cellIs" priority="1" dxfId="0" operator="equal" stopIfTrue="1">
      <formula>"Yes"</formula>
    </cfRule>
  </conditionalFormatting>
  <dataValidations count="2">
    <dataValidation type="list" allowBlank="1" showInputMessage="1" showErrorMessage="1" sqref="B5">
      <formula1>"Absolute Energy, Absolute Carbon, Relative Energy, Relative Carbon, NOVEM"</formula1>
    </dataValidation>
    <dataValidation type="list" allowBlank="1" showInputMessage="1" showErrorMessage="1" sqref="J10">
      <formula1>"pre-TP1, TP1, TP2, TP3"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3.421875" style="0" customWidth="1"/>
    <col min="2" max="2" width="20.421875" style="0" bestFit="1" customWidth="1"/>
    <col min="3" max="3" width="14.00390625" style="0" customWidth="1"/>
    <col min="9" max="9" width="11.8515625" style="0" customWidth="1"/>
    <col min="10" max="10" width="14.140625" style="0" customWidth="1"/>
    <col min="11" max="11" width="3.421875" style="0" customWidth="1"/>
    <col min="12" max="12" width="7.140625" style="0" customWidth="1"/>
  </cols>
  <sheetData>
    <row r="1" spans="1:8" ht="38.25">
      <c r="A1" s="1" t="s">
        <v>35</v>
      </c>
      <c r="C1" s="10" t="s">
        <v>28</v>
      </c>
      <c r="D1" s="13" t="s">
        <v>29</v>
      </c>
      <c r="E1" s="11" t="s">
        <v>30</v>
      </c>
      <c r="F1" s="12" t="s">
        <v>31</v>
      </c>
      <c r="G1" s="22" t="s">
        <v>32</v>
      </c>
      <c r="H1" s="22"/>
    </row>
    <row r="3" ht="18.75">
      <c r="A3" s="6" t="s">
        <v>36</v>
      </c>
    </row>
    <row r="5" spans="1:4" ht="15">
      <c r="A5" s="2" t="s">
        <v>2</v>
      </c>
      <c r="B5" s="3" t="s">
        <v>3</v>
      </c>
      <c r="D5" s="5" t="s">
        <v>4</v>
      </c>
    </row>
    <row r="7" spans="1:4" ht="15">
      <c r="A7" s="2" t="s">
        <v>5</v>
      </c>
      <c r="B7" s="4" t="s">
        <v>17</v>
      </c>
      <c r="D7" s="5" t="s">
        <v>33</v>
      </c>
    </row>
    <row r="9" spans="9:10" ht="15">
      <c r="I9" s="14" t="s">
        <v>18</v>
      </c>
      <c r="J9" s="14"/>
    </row>
    <row r="10" spans="1:12" ht="15">
      <c r="A10" s="14"/>
      <c r="B10" s="14"/>
      <c r="C10" s="14"/>
      <c r="D10" s="21" t="s">
        <v>11</v>
      </c>
      <c r="E10" s="21"/>
      <c r="F10" s="21"/>
      <c r="G10" s="21"/>
      <c r="H10" s="14"/>
      <c r="I10" s="14" t="s">
        <v>19</v>
      </c>
      <c r="J10" s="3" t="s">
        <v>7</v>
      </c>
      <c r="L10" s="5" t="s">
        <v>20</v>
      </c>
    </row>
    <row r="11" spans="1:10" ht="37.5" customHeight="1">
      <c r="A11" s="14"/>
      <c r="B11" s="14" t="s">
        <v>6</v>
      </c>
      <c r="C11" s="15" t="s">
        <v>27</v>
      </c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21</v>
      </c>
      <c r="J11" s="14" t="s">
        <v>22</v>
      </c>
    </row>
    <row r="12" spans="1:12" ht="15">
      <c r="A12" s="14" t="s">
        <v>37</v>
      </c>
      <c r="B12" s="4">
        <v>95</v>
      </c>
      <c r="C12" s="4">
        <v>3500000</v>
      </c>
      <c r="D12" s="18">
        <v>109.47368421052632</v>
      </c>
      <c r="E12" s="18">
        <v>106.73684210526316</v>
      </c>
      <c r="F12" s="18">
        <v>104</v>
      </c>
      <c r="G12" s="18">
        <v>100.78947368421052</v>
      </c>
      <c r="I12" s="18">
        <v>104.36842105263158</v>
      </c>
      <c r="J12" s="19">
        <v>95</v>
      </c>
      <c r="L12" s="5"/>
    </row>
    <row r="13" spans="1:12" ht="15">
      <c r="A13" s="14" t="s">
        <v>38</v>
      </c>
      <c r="B13" s="4">
        <v>45</v>
      </c>
      <c r="C13" s="4">
        <v>2000000</v>
      </c>
      <c r="D13" s="18">
        <v>120</v>
      </c>
      <c r="E13" s="18">
        <v>117</v>
      </c>
      <c r="F13" s="18">
        <v>114</v>
      </c>
      <c r="G13" s="18">
        <v>110</v>
      </c>
      <c r="I13" s="18">
        <v>123</v>
      </c>
      <c r="J13" s="19">
        <v>35</v>
      </c>
      <c r="L13" s="5"/>
    </row>
    <row r="14" spans="1:9" ht="15">
      <c r="A14" s="16" t="s">
        <v>16</v>
      </c>
      <c r="D14" s="20">
        <f>IF(LEFT($B$5,8)="Relative",($B$12*D12-$B$13*D13)/($B$12-$B$13),IF(LEFT($B$5,8)="Absolute",D12-D13,($C$12*D12-$C$13*D13)/($C$12-$C$13)))</f>
        <v>100</v>
      </c>
      <c r="E14" s="20">
        <f>IF(LEFT($B$5,8)="Relative",($B$12*E12-$B$13*E13)/($B$12-$B$13),IF(LEFT($B$5,8)="Absolute",E12-E13,($C$12*E12-$C$13*E13)/($C$12-$C$13)))</f>
        <v>97.5</v>
      </c>
      <c r="F14" s="20">
        <f>IF(LEFT($B$5,8)="Relative",($B$12*F12-$B$13*F13)/($B$12-$B$13),IF(LEFT($B$5,8)="Absolute",F12-F13,($C$12*F12-$C$13*F13)/($C$12-$C$13)))</f>
        <v>95</v>
      </c>
      <c r="G14" s="20">
        <f>IF(LEFT($B$5,8)="Relative",($B$12*G12-$B$13*G13)/($B$12-$B$13),IF(LEFT($B$5,8)="Absolute",G12-G13,($C$12*G12-$C$13*G13)/($C$12-$C$13)))</f>
        <v>92.5</v>
      </c>
      <c r="I14" s="20">
        <f>IF(LEFT($B$5,8)="Relative",(J12*I12-J13*I13)/(J12-J13),IF(LEFT($B$5,8)="Absolute",I12-I13,(I12*C12-I13*C13)/(C12-C13)))</f>
        <v>93.5</v>
      </c>
    </row>
    <row r="15" ht="15">
      <c r="A15" s="17"/>
    </row>
    <row r="16" spans="1:12" ht="15">
      <c r="A16" s="17"/>
      <c r="B16" s="5" t="s">
        <v>25</v>
      </c>
      <c r="C16" s="5"/>
      <c r="H16" t="s">
        <v>23</v>
      </c>
      <c r="J16" s="9">
        <f>I14</f>
        <v>93.5</v>
      </c>
      <c r="K16" s="8" t="s">
        <v>24</v>
      </c>
      <c r="L16" s="7">
        <f>MIN(J16/J17,1)</f>
        <v>0.935</v>
      </c>
    </row>
    <row r="17" spans="1:10" ht="15">
      <c r="A17" s="17"/>
      <c r="J17" s="7">
        <f>HLOOKUP(J10,D11:G14,4)</f>
        <v>100</v>
      </c>
    </row>
    <row r="18" ht="15">
      <c r="A18" s="17"/>
    </row>
    <row r="19" spans="1:9" ht="15">
      <c r="A19" s="16" t="s">
        <v>26</v>
      </c>
      <c r="D19" s="20">
        <f>D14</f>
        <v>100</v>
      </c>
      <c r="E19" s="20">
        <f>IF(J10="TP1",E14*$L$16,E14)</f>
        <v>91.16250000000001</v>
      </c>
      <c r="F19" s="20">
        <f>IF(OR(J10="TP1",J10="TP2"),F14*L16,F14)</f>
        <v>88.825</v>
      </c>
      <c r="G19" s="20">
        <f>IF(OR(J10="TP1",J10="TP2",J10="TP3"),G14*L16,G14)</f>
        <v>86.48750000000001</v>
      </c>
      <c r="I19" s="5" t="s">
        <v>34</v>
      </c>
    </row>
  </sheetData>
  <sheetProtection password="DFDA" sheet="1" formatCells="0" formatColumns="0" formatRows="0" insertColumns="0" insertRows="0" insertHyperlinks="0" deleteColumns="0" deleteRows="0" sort="0" autoFilter="0" pivotTables="0"/>
  <mergeCells count="2">
    <mergeCell ref="G1:H1"/>
    <mergeCell ref="D10:G10"/>
  </mergeCells>
  <conditionalFormatting sqref="E1">
    <cfRule type="cellIs" priority="2" dxfId="0" operator="equal" stopIfTrue="1">
      <formula>"Yes"</formula>
    </cfRule>
  </conditionalFormatting>
  <conditionalFormatting sqref="F1">
    <cfRule type="cellIs" priority="1" dxfId="0" operator="equal" stopIfTrue="1">
      <formula>"Yes"</formula>
    </cfRule>
  </conditionalFormatting>
  <dataValidations count="2">
    <dataValidation type="list" allowBlank="1" showInputMessage="1" showErrorMessage="1" sqref="J10">
      <formula1>"pre-TP1, TP1, TP2, TP3"</formula1>
    </dataValidation>
    <dataValidation type="list" allowBlank="1" showInputMessage="1" showErrorMessage="1" sqref="B5">
      <formula1>"Absolute Energy, Absolute Carbon, Relative Energy, Relative Carbon, NOVEM"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Wright</dc:creator>
  <cp:keywords/>
  <dc:description/>
  <cp:lastModifiedBy>ipmontag</cp:lastModifiedBy>
  <dcterms:created xsi:type="dcterms:W3CDTF">2012-11-23T10:48:36Z</dcterms:created>
  <dcterms:modified xsi:type="dcterms:W3CDTF">2012-12-14T14:25:27Z</dcterms:modified>
  <cp:category/>
  <cp:version/>
  <cp:contentType/>
  <cp:contentStatus/>
</cp:coreProperties>
</file>