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9D1" lockStructure="1"/>
  <bookViews>
    <workbookView xWindow="120" yWindow="105" windowWidth="15480" windowHeight="11580"/>
  </bookViews>
  <sheets>
    <sheet name="Diag rate calculator" sheetId="1" r:id="rId1"/>
  </sheets>
  <calcPr calcId="145621"/>
</workbook>
</file>

<file path=xl/calcChain.xml><?xml version="1.0" encoding="utf-8"?>
<calcChain xmlns="http://schemas.openxmlformats.org/spreadsheetml/2006/main">
  <c r="G75" i="1" l="1"/>
  <c r="G74" i="1"/>
  <c r="G73" i="1"/>
  <c r="G72" i="1"/>
  <c r="G71" i="1"/>
  <c r="G70" i="1"/>
  <c r="G52" i="1" l="1"/>
  <c r="G51" i="1"/>
  <c r="I51" i="1" s="1"/>
  <c r="I50" i="1"/>
  <c r="G50" i="1"/>
  <c r="I49" i="1"/>
  <c r="G49" i="1"/>
  <c r="I48" i="1"/>
  <c r="G48" i="1"/>
  <c r="J42" i="1" l="1"/>
  <c r="D17" i="1" l="1"/>
  <c r="G54" i="1" l="1"/>
  <c r="G53" i="1"/>
  <c r="H48" i="1"/>
  <c r="H49" i="1" s="1"/>
  <c r="H50" i="1" s="1"/>
  <c r="H51" i="1" s="1"/>
  <c r="H52" i="1" s="1"/>
  <c r="H53" i="1" s="1"/>
  <c r="H54" i="1" s="1"/>
  <c r="D26" i="1"/>
  <c r="I53" i="1" l="1"/>
  <c r="I52" i="1"/>
  <c r="I54" i="1"/>
  <c r="D27" i="1"/>
  <c r="C28" i="1" s="1"/>
  <c r="G76" i="1" l="1"/>
  <c r="D77" i="1"/>
  <c r="D78" i="1" s="1"/>
  <c r="G77" i="1" l="1"/>
  <c r="G78" i="1" l="1"/>
  <c r="I77" i="1"/>
  <c r="I78" i="1" s="1"/>
</calcChain>
</file>

<file path=xl/sharedStrings.xml><?xml version="1.0" encoding="utf-8"?>
<sst xmlns="http://schemas.openxmlformats.org/spreadsheetml/2006/main" count="66" uniqueCount="60">
  <si>
    <t xml:space="preserve">Total population (ONS resident mid-year population estimate for age 15-24 years) </t>
  </si>
  <si>
    <t>NUMBER OF TESTS REQUIRED</t>
  </si>
  <si>
    <t>Population coverage (%)</t>
  </si>
  <si>
    <t>Overall number of diagnoses required</t>
  </si>
  <si>
    <t xml:space="preserve">OVERALL NUMBER OF DIAGNOSES REQUIRED </t>
  </si>
  <si>
    <t>Number of tests required</t>
  </si>
  <si>
    <t>GUM</t>
  </si>
  <si>
    <t>CSHS</t>
  </si>
  <si>
    <t>GP</t>
  </si>
  <si>
    <t>Pharmacy</t>
  </si>
  <si>
    <t>TOP</t>
  </si>
  <si>
    <t>Not Known</t>
  </si>
  <si>
    <t>Other</t>
  </si>
  <si>
    <t>Positivity rate in different settings</t>
  </si>
  <si>
    <r>
      <t xml:space="preserve">Number of Tests at </t>
    </r>
    <r>
      <rPr>
        <b/>
        <sz val="12"/>
        <color rgb="FFFF0000"/>
        <rFont val="Calibri"/>
        <family val="2"/>
        <scheme val="minor"/>
      </rPr>
      <t>CSHS</t>
    </r>
  </si>
  <si>
    <r>
      <t>Number of Tests at</t>
    </r>
    <r>
      <rPr>
        <b/>
        <sz val="12"/>
        <color rgb="FFFF0000"/>
        <rFont val="Calibri"/>
        <family val="2"/>
        <scheme val="minor"/>
      </rPr>
      <t xml:space="preserve"> TOP</t>
    </r>
  </si>
  <si>
    <r>
      <t xml:space="preserve">Number of Tests at </t>
    </r>
    <r>
      <rPr>
        <b/>
        <sz val="12"/>
        <color rgb="FFFF0000"/>
        <rFont val="Calibri"/>
        <family val="2"/>
        <scheme val="minor"/>
      </rPr>
      <t>Not Known</t>
    </r>
  </si>
  <si>
    <r>
      <t xml:space="preserve">Number of Tests at </t>
    </r>
    <r>
      <rPr>
        <b/>
        <sz val="12"/>
        <color rgb="FFFF0000"/>
        <rFont val="Calibri"/>
        <family val="2"/>
        <scheme val="minor"/>
      </rPr>
      <t>GUM</t>
    </r>
  </si>
  <si>
    <t>To calculate the number of chlamydia diagnoses and diagnosis rate at each TST , enter the number of tests you are aiming to achieve at each TST:</t>
  </si>
  <si>
    <t>Total Number of Tests</t>
  </si>
  <si>
    <t>Total</t>
  </si>
  <si>
    <t>This section of the tool allows you to enter the Positivity rate at different testing venues and the number of tests you aim to achieve at each  testing venue.</t>
  </si>
  <si>
    <t>Difference</t>
  </si>
  <si>
    <t>Number of diagnoses based on your chosen positivity rate</t>
  </si>
  <si>
    <t>CHLAMYDIA DETECTION RATE CALCULATOR</t>
  </si>
  <si>
    <t>This is how many tests you are either below or over from achieving your required diagnosis rate</t>
  </si>
  <si>
    <t>This is how many diagnoses you are either below or over from achieving your required diagnosis rate</t>
  </si>
  <si>
    <t>Other*: Other includes settings such as tests ordered online, outreach, education, youth services, military services, hospitals etc</t>
  </si>
  <si>
    <t>This is the difference between your current diagnoses rate and your desired diagnoses rate</t>
  </si>
  <si>
    <t>Version: 1.1</t>
  </si>
  <si>
    <t>Date published: Oct 2014</t>
  </si>
  <si>
    <t xml:space="preserve">Contact details: ctad@phe.gov.uk </t>
  </si>
  <si>
    <t xml:space="preserve">Diagnoses required by testing service type (TST) </t>
  </si>
  <si>
    <t xml:space="preserve">proportion of positive tests (Positivity) across all settings (%) </t>
  </si>
  <si>
    <t>ENTER DATA                    -                   You can edit these cells</t>
  </si>
  <si>
    <t>RESULTS                           -                   Cells can not be edited</t>
  </si>
  <si>
    <t>To calculate the number of chlamydia diagnoses required, enter your total population and the detection rate you are aiming for:</t>
  </si>
  <si>
    <t>Detection rate required (per 100000)</t>
  </si>
  <si>
    <t xml:space="preserve">To calculate how many tests are needed to achieve the detection rate that you are aiming for, change the proportion of positive tests  </t>
  </si>
  <si>
    <t>Based on figures entered, tool will calculate how close you are to achieving your required detection rate</t>
  </si>
  <si>
    <t>CTAD data tables can be found at: https://www.hpawebservices.org.uk/HIV_STI_WebPortal/Login.aspx</t>
  </si>
  <si>
    <t>Step 1</t>
  </si>
  <si>
    <t>Step 2</t>
  </si>
  <si>
    <t>Number of tests required to achieve detection rate</t>
  </si>
  <si>
    <t>Number of diagnoses required to achieve detection rate</t>
  </si>
  <si>
    <t>Detection Rate</t>
  </si>
  <si>
    <t xml:space="preserve">Diagnoses and tests required by testing service type (TST) </t>
  </si>
  <si>
    <t>Testing service type (TST)</t>
  </si>
  <si>
    <t>Please enter your local positivity rates by testing service type, these can be found here: https://www.hpawebservices.org.uk/HIV_STI_WebPortal/Login.aspx</t>
  </si>
  <si>
    <t>Number of tests aiming to achieve: here you can see the effect of different combination of test volumes in different settings.</t>
  </si>
  <si>
    <t>By testing service type variation 1</t>
  </si>
  <si>
    <t>By testing service type variation 2</t>
  </si>
  <si>
    <t>Proportion of detection rate aiming to achieve at each setting % (total must be 100%)</t>
  </si>
  <si>
    <t>You can adjust the positivity rates according to your local figures</t>
  </si>
  <si>
    <t>Other* If you have a local service not mentioned here, such as an internet test provider, enter this into Other.</t>
  </si>
  <si>
    <r>
      <t xml:space="preserve">Number of Tests at </t>
    </r>
    <r>
      <rPr>
        <b/>
        <sz val="12"/>
        <color rgb="FFFF0000"/>
        <rFont val="Calibri"/>
        <family val="2"/>
        <scheme val="minor"/>
      </rPr>
      <t>Other* If you have a local service not mentioned here, such as an internet test provider, enter this into Other.</t>
    </r>
  </si>
  <si>
    <t>Commissioners should ensure that chlamydia screening is provided through a range of service types young people need to be able to access a variety of services, including those with low entry thresholds. A single provider is not expected to achieve the detection rate of 2,300 on its own; this is a recommended level, to be aimed for by a combination of screening providers. It is also important to note that transferring all testing to a service with highest positivity will not increase diagnoses overall as low risk people will attend this service, thus lowering positivity.</t>
  </si>
  <si>
    <t>This section of the tool allows you to enter the positivity rate at different testing venues and proportion of detection rate you are aiming to achieve at a particular testing venue. To calculate how many tests and diagnoses you need at each TST to achieve your desired detection rate</t>
  </si>
  <si>
    <r>
      <t xml:space="preserve">Number of Tests at </t>
    </r>
    <r>
      <rPr>
        <b/>
        <sz val="12"/>
        <color rgb="FFFF0000"/>
        <rFont val="Calibri"/>
        <family val="2"/>
        <scheme val="minor"/>
      </rPr>
      <t>GP</t>
    </r>
  </si>
  <si>
    <r>
      <t>Number of Tests at</t>
    </r>
    <r>
      <rPr>
        <b/>
        <sz val="12"/>
        <color rgb="FFFF0000"/>
        <rFont val="Calibri"/>
        <family val="2"/>
        <scheme val="minor"/>
      </rPr>
      <t xml:space="preserve"> Pharmacy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</si>
</sst>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6" borderId="6" xfId="0" applyFont="1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7" fillId="5" borderId="13" xfId="0" applyFont="1" applyFill="1" applyBorder="1" applyAlignment="1" applyProtection="1">
      <alignment horizontal="center" textRotation="90" wrapText="1"/>
      <protection locked="0"/>
    </xf>
    <xf numFmtId="0" fontId="2" fillId="7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164" fontId="2" fillId="3" borderId="14" xfId="0" applyNumberFormat="1" applyFont="1" applyFill="1" applyBorder="1" applyAlignment="1" applyProtection="1">
      <alignment horizontal="center"/>
      <protection locked="0"/>
    </xf>
    <xf numFmtId="164" fontId="2" fillId="3" borderId="15" xfId="0" applyNumberFormat="1" applyFont="1" applyFill="1" applyBorder="1" applyAlignment="1" applyProtection="1">
      <alignment horizontal="center"/>
      <protection locked="0"/>
    </xf>
    <xf numFmtId="164" fontId="2" fillId="3" borderId="16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0" fillId="2" borderId="7" xfId="0" applyFill="1" applyBorder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6" fillId="2" borderId="21" xfId="0" applyFont="1" applyFill="1" applyBorder="1" applyProtection="1">
      <protection locked="0"/>
    </xf>
    <xf numFmtId="0" fontId="6" fillId="2" borderId="22" xfId="0" applyFont="1" applyFill="1" applyBorder="1" applyProtection="1">
      <protection locked="0"/>
    </xf>
    <xf numFmtId="0" fontId="6" fillId="2" borderId="23" xfId="0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3" fillId="2" borderId="0" xfId="0" applyFont="1" applyFill="1" applyBorder="1" applyProtection="1">
      <protection locked="0"/>
    </xf>
    <xf numFmtId="0" fontId="3" fillId="2" borderId="24" xfId="0" applyFont="1" applyFill="1" applyBorder="1" applyAlignment="1" applyProtection="1">
      <alignment horizontal="left" wrapText="1"/>
      <protection locked="0"/>
    </xf>
    <xf numFmtId="0" fontId="2" fillId="2" borderId="14" xfId="0" applyFont="1" applyFill="1" applyBorder="1" applyAlignment="1" applyProtection="1">
      <alignment horizontal="left" wrapText="1"/>
      <protection locked="0"/>
    </xf>
    <xf numFmtId="1" fontId="2" fillId="7" borderId="6" xfId="0" applyNumberFormat="1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wrapText="1"/>
      <protection locked="0"/>
    </xf>
    <xf numFmtId="0" fontId="2" fillId="2" borderId="31" xfId="0" applyFont="1" applyFill="1" applyBorder="1" applyProtection="1">
      <protection locked="0"/>
    </xf>
    <xf numFmtId="0" fontId="1" fillId="2" borderId="32" xfId="0" applyFont="1" applyFill="1" applyBorder="1" applyAlignment="1" applyProtection="1">
      <alignment wrapText="1"/>
      <protection locked="0"/>
    </xf>
    <xf numFmtId="0" fontId="1" fillId="2" borderId="32" xfId="0" applyFont="1" applyFill="1" applyBorder="1" applyProtection="1">
      <protection locked="0"/>
    </xf>
    <xf numFmtId="164" fontId="2" fillId="7" borderId="16" xfId="0" applyNumberFormat="1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vertical="center" wrapText="1"/>
      <protection locked="0"/>
    </xf>
    <xf numFmtId="0" fontId="11" fillId="0" borderId="0" xfId="0" applyFont="1" applyAlignment="1">
      <alignment vertical="center" wrapText="1"/>
    </xf>
    <xf numFmtId="0" fontId="9" fillId="2" borderId="1" xfId="0" applyFont="1" applyFill="1" applyBorder="1" applyAlignment="1" applyProtection="1">
      <alignment wrapText="1"/>
      <protection locked="0"/>
    </xf>
    <xf numFmtId="0" fontId="9" fillId="2" borderId="2" xfId="0" applyFont="1" applyFill="1" applyBorder="1" applyAlignment="1" applyProtection="1">
      <alignment wrapText="1"/>
      <protection locked="0"/>
    </xf>
    <xf numFmtId="0" fontId="9" fillId="2" borderId="3" xfId="0" applyFont="1" applyFill="1" applyBorder="1" applyAlignment="1" applyProtection="1">
      <alignment wrapText="1"/>
      <protection locked="0"/>
    </xf>
    <xf numFmtId="0" fontId="9" fillId="2" borderId="4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wrapText="1"/>
      <protection locked="0"/>
    </xf>
    <xf numFmtId="0" fontId="9" fillId="2" borderId="5" xfId="0" applyFont="1" applyFill="1" applyBorder="1" applyAlignment="1" applyProtection="1">
      <alignment wrapText="1"/>
      <protection locked="0"/>
    </xf>
    <xf numFmtId="0" fontId="9" fillId="2" borderId="7" xfId="0" applyFont="1" applyFill="1" applyBorder="1" applyAlignment="1" applyProtection="1">
      <alignment wrapText="1"/>
      <protection locked="0"/>
    </xf>
    <xf numFmtId="0" fontId="9" fillId="2" borderId="8" xfId="0" applyFont="1" applyFill="1" applyBorder="1" applyAlignment="1" applyProtection="1">
      <alignment wrapText="1"/>
      <protection locked="0"/>
    </xf>
    <xf numFmtId="0" fontId="9" fillId="2" borderId="9" xfId="0" applyFont="1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2" fillId="3" borderId="6" xfId="0" applyFont="1" applyFill="1" applyBorder="1" applyAlignment="1" applyProtection="1">
      <alignment horizontal="center" wrapText="1"/>
      <protection locked="0"/>
    </xf>
    <xf numFmtId="0" fontId="0" fillId="3" borderId="6" xfId="0" applyFill="1" applyBorder="1" applyAlignment="1" applyProtection="1">
      <alignment horizontal="center" wrapText="1"/>
      <protection locked="0"/>
    </xf>
    <xf numFmtId="1" fontId="2" fillId="7" borderId="6" xfId="0" applyNumberFormat="1" applyFont="1" applyFill="1" applyBorder="1" applyAlignment="1" applyProtection="1">
      <alignment horizontal="center" wrapText="1"/>
    </xf>
    <xf numFmtId="1" fontId="6" fillId="7" borderId="6" xfId="0" applyNumberFormat="1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1" fontId="2" fillId="8" borderId="33" xfId="0" applyNumberFormat="1" applyFont="1" applyFill="1" applyBorder="1" applyAlignment="1" applyProtection="1">
      <alignment horizontal="center" wrapText="1"/>
    </xf>
    <xf numFmtId="1" fontId="6" fillId="8" borderId="17" xfId="0" applyNumberFormat="1" applyFont="1" applyFill="1" applyBorder="1" applyAlignment="1" applyProtection="1">
      <alignment horizontal="center" wrapText="1"/>
    </xf>
    <xf numFmtId="1" fontId="2" fillId="3" borderId="11" xfId="0" applyNumberFormat="1" applyFont="1" applyFill="1" applyBorder="1" applyAlignment="1" applyProtection="1">
      <alignment horizontal="center" wrapText="1"/>
      <protection locked="0"/>
    </xf>
    <xf numFmtId="0" fontId="0" fillId="3" borderId="12" xfId="0" applyFill="1" applyBorder="1" applyAlignment="1" applyProtection="1">
      <alignment horizontal="center" wrapText="1"/>
      <protection locked="0"/>
    </xf>
    <xf numFmtId="0" fontId="0" fillId="3" borderId="10" xfId="0" applyFill="1" applyBorder="1" applyAlignment="1" applyProtection="1">
      <alignment horizontal="center" wrapText="1"/>
      <protection locked="0"/>
    </xf>
    <xf numFmtId="1" fontId="6" fillId="7" borderId="11" xfId="0" applyNumberFormat="1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 applyAlignment="1">
      <alignment wrapText="1"/>
    </xf>
    <xf numFmtId="1" fontId="2" fillId="7" borderId="28" xfId="0" applyNumberFormat="1" applyFont="1" applyFill="1" applyBorder="1" applyAlignment="1" applyProtection="1">
      <alignment horizontal="center" wrapText="1"/>
    </xf>
    <xf numFmtId="1" fontId="0" fillId="7" borderId="29" xfId="0" applyNumberFormat="1" applyFill="1" applyBorder="1" applyAlignment="1" applyProtection="1">
      <alignment horizontal="center" wrapText="1"/>
    </xf>
    <xf numFmtId="1" fontId="0" fillId="7" borderId="30" xfId="0" applyNumberFormat="1" applyFill="1" applyBorder="1" applyAlignment="1" applyProtection="1">
      <alignment horizontal="center" wrapText="1"/>
    </xf>
    <xf numFmtId="1" fontId="2" fillId="7" borderId="15" xfId="0" applyNumberFormat="1" applyFont="1" applyFill="1" applyBorder="1" applyAlignment="1" applyProtection="1">
      <alignment horizontal="center" wrapText="1"/>
    </xf>
    <xf numFmtId="1" fontId="6" fillId="7" borderId="28" xfId="0" applyNumberFormat="1" applyFont="1" applyFill="1" applyBorder="1" applyAlignment="1" applyProtection="1">
      <alignment horizontal="center" wrapText="1"/>
    </xf>
    <xf numFmtId="1" fontId="2" fillId="7" borderId="14" xfId="0" applyNumberFormat="1" applyFont="1" applyFill="1" applyBorder="1" applyAlignment="1" applyProtection="1">
      <alignment horizontal="center" wrapText="1"/>
    </xf>
    <xf numFmtId="1" fontId="6" fillId="7" borderId="16" xfId="0" applyNumberFormat="1" applyFont="1" applyFill="1" applyBorder="1" applyAlignment="1" applyProtection="1">
      <alignment horizontal="center" wrapText="1"/>
    </xf>
    <xf numFmtId="1" fontId="3" fillId="7" borderId="25" xfId="0" applyNumberFormat="1" applyFont="1" applyFill="1" applyBorder="1" applyAlignment="1" applyProtection="1">
      <alignment horizontal="center" wrapText="1"/>
    </xf>
    <xf numFmtId="1" fontId="3" fillId="7" borderId="26" xfId="0" applyNumberFormat="1" applyFont="1" applyFill="1" applyBorder="1" applyAlignment="1" applyProtection="1">
      <alignment horizontal="center" wrapText="1"/>
    </xf>
    <xf numFmtId="1" fontId="3" fillId="7" borderId="27" xfId="0" applyNumberFormat="1" applyFont="1" applyFill="1" applyBorder="1" applyAlignment="1" applyProtection="1">
      <alignment horizontal="center" wrapText="1"/>
    </xf>
    <xf numFmtId="1" fontId="3" fillId="7" borderId="24" xfId="0" applyNumberFormat="1" applyFont="1" applyFill="1" applyBorder="1" applyAlignment="1" applyProtection="1">
      <alignment horizontal="center" wrapText="1"/>
    </xf>
    <xf numFmtId="0" fontId="8" fillId="2" borderId="6" xfId="0" applyFont="1" applyFill="1" applyBorder="1" applyAlignment="1" applyProtection="1">
      <alignment wrapText="1"/>
    </xf>
    <xf numFmtId="0" fontId="8" fillId="0" borderId="6" xfId="0" applyFont="1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" fontId="2" fillId="7" borderId="18" xfId="0" applyNumberFormat="1" applyFont="1" applyFill="1" applyBorder="1" applyAlignment="1" applyProtection="1">
      <alignment horizontal="center" wrapText="1"/>
    </xf>
    <xf numFmtId="1" fontId="6" fillId="7" borderId="19" xfId="0" applyNumberFormat="1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1" fontId="2" fillId="8" borderId="19" xfId="0" applyNumberFormat="1" applyFont="1" applyFill="1" applyBorder="1" applyAlignment="1" applyProtection="1">
      <alignment horizontal="center" wrapText="1"/>
    </xf>
    <xf numFmtId="1" fontId="6" fillId="8" borderId="20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2DD7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119903</xdr:colOff>
      <xdr:row>2</xdr:row>
      <xdr:rowOff>104775</xdr:rowOff>
    </xdr:to>
    <xdr:pic>
      <xdr:nvPicPr>
        <xdr:cNvPr id="2" name="Picture 1" descr="NHS[1]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1853" y="190500"/>
          <a:ext cx="781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44824</xdr:rowOff>
    </xdr:from>
    <xdr:to>
      <xdr:col>2</xdr:col>
      <xdr:colOff>1871382</xdr:colOff>
      <xdr:row>3</xdr:row>
      <xdr:rowOff>78441</xdr:rowOff>
    </xdr:to>
    <xdr:pic>
      <xdr:nvPicPr>
        <xdr:cNvPr id="3" name="Picture 2" descr="Q:\NEW NCSP\COMMUNICATION\Admin\Branding-Standard Templates\Logos\NCSP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118" y="235324"/>
          <a:ext cx="2353235" cy="425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89648</xdr:colOff>
      <xdr:row>41</xdr:row>
      <xdr:rowOff>89647</xdr:rowOff>
    </xdr:from>
    <xdr:to>
      <xdr:col>12</xdr:col>
      <xdr:colOff>437029</xdr:colOff>
      <xdr:row>41</xdr:row>
      <xdr:rowOff>112059</xdr:rowOff>
    </xdr:to>
    <xdr:cxnSp macro="">
      <xdr:nvCxnSpPr>
        <xdr:cNvPr id="7" name="Straight Arrow Connector 6"/>
        <xdr:cNvCxnSpPr/>
      </xdr:nvCxnSpPr>
      <xdr:spPr>
        <a:xfrm flipH="1">
          <a:off x="9188824" y="12169588"/>
          <a:ext cx="1557617" cy="224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155"/>
  <sheetViews>
    <sheetView tabSelected="1" zoomScale="85" zoomScaleNormal="85" workbookViewId="0">
      <selection activeCell="N49" sqref="N49"/>
    </sheetView>
  </sheetViews>
  <sheetFormatPr defaultRowHeight="15" x14ac:dyDescent="0.25"/>
  <cols>
    <col min="1" max="1" width="6.85546875" style="1" customWidth="1"/>
    <col min="2" max="2" width="7.140625" style="1" customWidth="1"/>
    <col min="3" max="3" width="57.85546875" style="2" customWidth="1"/>
    <col min="4" max="4" width="9.85546875" style="24" customWidth="1"/>
    <col min="5" max="5" width="7.42578125" style="1" customWidth="1"/>
    <col min="6" max="6" width="10.85546875" style="3" customWidth="1"/>
    <col min="7" max="9" width="9.140625" style="1"/>
    <col min="10" max="10" width="9.140625" style="1" customWidth="1"/>
    <col min="11" max="13" width="9.140625" style="1"/>
    <col min="14" max="14" width="55.28515625" style="1" customWidth="1"/>
    <col min="15" max="29" width="9.140625" style="1"/>
    <col min="30" max="16384" width="9.140625" style="24"/>
  </cols>
  <sheetData>
    <row r="1" spans="1:29" x14ac:dyDescent="0.25">
      <c r="D1" s="25"/>
    </row>
    <row r="2" spans="1:29" x14ac:dyDescent="0.25">
      <c r="D2" s="25"/>
    </row>
    <row r="3" spans="1:29" s="1" customFormat="1" ht="15.75" x14ac:dyDescent="0.25">
      <c r="C3" s="2"/>
      <c r="F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1" customFormat="1" ht="46.5" customHeight="1" x14ac:dyDescent="0.35">
      <c r="A4" s="110" t="s">
        <v>24</v>
      </c>
      <c r="B4" s="110"/>
      <c r="C4" s="110"/>
      <c r="D4" s="110"/>
      <c r="E4" s="110"/>
      <c r="F4" s="11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1" customFormat="1" ht="15.75" x14ac:dyDescent="0.25">
      <c r="C5" s="2"/>
      <c r="F5" s="3"/>
      <c r="H5" s="4"/>
      <c r="I5" s="8"/>
      <c r="J5" s="4"/>
      <c r="K5" s="8"/>
      <c r="L5" s="4"/>
      <c r="M5" s="4"/>
      <c r="N5" s="8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4" customFormat="1" ht="15.75" x14ac:dyDescent="0.25">
      <c r="C6" s="5"/>
      <c r="F6" s="6"/>
      <c r="I6" s="26"/>
      <c r="K6" s="26"/>
      <c r="N6" s="26"/>
    </row>
    <row r="7" spans="1:29" s="8" customFormat="1" ht="31.5" x14ac:dyDescent="0.25">
      <c r="A7" s="4"/>
      <c r="B7" s="4"/>
      <c r="C7" s="7" t="s">
        <v>34</v>
      </c>
      <c r="D7" s="4"/>
      <c r="E7" s="4"/>
      <c r="F7" s="6"/>
      <c r="G7" s="4"/>
      <c r="H7" s="4"/>
      <c r="I7" s="26"/>
      <c r="J7" s="4"/>
      <c r="K7" s="26"/>
      <c r="L7" s="4"/>
      <c r="M7" s="4"/>
      <c r="N7" s="2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8" customFormat="1" ht="31.5" x14ac:dyDescent="0.25">
      <c r="A8" s="4"/>
      <c r="B8" s="4"/>
      <c r="C8" s="36" t="s">
        <v>35</v>
      </c>
      <c r="D8" s="4"/>
      <c r="E8" s="4"/>
      <c r="F8" s="6"/>
      <c r="G8" s="4"/>
      <c r="H8" s="4"/>
      <c r="I8" s="26"/>
      <c r="J8" s="4"/>
      <c r="K8" s="26"/>
      <c r="L8" s="4"/>
      <c r="M8" s="4"/>
      <c r="N8" s="2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8" customFormat="1" ht="15.75" x14ac:dyDescent="0.25">
      <c r="A9" s="4"/>
      <c r="B9" s="4"/>
      <c r="C9" s="5"/>
      <c r="D9" s="4"/>
      <c r="E9" s="4"/>
      <c r="F9" s="6"/>
      <c r="G9" s="4"/>
      <c r="H9" s="4"/>
      <c r="I9" s="26"/>
      <c r="J9" s="4"/>
      <c r="K9" s="26"/>
      <c r="L9" s="4"/>
      <c r="M9" s="4"/>
      <c r="N9" s="26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8" customFormat="1" ht="16.5" thickBot="1" x14ac:dyDescent="0.3">
      <c r="A10" s="4"/>
      <c r="B10" s="4" t="s">
        <v>41</v>
      </c>
      <c r="C10" s="5"/>
      <c r="D10" s="4"/>
      <c r="E10" s="4"/>
      <c r="F10" s="6"/>
      <c r="G10" s="4"/>
      <c r="H10" s="4"/>
      <c r="I10" s="26"/>
      <c r="J10" s="4"/>
      <c r="K10" s="26"/>
      <c r="L10" s="4"/>
      <c r="M10" s="4"/>
      <c r="N10" s="26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8" customFormat="1" ht="15.75" x14ac:dyDescent="0.25">
      <c r="A11" s="4"/>
      <c r="B11" s="9"/>
      <c r="C11" s="10"/>
      <c r="D11" s="11"/>
      <c r="E11" s="12"/>
      <c r="F11" s="6"/>
      <c r="G11" s="4"/>
      <c r="H11" s="4"/>
      <c r="I11" s="26"/>
      <c r="J11" s="4"/>
      <c r="K11" s="26"/>
      <c r="L11" s="4"/>
      <c r="M11" s="4"/>
      <c r="N11" s="2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8" customFormat="1" ht="15.75" x14ac:dyDescent="0.25">
      <c r="A12" s="4"/>
      <c r="B12" s="13"/>
      <c r="C12" s="14" t="s">
        <v>4</v>
      </c>
      <c r="D12" s="6"/>
      <c r="E12" s="15"/>
      <c r="F12" s="6"/>
      <c r="G12" s="4"/>
      <c r="H12" s="4"/>
      <c r="I12" s="26"/>
      <c r="J12" s="4"/>
      <c r="K12" s="26"/>
      <c r="L12" s="4"/>
      <c r="M12" s="4"/>
      <c r="N12" s="26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8" customFormat="1" ht="15.75" x14ac:dyDescent="0.25">
      <c r="A13" s="4"/>
      <c r="B13" s="13"/>
      <c r="C13" s="16"/>
      <c r="D13" s="6"/>
      <c r="E13" s="15"/>
      <c r="F13" s="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8" customFormat="1" ht="47.25" x14ac:dyDescent="0.25">
      <c r="A14" s="4"/>
      <c r="B14" s="13"/>
      <c r="C14" s="14" t="s">
        <v>36</v>
      </c>
      <c r="D14" s="6"/>
      <c r="E14" s="15"/>
      <c r="F14" s="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8" customFormat="1" ht="31.5" x14ac:dyDescent="0.25">
      <c r="A15" s="4"/>
      <c r="B15" s="13"/>
      <c r="C15" s="17" t="s">
        <v>0</v>
      </c>
      <c r="D15" s="27">
        <v>20050</v>
      </c>
      <c r="E15" s="15"/>
      <c r="F15" s="6"/>
      <c r="G15" s="4"/>
      <c r="H15" s="6"/>
      <c r="I15" s="6"/>
      <c r="J15" s="6"/>
      <c r="K15" s="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s="8" customFormat="1" ht="15.75" x14ac:dyDescent="0.25">
      <c r="A16" s="4"/>
      <c r="B16" s="13"/>
      <c r="C16" s="17" t="s">
        <v>37</v>
      </c>
      <c r="D16" s="27">
        <v>2300</v>
      </c>
      <c r="E16" s="15"/>
      <c r="F16" s="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8" customFormat="1" ht="15.75" x14ac:dyDescent="0.25">
      <c r="A17" s="4"/>
      <c r="B17" s="13"/>
      <c r="C17" s="17" t="s">
        <v>3</v>
      </c>
      <c r="D17" s="57">
        <f>(D16/100000)*D15</f>
        <v>461.15</v>
      </c>
      <c r="E17" s="18"/>
      <c r="F17" s="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s="8" customFormat="1" ht="16.5" thickBot="1" x14ac:dyDescent="0.3">
      <c r="A18" s="4"/>
      <c r="B18" s="19"/>
      <c r="C18" s="20"/>
      <c r="D18" s="21"/>
      <c r="E18" s="22"/>
      <c r="F18" s="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8" customFormat="1" ht="15.75" x14ac:dyDescent="0.25">
      <c r="A19" s="4"/>
      <c r="B19" s="6"/>
      <c r="C19" s="16"/>
      <c r="D19" s="6"/>
      <c r="E19" s="6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8" customFormat="1" ht="16.5" thickBot="1" x14ac:dyDescent="0.3">
      <c r="A20" s="4"/>
      <c r="B20" s="6" t="s">
        <v>42</v>
      </c>
      <c r="C20" s="16"/>
      <c r="D20" s="6"/>
      <c r="E20" s="6"/>
      <c r="F20" s="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8" customFormat="1" ht="15.75" x14ac:dyDescent="0.25">
      <c r="A21" s="4"/>
      <c r="B21" s="9"/>
      <c r="C21" s="10"/>
      <c r="D21" s="11"/>
      <c r="E21" s="12"/>
      <c r="F21" s="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8" customFormat="1" ht="15.75" x14ac:dyDescent="0.25">
      <c r="A22" s="4"/>
      <c r="B22" s="13"/>
      <c r="C22" s="14" t="s">
        <v>1</v>
      </c>
      <c r="D22" s="6"/>
      <c r="E22" s="15"/>
      <c r="F22" s="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s="8" customFormat="1" ht="15.75" x14ac:dyDescent="0.25">
      <c r="A23" s="4"/>
      <c r="B23" s="13"/>
      <c r="C23" s="16"/>
      <c r="D23" s="6"/>
      <c r="E23" s="15"/>
      <c r="F23" s="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s="8" customFormat="1" ht="47.25" x14ac:dyDescent="0.25">
      <c r="A24" s="4"/>
      <c r="B24" s="13"/>
      <c r="C24" s="14" t="s">
        <v>38</v>
      </c>
      <c r="D24" s="6"/>
      <c r="E24" s="15"/>
      <c r="F24" s="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8" customFormat="1" ht="31.5" x14ac:dyDescent="0.25">
      <c r="A25" s="4"/>
      <c r="B25" s="13"/>
      <c r="C25" s="17" t="s">
        <v>33</v>
      </c>
      <c r="D25" s="27">
        <v>10.7</v>
      </c>
      <c r="E25" s="15"/>
      <c r="F25" s="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8" customFormat="1" ht="15.75" x14ac:dyDescent="0.25">
      <c r="A26" s="4"/>
      <c r="B26" s="13"/>
      <c r="C26" s="17" t="s">
        <v>5</v>
      </c>
      <c r="D26" s="57">
        <f>$D$17/(D25/100)</f>
        <v>4309.8130841121492</v>
      </c>
      <c r="E26" s="15"/>
      <c r="F26" s="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8" customFormat="1" ht="15.75" x14ac:dyDescent="0.25">
      <c r="A27" s="4"/>
      <c r="B27" s="13"/>
      <c r="C27" s="17" t="s">
        <v>2</v>
      </c>
      <c r="D27" s="57">
        <f>(D26/$D$15)*100</f>
        <v>21.495327102803738</v>
      </c>
      <c r="E27" s="15"/>
      <c r="F27" s="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8" customFormat="1" ht="16.5" thickBot="1" x14ac:dyDescent="0.3">
      <c r="A28" s="4"/>
      <c r="B28" s="19"/>
      <c r="C28" s="34" t="str">
        <f>IF(D27&gt;100,"ERROR - MORE THAN 100% COVERAGE NEEDED AT THIS POSITIVITY","")</f>
        <v/>
      </c>
      <c r="D28" s="21"/>
      <c r="E28" s="22"/>
      <c r="F28" s="2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8" customFormat="1" ht="16.5" thickBot="1" x14ac:dyDescent="0.3">
      <c r="A29" s="4"/>
      <c r="B29" s="6"/>
      <c r="C29" s="54"/>
      <c r="D29" s="6"/>
      <c r="E29" s="6"/>
      <c r="F29" s="2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8" customFormat="1" ht="16.5" thickBot="1" x14ac:dyDescent="0.3">
      <c r="A30" s="4"/>
      <c r="B30" s="59" t="s">
        <v>50</v>
      </c>
      <c r="C30" s="6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8" customFormat="1" ht="15.75" x14ac:dyDescent="0.25">
      <c r="A31" s="4"/>
      <c r="B31" s="33"/>
      <c r="C31" s="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8" customFormat="1" ht="96" customHeight="1" x14ac:dyDescent="0.25">
      <c r="A32" s="4"/>
      <c r="B32" s="63" t="s">
        <v>56</v>
      </c>
      <c r="C32" s="64"/>
      <c r="D32" s="64"/>
      <c r="E32" s="64"/>
      <c r="F32" s="64"/>
      <c r="G32" s="64"/>
      <c r="H32" s="64"/>
      <c r="I32" s="64"/>
      <c r="J32" s="64"/>
      <c r="K32" s="6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8" customFormat="1" ht="15.75" x14ac:dyDescent="0.25">
      <c r="A33" s="4"/>
      <c r="B33" s="3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8" customFormat="1" ht="16.5" thickBot="1" x14ac:dyDescent="0.3">
      <c r="A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s="8" customFormat="1" ht="15.75" x14ac:dyDescent="0.25">
      <c r="A35" s="4"/>
      <c r="B35" s="9"/>
      <c r="C35" s="10"/>
      <c r="D35" s="11"/>
      <c r="E35" s="11"/>
      <c r="F35" s="11"/>
      <c r="G35" s="11"/>
      <c r="H35" s="11"/>
      <c r="I35" s="11"/>
      <c r="J35" s="11"/>
      <c r="K35" s="12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s="8" customFormat="1" ht="31.5" x14ac:dyDescent="0.25">
      <c r="A36" s="4"/>
      <c r="B36" s="13"/>
      <c r="C36" s="44" t="s">
        <v>46</v>
      </c>
      <c r="D36" s="6"/>
      <c r="E36" s="6"/>
      <c r="F36" s="6"/>
      <c r="G36" s="6"/>
      <c r="H36" s="6"/>
      <c r="I36" s="6"/>
      <c r="J36" s="6"/>
      <c r="K36" s="1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s="8" customFormat="1" ht="15.75" x14ac:dyDescent="0.25">
      <c r="A37" s="4"/>
      <c r="B37" s="13"/>
      <c r="C37" s="16"/>
      <c r="D37" s="6"/>
      <c r="E37" s="6"/>
      <c r="F37" s="6"/>
      <c r="G37" s="6"/>
      <c r="H37" s="6"/>
      <c r="I37" s="6"/>
      <c r="J37" s="6"/>
      <c r="K37" s="1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s="8" customFormat="1" ht="69" customHeight="1" x14ac:dyDescent="0.25">
      <c r="A38" s="4"/>
      <c r="B38" s="13"/>
      <c r="C38" s="106" t="s">
        <v>57</v>
      </c>
      <c r="D38" s="107"/>
      <c r="E38" s="107"/>
      <c r="F38" s="107"/>
      <c r="G38" s="107"/>
      <c r="H38" s="107"/>
      <c r="I38" s="107"/>
      <c r="J38" s="107"/>
      <c r="K38" s="1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8" customFormat="1" ht="15.75" x14ac:dyDescent="0.25">
      <c r="A39" s="4"/>
      <c r="B39" s="13"/>
      <c r="C39" s="14"/>
      <c r="D39" s="6"/>
      <c r="E39" s="6"/>
      <c r="F39" s="6"/>
      <c r="G39" s="6"/>
      <c r="H39" s="6"/>
      <c r="I39" s="6"/>
      <c r="J39" s="6"/>
      <c r="K39" s="15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s="8" customFormat="1" ht="16.5" thickBot="1" x14ac:dyDescent="0.3">
      <c r="A40" s="4"/>
      <c r="B40" s="13"/>
      <c r="C40" s="43" t="s">
        <v>13</v>
      </c>
      <c r="D40" s="6"/>
      <c r="E40" s="6"/>
      <c r="F40" s="6"/>
      <c r="G40" s="6"/>
      <c r="H40" s="6"/>
      <c r="I40" s="6"/>
      <c r="J40" s="6"/>
      <c r="K40" s="15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s="8" customFormat="1" ht="56.25" customHeight="1" thickBot="1" x14ac:dyDescent="0.3">
      <c r="A41" s="4"/>
      <c r="B41" s="13"/>
      <c r="C41" s="35" t="s">
        <v>6</v>
      </c>
      <c r="D41" s="35" t="s">
        <v>7</v>
      </c>
      <c r="E41" s="35" t="s">
        <v>8</v>
      </c>
      <c r="F41" s="35" t="s">
        <v>9</v>
      </c>
      <c r="G41" s="35" t="s">
        <v>10</v>
      </c>
      <c r="H41" s="35" t="s">
        <v>11</v>
      </c>
      <c r="I41" s="35" t="s">
        <v>12</v>
      </c>
      <c r="J41" s="35" t="s">
        <v>20</v>
      </c>
      <c r="K41" s="15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s="8" customFormat="1" ht="16.5" thickBot="1" x14ac:dyDescent="0.3">
      <c r="A42" s="4"/>
      <c r="B42" s="13"/>
      <c r="C42" s="38">
        <v>13.8</v>
      </c>
      <c r="D42" s="39">
        <v>11.1</v>
      </c>
      <c r="E42" s="39">
        <v>6.3</v>
      </c>
      <c r="F42" s="39">
        <v>7.1</v>
      </c>
      <c r="G42" s="39">
        <v>9.1999999999999993</v>
      </c>
      <c r="H42" s="39">
        <v>5</v>
      </c>
      <c r="I42" s="40">
        <v>9.1</v>
      </c>
      <c r="J42" s="62">
        <f>D25</f>
        <v>10.7</v>
      </c>
      <c r="K42" s="15"/>
      <c r="L42" s="4"/>
      <c r="M42" s="4"/>
      <c r="N42" s="37" t="s">
        <v>53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s="8" customFormat="1" ht="15.75" customHeight="1" x14ac:dyDescent="0.25">
      <c r="A43" s="4"/>
      <c r="B43" s="13"/>
      <c r="C43" s="65" t="s">
        <v>48</v>
      </c>
      <c r="D43" s="66"/>
      <c r="E43" s="66"/>
      <c r="F43" s="66"/>
      <c r="G43" s="66"/>
      <c r="H43" s="66"/>
      <c r="I43" s="67"/>
      <c r="J43" s="1"/>
      <c r="K43" s="15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s="8" customFormat="1" ht="15.75" customHeight="1" x14ac:dyDescent="0.25">
      <c r="A44" s="4"/>
      <c r="B44" s="13"/>
      <c r="C44" s="68"/>
      <c r="D44" s="69"/>
      <c r="E44" s="69"/>
      <c r="F44" s="69"/>
      <c r="G44" s="69"/>
      <c r="H44" s="69"/>
      <c r="I44" s="70"/>
      <c r="J44" s="1"/>
      <c r="K44" s="15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s="8" customFormat="1" ht="16.5" customHeight="1" thickBot="1" x14ac:dyDescent="0.3">
      <c r="A45" s="4"/>
      <c r="B45" s="13"/>
      <c r="C45" s="71"/>
      <c r="D45" s="72"/>
      <c r="E45" s="72"/>
      <c r="F45" s="72"/>
      <c r="G45" s="72"/>
      <c r="H45" s="72"/>
      <c r="I45" s="73"/>
      <c r="J45" s="1"/>
      <c r="K45" s="1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s="8" customFormat="1" ht="15.75" x14ac:dyDescent="0.25">
      <c r="A46" s="4"/>
      <c r="B46" s="13"/>
      <c r="C46" s="14"/>
      <c r="D46" s="33"/>
      <c r="E46" s="33"/>
      <c r="F46" s="33"/>
      <c r="G46" s="33"/>
      <c r="H46" s="33"/>
      <c r="I46" s="33"/>
      <c r="J46" s="6"/>
      <c r="K46" s="1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8" customFormat="1" ht="102" customHeight="1" x14ac:dyDescent="0.25">
      <c r="A47" s="4"/>
      <c r="B47" s="13"/>
      <c r="C47" s="28" t="s">
        <v>47</v>
      </c>
      <c r="D47" s="80" t="s">
        <v>52</v>
      </c>
      <c r="E47" s="82"/>
      <c r="F47" s="82"/>
      <c r="G47" s="80" t="s">
        <v>43</v>
      </c>
      <c r="H47" s="81"/>
      <c r="I47" s="80" t="s">
        <v>44</v>
      </c>
      <c r="J47" s="81"/>
      <c r="K47" s="1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8" customFormat="1" ht="15.75" x14ac:dyDescent="0.25">
      <c r="A48" s="4"/>
      <c r="B48" s="13"/>
      <c r="C48" s="58" t="s">
        <v>7</v>
      </c>
      <c r="D48" s="76">
        <v>30</v>
      </c>
      <c r="E48" s="77"/>
      <c r="F48" s="77"/>
      <c r="G48" s="78">
        <f>$D$17/(D42/100)*(D48/100)</f>
        <v>1246.3513513513512</v>
      </c>
      <c r="H48" s="79" t="e">
        <f t="shared" ref="H48:H54" si="0">$D$17/(H47/100)</f>
        <v>#DIV/0!</v>
      </c>
      <c r="I48" s="78">
        <f>G48*D42/100</f>
        <v>138.34499999999997</v>
      </c>
      <c r="J48" s="79"/>
      <c r="K48" s="2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8" customFormat="1" ht="15.75" x14ac:dyDescent="0.25">
      <c r="A49" s="4"/>
      <c r="B49" s="13"/>
      <c r="C49" s="58" t="s">
        <v>8</v>
      </c>
      <c r="D49" s="76">
        <v>20</v>
      </c>
      <c r="E49" s="77"/>
      <c r="F49" s="77"/>
      <c r="G49" s="78">
        <f>$D$17/(E42/100)*(D49/100)</f>
        <v>1463.968253968254</v>
      </c>
      <c r="H49" s="79" t="e">
        <f t="shared" si="0"/>
        <v>#DIV/0!</v>
      </c>
      <c r="I49" s="78">
        <f>G49*E42/100</f>
        <v>92.23</v>
      </c>
      <c r="J49" s="79"/>
      <c r="K49" s="1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8" customFormat="1" ht="15.75" x14ac:dyDescent="0.25">
      <c r="A50" s="4"/>
      <c r="B50" s="13"/>
      <c r="C50" s="58" t="s">
        <v>9</v>
      </c>
      <c r="D50" s="76">
        <v>20</v>
      </c>
      <c r="E50" s="77"/>
      <c r="F50" s="77"/>
      <c r="G50" s="78">
        <f>$D$17/(F42/100)*(D50/100)</f>
        <v>1299.0140845070425</v>
      </c>
      <c r="H50" s="79" t="e">
        <f t="shared" si="0"/>
        <v>#DIV/0!</v>
      </c>
      <c r="I50" s="78">
        <f>G50*F42/100</f>
        <v>92.230000000000018</v>
      </c>
      <c r="J50" s="79"/>
      <c r="K50" s="1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8" customFormat="1" ht="15.75" x14ac:dyDescent="0.25">
      <c r="A51" s="4"/>
      <c r="B51" s="13"/>
      <c r="C51" s="58" t="s">
        <v>6</v>
      </c>
      <c r="D51" s="76">
        <v>50</v>
      </c>
      <c r="E51" s="77"/>
      <c r="F51" s="77"/>
      <c r="G51" s="78">
        <f>$D$17/(C42/100)*(D51/100)</f>
        <v>1670.833333333333</v>
      </c>
      <c r="H51" s="79" t="e">
        <f t="shared" si="0"/>
        <v>#DIV/0!</v>
      </c>
      <c r="I51" s="78">
        <f>G51*C42/100</f>
        <v>230.57499999999996</v>
      </c>
      <c r="J51" s="79"/>
      <c r="K51" s="2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8" customFormat="1" ht="15.75" x14ac:dyDescent="0.25">
      <c r="A52" s="4"/>
      <c r="B52" s="13"/>
      <c r="C52" s="58" t="s">
        <v>10</v>
      </c>
      <c r="D52" s="76">
        <v>0</v>
      </c>
      <c r="E52" s="77"/>
      <c r="F52" s="77"/>
      <c r="G52" s="78">
        <f>$D$17/(G42/100)*(D52/100)</f>
        <v>0</v>
      </c>
      <c r="H52" s="79" t="e">
        <f t="shared" si="0"/>
        <v>#DIV/0!</v>
      </c>
      <c r="I52" s="78">
        <f>G52*G42/100</f>
        <v>0</v>
      </c>
      <c r="J52" s="79"/>
      <c r="K52" s="2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8" customFormat="1" ht="15.75" x14ac:dyDescent="0.25">
      <c r="A53" s="4"/>
      <c r="B53" s="13"/>
      <c r="C53" s="58" t="s">
        <v>11</v>
      </c>
      <c r="D53" s="76">
        <v>0</v>
      </c>
      <c r="E53" s="77"/>
      <c r="F53" s="77"/>
      <c r="G53" s="78">
        <f>$D$17/(H42/100)*(D53/100)</f>
        <v>0</v>
      </c>
      <c r="H53" s="79" t="e">
        <f t="shared" si="0"/>
        <v>#DIV/0!</v>
      </c>
      <c r="I53" s="78">
        <f>G53*H42/100</f>
        <v>0</v>
      </c>
      <c r="J53" s="79"/>
      <c r="K53" s="2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8" customFormat="1" ht="31.5" x14ac:dyDescent="0.25">
      <c r="A54" s="4"/>
      <c r="B54" s="13"/>
      <c r="C54" s="58" t="s">
        <v>54</v>
      </c>
      <c r="D54" s="76">
        <v>20</v>
      </c>
      <c r="E54" s="77"/>
      <c r="F54" s="77"/>
      <c r="G54" s="78">
        <f>$D$17/(I42/100)*(D54/100)</f>
        <v>1013.5164835164835</v>
      </c>
      <c r="H54" s="79" t="e">
        <f t="shared" si="0"/>
        <v>#DIV/0!</v>
      </c>
      <c r="I54" s="78">
        <f>G54*I42/100</f>
        <v>92.23</v>
      </c>
      <c r="J54" s="79"/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s="8" customFormat="1" ht="18" customHeight="1" x14ac:dyDescent="0.25">
      <c r="A55" s="4"/>
      <c r="B55" s="74"/>
      <c r="C55" s="75"/>
      <c r="D55" s="3"/>
      <c r="E55" s="1"/>
      <c r="F55" s="1"/>
      <c r="G55" s="1"/>
      <c r="H55" s="1"/>
      <c r="I55" s="1"/>
      <c r="J55" s="1"/>
      <c r="K55" s="2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s="8" customFormat="1" ht="16.5" thickBot="1" x14ac:dyDescent="0.3">
      <c r="A56" s="4"/>
      <c r="B56" s="42"/>
      <c r="C56" s="31"/>
      <c r="D56" s="31"/>
      <c r="E56" s="31"/>
      <c r="F56" s="31"/>
      <c r="G56" s="31"/>
      <c r="H56" s="31"/>
      <c r="I56" s="31"/>
      <c r="J56" s="31"/>
      <c r="K56" s="3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s="8" customFormat="1" ht="15.75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s="8" customFormat="1" ht="16.5" thickBot="1" x14ac:dyDescent="0.3">
      <c r="A58" s="4"/>
      <c r="B58" s="6"/>
      <c r="C58" s="54"/>
      <c r="D58" s="6"/>
      <c r="E58" s="6"/>
      <c r="F58" s="23"/>
      <c r="G58" s="4"/>
      <c r="H58" s="4"/>
      <c r="I58" s="4"/>
      <c r="J58" s="4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6.5" thickBot="1" x14ac:dyDescent="0.3">
      <c r="A59" s="4"/>
      <c r="B59" s="59" t="s">
        <v>51</v>
      </c>
      <c r="C59" s="60"/>
      <c r="D59" s="6"/>
      <c r="E59" s="6"/>
      <c r="F59" s="23"/>
      <c r="G59" s="4"/>
      <c r="H59" s="4"/>
      <c r="I59" s="4"/>
      <c r="J59" s="4"/>
      <c r="K59" s="4"/>
    </row>
    <row r="60" spans="1:29" ht="15.75" x14ac:dyDescent="0.25">
      <c r="A60" s="4"/>
      <c r="B60" s="113" t="s">
        <v>21</v>
      </c>
      <c r="C60" s="107"/>
      <c r="D60" s="107"/>
      <c r="E60" s="107"/>
      <c r="F60" s="107"/>
      <c r="G60" s="107"/>
      <c r="H60" s="107"/>
      <c r="I60" s="107"/>
      <c r="J60" s="107"/>
      <c r="K60" s="107"/>
    </row>
    <row r="61" spans="1:29" ht="15.75" x14ac:dyDescent="0.25">
      <c r="A61" s="4"/>
      <c r="B61" s="37" t="s">
        <v>39</v>
      </c>
      <c r="C61" s="5"/>
      <c r="D61" s="4"/>
      <c r="E61" s="4"/>
      <c r="F61" s="6"/>
      <c r="G61" s="4"/>
      <c r="H61" s="4"/>
      <c r="I61" s="4"/>
      <c r="J61" s="4"/>
      <c r="K61" s="4"/>
    </row>
    <row r="62" spans="1:29" ht="16.5" thickBot="1" x14ac:dyDescent="0.3">
      <c r="A62" s="4"/>
      <c r="B62" s="8"/>
      <c r="C62" s="5"/>
      <c r="D62" s="4"/>
      <c r="E62" s="4"/>
      <c r="F62" s="6"/>
      <c r="G62" s="4"/>
      <c r="H62" s="4"/>
      <c r="I62" s="4"/>
      <c r="J62" s="4"/>
      <c r="K62" s="4"/>
    </row>
    <row r="63" spans="1:29" ht="15.75" x14ac:dyDescent="0.25">
      <c r="A63" s="4"/>
      <c r="B63" s="9"/>
      <c r="C63" s="10"/>
      <c r="D63" s="11"/>
      <c r="E63" s="11"/>
      <c r="F63" s="11"/>
      <c r="G63" s="11"/>
      <c r="H63" s="11"/>
      <c r="I63" s="11"/>
      <c r="J63" s="11"/>
      <c r="K63" s="12"/>
    </row>
    <row r="64" spans="1:29" ht="15.75" x14ac:dyDescent="0.25">
      <c r="A64" s="4"/>
      <c r="B64" s="13"/>
      <c r="C64" s="44" t="s">
        <v>32</v>
      </c>
      <c r="D64" s="6"/>
      <c r="E64" s="6"/>
      <c r="F64" s="6"/>
      <c r="G64" s="6"/>
      <c r="H64" s="6"/>
      <c r="I64" s="6"/>
      <c r="J64" s="6"/>
      <c r="K64" s="15"/>
    </row>
    <row r="65" spans="1:11" ht="15.75" x14ac:dyDescent="0.25">
      <c r="A65" s="4"/>
      <c r="B65" s="13"/>
      <c r="C65" s="16"/>
      <c r="D65" s="6"/>
      <c r="E65" s="6"/>
      <c r="F65" s="6"/>
      <c r="G65" s="6"/>
      <c r="H65" s="6"/>
      <c r="I65" s="6"/>
      <c r="J65" s="6"/>
      <c r="K65" s="15"/>
    </row>
    <row r="66" spans="1:11" ht="47.25" x14ac:dyDescent="0.25">
      <c r="A66" s="4"/>
      <c r="B66" s="13"/>
      <c r="C66" s="14" t="s">
        <v>18</v>
      </c>
      <c r="D66" s="6"/>
      <c r="E66" s="6"/>
      <c r="F66" s="6"/>
      <c r="G66" s="6"/>
      <c r="H66" s="6"/>
      <c r="I66" s="6"/>
      <c r="J66" s="6"/>
      <c r="K66" s="15"/>
    </row>
    <row r="67" spans="1:11" ht="15.75" x14ac:dyDescent="0.25">
      <c r="A67" s="4"/>
      <c r="B67" s="13"/>
      <c r="C67" s="14"/>
      <c r="D67" s="6"/>
      <c r="E67" s="6"/>
      <c r="F67" s="6"/>
      <c r="G67" s="6"/>
      <c r="H67" s="6"/>
      <c r="I67" s="6"/>
      <c r="J67" s="6"/>
      <c r="K67" s="15"/>
    </row>
    <row r="68" spans="1:11" ht="15.75" x14ac:dyDescent="0.25">
      <c r="A68" s="4"/>
      <c r="B68" s="13"/>
      <c r="C68" s="14"/>
      <c r="D68" s="33"/>
      <c r="E68" s="33"/>
      <c r="F68" s="33"/>
      <c r="G68" s="33"/>
      <c r="H68" s="33"/>
      <c r="I68" s="33"/>
      <c r="J68" s="6"/>
      <c r="K68" s="15"/>
    </row>
    <row r="69" spans="1:11" ht="124.5" customHeight="1" x14ac:dyDescent="0.25">
      <c r="A69" s="4"/>
      <c r="B69" s="13"/>
      <c r="C69" s="28"/>
      <c r="D69" s="89" t="s">
        <v>49</v>
      </c>
      <c r="E69" s="111"/>
      <c r="F69" s="112"/>
      <c r="G69" s="89" t="s">
        <v>23</v>
      </c>
      <c r="H69" s="90"/>
      <c r="I69" s="114" t="s">
        <v>45</v>
      </c>
      <c r="J69" s="115"/>
      <c r="K69" s="15"/>
    </row>
    <row r="70" spans="1:11" ht="15.75" x14ac:dyDescent="0.25">
      <c r="A70" s="4"/>
      <c r="B70" s="13"/>
      <c r="C70" s="17" t="s">
        <v>14</v>
      </c>
      <c r="D70" s="85">
        <v>334</v>
      </c>
      <c r="E70" s="86"/>
      <c r="F70" s="87"/>
      <c r="G70" s="78">
        <f>D42/100*D70</f>
        <v>37.073999999999998</v>
      </c>
      <c r="H70" s="88"/>
      <c r="I70" s="116"/>
      <c r="J70" s="117"/>
      <c r="K70" s="29"/>
    </row>
    <row r="71" spans="1:11" ht="15.75" x14ac:dyDescent="0.25">
      <c r="A71" s="4"/>
      <c r="B71" s="13"/>
      <c r="C71" s="17" t="s">
        <v>58</v>
      </c>
      <c r="D71" s="85">
        <v>1300</v>
      </c>
      <c r="E71" s="86"/>
      <c r="F71" s="87"/>
      <c r="G71" s="78">
        <f>E42/100*D71</f>
        <v>81.900000000000006</v>
      </c>
      <c r="H71" s="88"/>
      <c r="I71" s="83"/>
      <c r="J71" s="84"/>
      <c r="K71" s="15"/>
    </row>
    <row r="72" spans="1:11" ht="15.75" x14ac:dyDescent="0.25">
      <c r="A72" s="4"/>
      <c r="B72" s="13"/>
      <c r="C72" s="17" t="s">
        <v>59</v>
      </c>
      <c r="D72" s="85">
        <v>1450</v>
      </c>
      <c r="E72" s="86"/>
      <c r="F72" s="87"/>
      <c r="G72" s="78">
        <f>F42/100*D72</f>
        <v>102.94999999999999</v>
      </c>
      <c r="H72" s="88"/>
      <c r="I72" s="83"/>
      <c r="J72" s="84"/>
      <c r="K72" s="15"/>
    </row>
    <row r="73" spans="1:11" ht="15.75" x14ac:dyDescent="0.25">
      <c r="A73" s="4"/>
      <c r="B73" s="13"/>
      <c r="C73" s="17" t="s">
        <v>17</v>
      </c>
      <c r="D73" s="85">
        <v>0</v>
      </c>
      <c r="E73" s="86"/>
      <c r="F73" s="87"/>
      <c r="G73" s="78">
        <f>C42/100*D73</f>
        <v>0</v>
      </c>
      <c r="H73" s="88"/>
      <c r="I73" s="83"/>
      <c r="J73" s="84"/>
      <c r="K73" s="29"/>
    </row>
    <row r="74" spans="1:11" ht="15.75" x14ac:dyDescent="0.25">
      <c r="A74" s="4"/>
      <c r="B74" s="13"/>
      <c r="C74" s="17" t="s">
        <v>15</v>
      </c>
      <c r="D74" s="85">
        <v>0</v>
      </c>
      <c r="E74" s="86"/>
      <c r="F74" s="87"/>
      <c r="G74" s="78">
        <f>G42/100*D74</f>
        <v>0</v>
      </c>
      <c r="H74" s="88"/>
      <c r="I74" s="83"/>
      <c r="J74" s="84"/>
      <c r="K74" s="29"/>
    </row>
    <row r="75" spans="1:11" ht="15.75" x14ac:dyDescent="0.25">
      <c r="A75" s="4"/>
      <c r="B75" s="13"/>
      <c r="C75" s="17" t="s">
        <v>16</v>
      </c>
      <c r="D75" s="85">
        <v>0</v>
      </c>
      <c r="E75" s="86"/>
      <c r="F75" s="87"/>
      <c r="G75" s="78">
        <f>H42/100*D75</f>
        <v>0</v>
      </c>
      <c r="H75" s="88"/>
      <c r="I75" s="83"/>
      <c r="J75" s="84"/>
      <c r="K75" s="29"/>
    </row>
    <row r="76" spans="1:11" ht="48" thickBot="1" x14ac:dyDescent="0.3">
      <c r="A76" s="4"/>
      <c r="B76" s="13"/>
      <c r="C76" s="45" t="s">
        <v>55</v>
      </c>
      <c r="D76" s="85">
        <v>500</v>
      </c>
      <c r="E76" s="86"/>
      <c r="F76" s="87"/>
      <c r="G76" s="108">
        <f>I42/100*D76</f>
        <v>45.5</v>
      </c>
      <c r="H76" s="109"/>
      <c r="I76" s="83"/>
      <c r="J76" s="84"/>
      <c r="K76" s="29"/>
    </row>
    <row r="77" spans="1:11" ht="16.5" thickBot="1" x14ac:dyDescent="0.3">
      <c r="B77" s="30"/>
      <c r="C77" s="56" t="s">
        <v>19</v>
      </c>
      <c r="D77" s="93">
        <f>SUM(D70:F76)</f>
        <v>3584</v>
      </c>
      <c r="E77" s="94"/>
      <c r="F77" s="95"/>
      <c r="G77" s="96">
        <f>SUM(G70:H76)</f>
        <v>267.42399999999998</v>
      </c>
      <c r="H77" s="97"/>
      <c r="I77" s="98">
        <f t="shared" ref="I77" si="1">G77/$D$15*100000</f>
        <v>1333.785536159601</v>
      </c>
      <c r="J77" s="99"/>
      <c r="K77" s="29"/>
    </row>
    <row r="78" spans="1:11" ht="15.75" x14ac:dyDescent="0.25">
      <c r="B78" s="30"/>
      <c r="C78" s="55" t="s">
        <v>22</v>
      </c>
      <c r="D78" s="100">
        <f>D77-D26</f>
        <v>-725.81308411214923</v>
      </c>
      <c r="E78" s="101"/>
      <c r="F78" s="102"/>
      <c r="G78" s="103">
        <f>G77-D17</f>
        <v>-193.726</v>
      </c>
      <c r="H78" s="103"/>
      <c r="I78" s="103">
        <f>I77-D16</f>
        <v>-966.21446384039905</v>
      </c>
      <c r="J78" s="103"/>
      <c r="K78" s="29"/>
    </row>
    <row r="79" spans="1:11" ht="15.75" x14ac:dyDescent="0.25">
      <c r="B79" s="30"/>
      <c r="C79" s="41"/>
      <c r="D79" s="104" t="s">
        <v>25</v>
      </c>
      <c r="E79" s="105"/>
      <c r="F79" s="105"/>
      <c r="G79" s="104" t="s">
        <v>26</v>
      </c>
      <c r="H79" s="105"/>
      <c r="I79" s="104" t="s">
        <v>28</v>
      </c>
      <c r="J79" s="105"/>
      <c r="K79" s="29"/>
    </row>
    <row r="80" spans="1:11" ht="15.75" x14ac:dyDescent="0.25">
      <c r="B80" s="30"/>
      <c r="C80" s="41"/>
      <c r="D80" s="105"/>
      <c r="E80" s="105"/>
      <c r="F80" s="105"/>
      <c r="G80" s="105"/>
      <c r="H80" s="105"/>
      <c r="I80" s="105"/>
      <c r="J80" s="105"/>
      <c r="K80" s="29"/>
    </row>
    <row r="81" spans="1:11" x14ac:dyDescent="0.25">
      <c r="B81" s="91" t="s">
        <v>27</v>
      </c>
      <c r="C81" s="92"/>
      <c r="D81" s="105"/>
      <c r="E81" s="105"/>
      <c r="F81" s="105"/>
      <c r="G81" s="105"/>
      <c r="H81" s="105"/>
      <c r="I81" s="105"/>
      <c r="J81" s="105"/>
      <c r="K81" s="29"/>
    </row>
    <row r="82" spans="1:11" ht="63" customHeight="1" x14ac:dyDescent="0.25">
      <c r="A82" s="4"/>
      <c r="B82" s="74"/>
      <c r="C82" s="92"/>
      <c r="D82" s="105"/>
      <c r="E82" s="105"/>
      <c r="F82" s="105"/>
      <c r="G82" s="105"/>
      <c r="H82" s="105"/>
      <c r="I82" s="105"/>
      <c r="J82" s="105"/>
      <c r="K82" s="29"/>
    </row>
    <row r="83" spans="1:11" ht="16.5" thickBot="1" x14ac:dyDescent="0.3">
      <c r="A83" s="4"/>
      <c r="B83" s="42"/>
      <c r="C83" s="31"/>
      <c r="D83" s="31"/>
      <c r="E83" s="31"/>
      <c r="F83" s="31"/>
      <c r="G83" s="31"/>
      <c r="H83" s="31"/>
      <c r="I83" s="31"/>
      <c r="J83" s="31"/>
      <c r="K83" s="32"/>
    </row>
    <row r="84" spans="1:11" ht="16.5" thickBot="1" x14ac:dyDescent="0.3">
      <c r="A84" s="4"/>
      <c r="B84" s="4"/>
      <c r="C84" s="5"/>
      <c r="D84" s="4"/>
      <c r="E84" s="4"/>
      <c r="F84" s="6"/>
      <c r="G84" s="4"/>
      <c r="H84" s="4"/>
    </row>
    <row r="85" spans="1:11" x14ac:dyDescent="0.25">
      <c r="B85" s="46" t="s">
        <v>29</v>
      </c>
      <c r="C85" s="49"/>
      <c r="D85" s="50"/>
      <c r="E85" s="50"/>
      <c r="F85" s="51"/>
    </row>
    <row r="86" spans="1:11" x14ac:dyDescent="0.25">
      <c r="B86" s="47" t="s">
        <v>30</v>
      </c>
      <c r="C86" s="52"/>
      <c r="D86" s="3"/>
      <c r="E86" s="3"/>
      <c r="F86" s="29"/>
    </row>
    <row r="87" spans="1:11" x14ac:dyDescent="0.25">
      <c r="B87" s="47" t="s">
        <v>31</v>
      </c>
      <c r="C87" s="52"/>
      <c r="D87" s="3"/>
      <c r="E87" s="3"/>
      <c r="F87" s="29"/>
    </row>
    <row r="88" spans="1:11" ht="15.75" thickBot="1" x14ac:dyDescent="0.3">
      <c r="B88" s="48" t="s">
        <v>40</v>
      </c>
      <c r="C88" s="53"/>
      <c r="D88" s="31"/>
      <c r="E88" s="31"/>
      <c r="F88" s="32"/>
    </row>
    <row r="89" spans="1:11" x14ac:dyDescent="0.25">
      <c r="D89" s="1"/>
    </row>
    <row r="90" spans="1:11" x14ac:dyDescent="0.25">
      <c r="D90" s="1"/>
    </row>
    <row r="91" spans="1:11" x14ac:dyDescent="0.25">
      <c r="D91" s="1"/>
    </row>
    <row r="92" spans="1:11" x14ac:dyDescent="0.25">
      <c r="D92" s="1"/>
    </row>
    <row r="93" spans="1:11" x14ac:dyDescent="0.25">
      <c r="D93" s="1"/>
    </row>
    <row r="94" spans="1:11" x14ac:dyDescent="0.25">
      <c r="D94" s="1"/>
    </row>
    <row r="95" spans="1:11" x14ac:dyDescent="0.25">
      <c r="D95" s="1"/>
    </row>
    <row r="96" spans="1:11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</sheetData>
  <sheetProtection password="C9D1" sheet="1" formatCells="0" formatColumns="0" formatRows="0" insertColumns="0" insertRows="0" insertHyperlinks="0" deleteColumns="0" deleteRows="0" sort="0" autoFilter="0" pivotTables="0"/>
  <mergeCells count="64">
    <mergeCell ref="C38:J38"/>
    <mergeCell ref="G76:H76"/>
    <mergeCell ref="D73:F73"/>
    <mergeCell ref="D74:F74"/>
    <mergeCell ref="A4:F4"/>
    <mergeCell ref="D69:F69"/>
    <mergeCell ref="D70:F70"/>
    <mergeCell ref="D71:F71"/>
    <mergeCell ref="D72:F72"/>
    <mergeCell ref="B60:K60"/>
    <mergeCell ref="I71:J71"/>
    <mergeCell ref="I72:J72"/>
    <mergeCell ref="I76:J76"/>
    <mergeCell ref="I69:J69"/>
    <mergeCell ref="I70:J70"/>
    <mergeCell ref="D76:F76"/>
    <mergeCell ref="G69:H69"/>
    <mergeCell ref="B81:C82"/>
    <mergeCell ref="D77:F77"/>
    <mergeCell ref="G77:H77"/>
    <mergeCell ref="I77:J77"/>
    <mergeCell ref="D78:F78"/>
    <mergeCell ref="G78:H78"/>
    <mergeCell ref="I78:J78"/>
    <mergeCell ref="D79:F82"/>
    <mergeCell ref="G79:H82"/>
    <mergeCell ref="I79:J82"/>
    <mergeCell ref="D47:F47"/>
    <mergeCell ref="G47:H47"/>
    <mergeCell ref="I75:J75"/>
    <mergeCell ref="D75:F75"/>
    <mergeCell ref="G71:H71"/>
    <mergeCell ref="G72:H72"/>
    <mergeCell ref="G73:H73"/>
    <mergeCell ref="G74:H74"/>
    <mergeCell ref="G75:H75"/>
    <mergeCell ref="G70:H70"/>
    <mergeCell ref="D50:F50"/>
    <mergeCell ref="G50:H50"/>
    <mergeCell ref="I73:J73"/>
    <mergeCell ref="I74:J74"/>
    <mergeCell ref="I50:J50"/>
    <mergeCell ref="D48:F48"/>
    <mergeCell ref="G48:H48"/>
    <mergeCell ref="I48:J48"/>
    <mergeCell ref="G49:H49"/>
    <mergeCell ref="I49:J49"/>
    <mergeCell ref="D49:F49"/>
    <mergeCell ref="B32:K32"/>
    <mergeCell ref="C43:I45"/>
    <mergeCell ref="B55:C55"/>
    <mergeCell ref="D53:F53"/>
    <mergeCell ref="G53:H53"/>
    <mergeCell ref="I53:J53"/>
    <mergeCell ref="D54:F54"/>
    <mergeCell ref="G54:H54"/>
    <mergeCell ref="I54:J54"/>
    <mergeCell ref="D51:F51"/>
    <mergeCell ref="G51:H51"/>
    <mergeCell ref="I51:J51"/>
    <mergeCell ref="D52:F52"/>
    <mergeCell ref="G52:H52"/>
    <mergeCell ref="I52:J52"/>
    <mergeCell ref="I47:J47"/>
  </mergeCells>
  <dataValidations count="1">
    <dataValidation type="whole" allowBlank="1" showInputMessage="1" showErrorMessage="1" error="You can not exceed &gt;80% of tests from GUM setting.  " prompt="we don’t recommend that services are provided through a single clinic.  This is to ensure that users have a wide variety of ways to access testing." sqref="D48:F54">
      <formula1>0</formula1>
      <formula2>80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Diag rate calculator</vt:lpstr>
    </vt:vector>
  </TitlesOfParts>
  <Company>Health Protection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Woodhall</dc:creator>
  <cp:lastModifiedBy>Alireza Talebi</cp:lastModifiedBy>
  <cp:lastPrinted>2012-01-30T16:26:39Z</cp:lastPrinted>
  <dcterms:created xsi:type="dcterms:W3CDTF">2011-04-13T09:50:04Z</dcterms:created>
  <dcterms:modified xsi:type="dcterms:W3CDTF">2014-11-13T11:32:14Z</dcterms:modified>
</cp:coreProperties>
</file>