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15300" windowHeight="7356"/>
  </bookViews>
  <sheets>
    <sheet name="Introduction" sheetId="17" r:id="rId1"/>
    <sheet name="(1) 4 waves + int boost" sheetId="16" r:id="rId2"/>
    <sheet name="(2) 4 waves + no L2 limit " sheetId="13" r:id="rId3"/>
    <sheet name="(3) 4 waves + no boost" sheetId="14" r:id="rId4"/>
    <sheet name="(4) 3 waves + int boost" sheetId="15" r:id="rId5"/>
    <sheet name="(5) 3 waves + no L2 limit" sheetId="12" r:id="rId6"/>
    <sheet name="(6) 3 waves + no int boost" sheetId="2" r:id="rId7"/>
    <sheet name="Exploring data collection freq." sheetId="18" r:id="rId8"/>
  </sheets>
  <calcPr calcId="145621"/>
</workbook>
</file>

<file path=xl/calcChain.xml><?xml version="1.0" encoding="utf-8"?>
<calcChain xmlns="http://schemas.openxmlformats.org/spreadsheetml/2006/main">
  <c r="E28" i="18" l="1"/>
  <c r="F28" i="18" s="1"/>
  <c r="G28" i="18" s="1"/>
  <c r="H28" i="18" s="1"/>
  <c r="I28" i="18" s="1"/>
  <c r="D27" i="18"/>
  <c r="E27" i="18" s="1"/>
  <c r="F27" i="18" s="1"/>
  <c r="G27" i="18" s="1"/>
  <c r="H27" i="18" s="1"/>
  <c r="I27" i="18" s="1"/>
  <c r="C26" i="18"/>
  <c r="D26" i="18" s="1"/>
  <c r="E26" i="18" s="1"/>
  <c r="F26" i="18" s="1"/>
  <c r="G26" i="18" s="1"/>
  <c r="H26" i="18" s="1"/>
  <c r="I26" i="18" s="1"/>
  <c r="I25" i="18"/>
  <c r="H25" i="18"/>
  <c r="G25" i="18"/>
  <c r="F25" i="18"/>
  <c r="E25" i="18"/>
  <c r="D25" i="18"/>
  <c r="C25" i="18"/>
  <c r="B25" i="18"/>
  <c r="C25" i="12" l="1"/>
  <c r="C26" i="13"/>
  <c r="C83" i="16" l="1"/>
  <c r="D83" i="16" s="1"/>
  <c r="C82" i="16"/>
  <c r="D82" i="16" s="1"/>
  <c r="C73" i="16"/>
  <c r="C82" i="15"/>
  <c r="D82" i="15" s="1"/>
  <c r="C81" i="15"/>
  <c r="D81" i="15" s="1"/>
  <c r="C72" i="15"/>
  <c r="D70" i="13"/>
  <c r="D71" i="13" s="1"/>
  <c r="D72" i="13" s="1"/>
  <c r="C62" i="14"/>
  <c r="C72" i="14"/>
  <c r="C73" i="14" s="1"/>
  <c r="D73" i="14" s="1"/>
  <c r="C71" i="14"/>
  <c r="D71" i="14" s="1"/>
  <c r="D26" i="13"/>
  <c r="D34" i="13" s="1"/>
  <c r="D42" i="13" s="1"/>
  <c r="C69" i="13"/>
  <c r="D69" i="13" s="1"/>
  <c r="C33" i="13"/>
  <c r="C51" i="13" s="1"/>
  <c r="C60" i="13" s="1"/>
  <c r="H10" i="13" s="1"/>
  <c r="C25" i="13"/>
  <c r="C24" i="13" s="1"/>
  <c r="D25" i="12"/>
  <c r="D33" i="12" s="1"/>
  <c r="C61" i="2"/>
  <c r="C69" i="12"/>
  <c r="D69" i="12" s="1"/>
  <c r="C68" i="12"/>
  <c r="D68" i="12" s="1"/>
  <c r="C32" i="12"/>
  <c r="C50" i="12" s="1"/>
  <c r="C61" i="12" s="1"/>
  <c r="C24" i="12"/>
  <c r="C23" i="12" s="1"/>
  <c r="C70" i="2"/>
  <c r="D70" i="2" s="1"/>
  <c r="C52" i="2" l="1"/>
  <c r="C63" i="2" s="1"/>
  <c r="H10" i="2"/>
  <c r="C83" i="15"/>
  <c r="D83" i="15" s="1"/>
  <c r="C63" i="15"/>
  <c r="C74" i="15" s="1"/>
  <c r="H10" i="15"/>
  <c r="C44" i="13"/>
  <c r="H8" i="13" s="1"/>
  <c r="C53" i="14"/>
  <c r="C35" i="14" s="1"/>
  <c r="C46" i="14" s="1"/>
  <c r="H10" i="14"/>
  <c r="C74" i="14"/>
  <c r="D74" i="14" s="1"/>
  <c r="C64" i="16"/>
  <c r="C75" i="16" s="1"/>
  <c r="C59" i="12"/>
  <c r="H10" i="12" s="1"/>
  <c r="D24" i="12"/>
  <c r="D23" i="12" s="1"/>
  <c r="C43" i="12"/>
  <c r="C62" i="13"/>
  <c r="C70" i="13"/>
  <c r="C71" i="13" s="1"/>
  <c r="C72" i="13" s="1"/>
  <c r="C42" i="13"/>
  <c r="C84" i="16"/>
  <c r="D63" i="15"/>
  <c r="E63" i="15" s="1"/>
  <c r="C64" i="14"/>
  <c r="C44" i="14"/>
  <c r="C28" i="14" s="1"/>
  <c r="C27" i="14" s="1"/>
  <c r="C26" i="14" s="1"/>
  <c r="D53" i="14"/>
  <c r="D72" i="14"/>
  <c r="D52" i="13"/>
  <c r="D60" i="13" s="1"/>
  <c r="I10" i="13" s="1"/>
  <c r="E34" i="13"/>
  <c r="E26" i="13"/>
  <c r="D25" i="13"/>
  <c r="D24" i="13" s="1"/>
  <c r="D33" i="13"/>
  <c r="D44" i="13" s="1"/>
  <c r="I7" i="13" s="1"/>
  <c r="D41" i="12"/>
  <c r="D51" i="12"/>
  <c r="D59" i="12" s="1"/>
  <c r="I10" i="12" s="1"/>
  <c r="E25" i="12"/>
  <c r="E34" i="12" s="1"/>
  <c r="F34" i="12" s="1"/>
  <c r="E33" i="12"/>
  <c r="E51" i="12" s="1"/>
  <c r="C70" i="12"/>
  <c r="D70" i="12" s="1"/>
  <c r="C41" i="12"/>
  <c r="D32" i="12"/>
  <c r="D43" i="12" s="1"/>
  <c r="I7" i="12" s="1"/>
  <c r="C44" i="15" l="1"/>
  <c r="C28" i="15" s="1"/>
  <c r="D64" i="16"/>
  <c r="D45" i="16" s="1"/>
  <c r="D73" i="15"/>
  <c r="D72" i="15"/>
  <c r="I10" i="15" s="1"/>
  <c r="D52" i="2"/>
  <c r="D61" i="2" s="1"/>
  <c r="C34" i="2"/>
  <c r="C43" i="2" s="1"/>
  <c r="C27" i="2" s="1"/>
  <c r="D44" i="15"/>
  <c r="H7" i="13"/>
  <c r="H8" i="14"/>
  <c r="H7" i="14"/>
  <c r="C45" i="16"/>
  <c r="C29" i="16" s="1"/>
  <c r="E52" i="12"/>
  <c r="E59" i="12" s="1"/>
  <c r="J10" i="12" s="1"/>
  <c r="F25" i="12"/>
  <c r="F24" i="12" s="1"/>
  <c r="F23" i="12" s="1"/>
  <c r="H7" i="12"/>
  <c r="H8" i="12"/>
  <c r="D64" i="15"/>
  <c r="D74" i="15" s="1"/>
  <c r="C45" i="2"/>
  <c r="D84" i="16"/>
  <c r="C85" i="16"/>
  <c r="D85" i="16" s="1"/>
  <c r="D74" i="16"/>
  <c r="E64" i="16"/>
  <c r="E44" i="15"/>
  <c r="D62" i="14"/>
  <c r="D35" i="14"/>
  <c r="E53" i="14"/>
  <c r="D63" i="14"/>
  <c r="E52" i="2"/>
  <c r="D51" i="13"/>
  <c r="D43" i="13"/>
  <c r="I8" i="13" s="1"/>
  <c r="E33" i="13"/>
  <c r="E52" i="13"/>
  <c r="F34" i="13"/>
  <c r="G34" i="13" s="1"/>
  <c r="E35" i="13"/>
  <c r="E42" i="13" s="1"/>
  <c r="F26" i="13"/>
  <c r="E25" i="13"/>
  <c r="E24" i="13" s="1"/>
  <c r="E41" i="12"/>
  <c r="E24" i="12"/>
  <c r="E23" i="12" s="1"/>
  <c r="F33" i="12"/>
  <c r="D50" i="12"/>
  <c r="E32" i="12"/>
  <c r="E43" i="12" s="1"/>
  <c r="J7" i="12" s="1"/>
  <c r="D42" i="12"/>
  <c r="I8" i="12" s="1"/>
  <c r="G25" i="12"/>
  <c r="H25" i="12" s="1"/>
  <c r="F52" i="12"/>
  <c r="G34" i="12"/>
  <c r="D62" i="2" l="1"/>
  <c r="D34" i="2"/>
  <c r="D44" i="2" s="1"/>
  <c r="F35" i="12"/>
  <c r="F53" i="12" s="1"/>
  <c r="F59" i="12" s="1"/>
  <c r="K10" i="12" s="1"/>
  <c r="C45" i="15"/>
  <c r="C37" i="15" s="1"/>
  <c r="C36" i="15" s="1"/>
  <c r="C35" i="15" s="1"/>
  <c r="D73" i="16"/>
  <c r="D65" i="16" s="1"/>
  <c r="H7" i="2"/>
  <c r="H8" i="2"/>
  <c r="C54" i="15"/>
  <c r="C27" i="15" s="1"/>
  <c r="C26" i="15" s="1"/>
  <c r="C46" i="16"/>
  <c r="C38" i="16" s="1"/>
  <c r="C37" i="16" s="1"/>
  <c r="C36" i="16" s="1"/>
  <c r="H37" i="12"/>
  <c r="I25" i="12"/>
  <c r="H24" i="12"/>
  <c r="H23" i="12" s="1"/>
  <c r="F51" i="12"/>
  <c r="D61" i="12"/>
  <c r="D60" i="12"/>
  <c r="E64" i="15"/>
  <c r="E73" i="15" s="1"/>
  <c r="D46" i="15"/>
  <c r="D54" i="15" s="1"/>
  <c r="D28" i="15" s="1"/>
  <c r="D27" i="15" s="1"/>
  <c r="D26" i="15" s="1"/>
  <c r="D53" i="2"/>
  <c r="I10" i="2"/>
  <c r="D54" i="14"/>
  <c r="D64" i="14" s="1"/>
  <c r="I10" i="14"/>
  <c r="G52" i="13"/>
  <c r="D62" i="13"/>
  <c r="D61" i="13"/>
  <c r="F33" i="13"/>
  <c r="E44" i="13"/>
  <c r="J7" i="13" s="1"/>
  <c r="E34" i="2"/>
  <c r="E45" i="16"/>
  <c r="F64" i="16"/>
  <c r="D45" i="14"/>
  <c r="F53" i="14"/>
  <c r="E35" i="14"/>
  <c r="G26" i="13"/>
  <c r="H26" i="13" s="1"/>
  <c r="F25" i="13"/>
  <c r="F24" i="13" s="1"/>
  <c r="F36" i="13"/>
  <c r="F42" i="13" s="1"/>
  <c r="F35" i="13"/>
  <c r="E53" i="13"/>
  <c r="E60" i="13" s="1"/>
  <c r="J10" i="13" s="1"/>
  <c r="E51" i="13"/>
  <c r="E62" i="13" s="1"/>
  <c r="F52" i="13"/>
  <c r="E43" i="13"/>
  <c r="F42" i="12"/>
  <c r="E50" i="12"/>
  <c r="E42" i="12"/>
  <c r="J8" i="12" s="1"/>
  <c r="G52" i="12"/>
  <c r="G36" i="12"/>
  <c r="H36" i="12" s="1"/>
  <c r="G24" i="12"/>
  <c r="G23" i="12" s="1"/>
  <c r="G35" i="12"/>
  <c r="H35" i="12" s="1"/>
  <c r="F41" i="12" l="1"/>
  <c r="F43" i="12"/>
  <c r="K7" i="12" s="1"/>
  <c r="C56" i="15"/>
  <c r="H8" i="15" s="1"/>
  <c r="D47" i="16"/>
  <c r="D55" i="16" s="1"/>
  <c r="D29" i="16" s="1"/>
  <c r="D28" i="16" s="1"/>
  <c r="D27" i="16" s="1"/>
  <c r="E65" i="16"/>
  <c r="E73" i="16" s="1"/>
  <c r="D75" i="16"/>
  <c r="E72" i="15"/>
  <c r="J10" i="15" s="1"/>
  <c r="D45" i="15"/>
  <c r="D56" i="15" s="1"/>
  <c r="I7" i="15" s="1"/>
  <c r="E46" i="15"/>
  <c r="E55" i="15" s="1"/>
  <c r="C57" i="16"/>
  <c r="C55" i="16"/>
  <c r="C28" i="16" s="1"/>
  <c r="C27" i="16" s="1"/>
  <c r="F61" i="12"/>
  <c r="E61" i="12"/>
  <c r="E60" i="12"/>
  <c r="H53" i="12"/>
  <c r="H43" i="12"/>
  <c r="H42" i="12"/>
  <c r="H54" i="12"/>
  <c r="I36" i="12"/>
  <c r="F60" i="12"/>
  <c r="I38" i="12"/>
  <c r="I24" i="12"/>
  <c r="I23" i="12" s="1"/>
  <c r="J25" i="12"/>
  <c r="G43" i="12"/>
  <c r="L7" i="12" s="1"/>
  <c r="I37" i="12"/>
  <c r="H55" i="12"/>
  <c r="H59" i="12" s="1"/>
  <c r="H41" i="12"/>
  <c r="F64" i="15"/>
  <c r="F46" i="15" s="1"/>
  <c r="D35" i="2"/>
  <c r="D63" i="2"/>
  <c r="E53" i="2"/>
  <c r="E61" i="2" s="1"/>
  <c r="E54" i="14"/>
  <c r="E62" i="14" s="1"/>
  <c r="D36" i="14"/>
  <c r="D44" i="14" s="1"/>
  <c r="D28" i="14" s="1"/>
  <c r="D27" i="14" s="1"/>
  <c r="D26" i="14" s="1"/>
  <c r="J8" i="13"/>
  <c r="F51" i="13"/>
  <c r="F44" i="13"/>
  <c r="K7" i="13" s="1"/>
  <c r="H38" i="13"/>
  <c r="H25" i="13"/>
  <c r="H24" i="13" s="1"/>
  <c r="I26" i="13"/>
  <c r="E61" i="13"/>
  <c r="F43" i="13"/>
  <c r="D46" i="16"/>
  <c r="F45" i="16"/>
  <c r="D37" i="15"/>
  <c r="D36" i="15" s="1"/>
  <c r="D35" i="15" s="1"/>
  <c r="D46" i="14"/>
  <c r="F35" i="14"/>
  <c r="G35" i="13"/>
  <c r="F53" i="13"/>
  <c r="F54" i="13"/>
  <c r="F60" i="13" s="1"/>
  <c r="K10" i="13" s="1"/>
  <c r="G36" i="13"/>
  <c r="G37" i="13"/>
  <c r="G25" i="13"/>
  <c r="G24" i="13" s="1"/>
  <c r="G53" i="12"/>
  <c r="G60" i="12" s="1"/>
  <c r="G42" i="12"/>
  <c r="G54" i="12"/>
  <c r="G59" i="12" s="1"/>
  <c r="L10" i="12" s="1"/>
  <c r="G41" i="12"/>
  <c r="C71" i="2"/>
  <c r="C72" i="2" s="1"/>
  <c r="C26" i="2"/>
  <c r="C25" i="2" s="1"/>
  <c r="K8" i="12" l="1"/>
  <c r="L8" i="12"/>
  <c r="D55" i="15"/>
  <c r="I8" i="15" s="1"/>
  <c r="H7" i="15"/>
  <c r="E74" i="16"/>
  <c r="E47" i="16"/>
  <c r="F65" i="16"/>
  <c r="G65" i="16" s="1"/>
  <c r="E65" i="15"/>
  <c r="E74" i="15" s="1"/>
  <c r="E62" i="2"/>
  <c r="E66" i="16"/>
  <c r="F66" i="16" s="1"/>
  <c r="J39" i="12"/>
  <c r="J24" i="12"/>
  <c r="J23" i="12" s="1"/>
  <c r="G61" i="12"/>
  <c r="I54" i="12"/>
  <c r="I42" i="12"/>
  <c r="I43" i="12"/>
  <c r="H60" i="12"/>
  <c r="H61" i="12"/>
  <c r="J37" i="12"/>
  <c r="I55" i="12"/>
  <c r="J38" i="12"/>
  <c r="J56" i="12" s="1"/>
  <c r="I41" i="12"/>
  <c r="I56" i="12"/>
  <c r="I59" i="12" s="1"/>
  <c r="F53" i="2"/>
  <c r="F35" i="2" s="1"/>
  <c r="E54" i="2"/>
  <c r="J10" i="2"/>
  <c r="E35" i="2"/>
  <c r="D43" i="2"/>
  <c r="D27" i="2" s="1"/>
  <c r="D26" i="2" s="1"/>
  <c r="D25" i="2" s="1"/>
  <c r="D45" i="2"/>
  <c r="F61" i="13"/>
  <c r="K8" i="13"/>
  <c r="F54" i="14"/>
  <c r="G54" i="14" s="1"/>
  <c r="G36" i="14" s="1"/>
  <c r="E55" i="14"/>
  <c r="E64" i="14" s="1"/>
  <c r="J10" i="14"/>
  <c r="E36" i="14"/>
  <c r="E45" i="14" s="1"/>
  <c r="E63" i="14"/>
  <c r="I8" i="14"/>
  <c r="I7" i="14"/>
  <c r="H42" i="13"/>
  <c r="I38" i="13"/>
  <c r="H56" i="13"/>
  <c r="H60" i="13" s="1"/>
  <c r="G42" i="13"/>
  <c r="H37" i="13"/>
  <c r="H35" i="13"/>
  <c r="H53" i="13" s="1"/>
  <c r="G44" i="13"/>
  <c r="L7" i="13" s="1"/>
  <c r="G43" i="13"/>
  <c r="H36" i="13"/>
  <c r="I39" i="13"/>
  <c r="J26" i="13"/>
  <c r="I25" i="13"/>
  <c r="I24" i="13" s="1"/>
  <c r="F62" i="13"/>
  <c r="D57" i="16"/>
  <c r="D38" i="16"/>
  <c r="D37" i="16" s="1"/>
  <c r="D36" i="16" s="1"/>
  <c r="D56" i="16"/>
  <c r="G55" i="13"/>
  <c r="G60" i="13" s="1"/>
  <c r="L10" i="13" s="1"/>
  <c r="G54" i="13"/>
  <c r="G53" i="13"/>
  <c r="D71" i="2"/>
  <c r="D72" i="2"/>
  <c r="F65" i="15" l="1"/>
  <c r="F72" i="15" s="1"/>
  <c r="F66" i="15" s="1"/>
  <c r="G66" i="15" s="1"/>
  <c r="F74" i="16"/>
  <c r="F47" i="16"/>
  <c r="E47" i="15"/>
  <c r="E54" i="15" s="1"/>
  <c r="E28" i="15" s="1"/>
  <c r="E27" i="15" s="1"/>
  <c r="E26" i="15" s="1"/>
  <c r="E75" i="16"/>
  <c r="E48" i="16"/>
  <c r="E55" i="16" s="1"/>
  <c r="E29" i="16" s="1"/>
  <c r="E28" i="16" s="1"/>
  <c r="E27" i="16" s="1"/>
  <c r="J55" i="12"/>
  <c r="J43" i="12"/>
  <c r="J42" i="12"/>
  <c r="J41" i="12"/>
  <c r="J57" i="12"/>
  <c r="J59" i="12" s="1"/>
  <c r="I60" i="12"/>
  <c r="I61" i="12"/>
  <c r="I8" i="2"/>
  <c r="I7" i="2"/>
  <c r="E63" i="2"/>
  <c r="E36" i="2"/>
  <c r="F54" i="2"/>
  <c r="L8" i="13"/>
  <c r="G61" i="13"/>
  <c r="H44" i="13"/>
  <c r="F36" i="14"/>
  <c r="F55" i="14"/>
  <c r="F63" i="14" s="1"/>
  <c r="E37" i="14"/>
  <c r="E44" i="14" s="1"/>
  <c r="E28" i="14" s="1"/>
  <c r="E27" i="14" s="1"/>
  <c r="E26" i="14" s="1"/>
  <c r="J40" i="13"/>
  <c r="J25" i="13"/>
  <c r="J24" i="13" s="1"/>
  <c r="J39" i="13"/>
  <c r="J57" i="13" s="1"/>
  <c r="I57" i="13"/>
  <c r="I60" i="13" s="1"/>
  <c r="I42" i="13"/>
  <c r="J38" i="13"/>
  <c r="J56" i="13" s="1"/>
  <c r="I56" i="13"/>
  <c r="G62" i="13"/>
  <c r="H43" i="13"/>
  <c r="H54" i="13"/>
  <c r="I36" i="13"/>
  <c r="H55" i="13"/>
  <c r="I37" i="13"/>
  <c r="F73" i="16"/>
  <c r="G47" i="16"/>
  <c r="G66" i="16"/>
  <c r="F48" i="16"/>
  <c r="F47" i="15" l="1"/>
  <c r="F55" i="15" s="1"/>
  <c r="G65" i="15"/>
  <c r="G47" i="15" s="1"/>
  <c r="F73" i="15"/>
  <c r="E45" i="15"/>
  <c r="E56" i="15" s="1"/>
  <c r="J7" i="15" s="1"/>
  <c r="E46" i="16"/>
  <c r="E56" i="16" s="1"/>
  <c r="K10" i="15"/>
  <c r="F67" i="16"/>
  <c r="F75" i="16" s="1"/>
  <c r="J61" i="12"/>
  <c r="J60" i="12"/>
  <c r="F48" i="15"/>
  <c r="F54" i="15" s="1"/>
  <c r="F28" i="15" s="1"/>
  <c r="F27" i="15" s="1"/>
  <c r="F26" i="15" s="1"/>
  <c r="F74" i="15"/>
  <c r="G54" i="2"/>
  <c r="G36" i="2" s="1"/>
  <c r="F62" i="2"/>
  <c r="F36" i="2"/>
  <c r="F44" i="2" s="1"/>
  <c r="F61" i="2"/>
  <c r="K10" i="2" s="1"/>
  <c r="E43" i="2"/>
  <c r="E27" i="2" s="1"/>
  <c r="E26" i="2" s="1"/>
  <c r="E25" i="2" s="1"/>
  <c r="E45" i="2"/>
  <c r="J7" i="2" s="1"/>
  <c r="F62" i="14"/>
  <c r="G55" i="14"/>
  <c r="F37" i="14"/>
  <c r="F45" i="14" s="1"/>
  <c r="E46" i="14"/>
  <c r="H61" i="13"/>
  <c r="I55" i="13"/>
  <c r="J37" i="13"/>
  <c r="H62" i="13"/>
  <c r="J58" i="13"/>
  <c r="J60" i="13" s="1"/>
  <c r="J42" i="13"/>
  <c r="I54" i="13"/>
  <c r="I43" i="13"/>
  <c r="I44" i="13"/>
  <c r="G48" i="16"/>
  <c r="H66" i="16"/>
  <c r="H66" i="15"/>
  <c r="G48" i="15"/>
  <c r="G55" i="15" s="1"/>
  <c r="G73" i="15" l="1"/>
  <c r="G72" i="15"/>
  <c r="G67" i="15" s="1"/>
  <c r="J8" i="15"/>
  <c r="E37" i="15"/>
  <c r="E36" i="15" s="1"/>
  <c r="E35" i="15" s="1"/>
  <c r="E38" i="16"/>
  <c r="E37" i="16" s="1"/>
  <c r="E36" i="16" s="1"/>
  <c r="E57" i="16"/>
  <c r="G67" i="16"/>
  <c r="F49" i="16"/>
  <c r="F55" i="16" s="1"/>
  <c r="F29" i="16" s="1"/>
  <c r="F28" i="16" s="1"/>
  <c r="F27" i="16" s="1"/>
  <c r="L10" i="15"/>
  <c r="F56" i="15"/>
  <c r="J7" i="14"/>
  <c r="J8" i="14"/>
  <c r="H55" i="14"/>
  <c r="H37" i="14" s="1"/>
  <c r="G37" i="14"/>
  <c r="F56" i="14"/>
  <c r="K10" i="14"/>
  <c r="I62" i="13"/>
  <c r="I61" i="13"/>
  <c r="J55" i="13"/>
  <c r="J43" i="13"/>
  <c r="J44" i="13"/>
  <c r="H48" i="16"/>
  <c r="H48" i="15"/>
  <c r="E44" i="2"/>
  <c r="J8" i="2" s="1"/>
  <c r="G73" i="16" l="1"/>
  <c r="G68" i="16" s="1"/>
  <c r="G75" i="16" s="1"/>
  <c r="G74" i="16"/>
  <c r="G49" i="16"/>
  <c r="G56" i="16" s="1"/>
  <c r="H67" i="16"/>
  <c r="I67" i="16" s="1"/>
  <c r="F46" i="16"/>
  <c r="F57" i="16" s="1"/>
  <c r="G49" i="15"/>
  <c r="G74" i="15"/>
  <c r="H67" i="15"/>
  <c r="K7" i="15"/>
  <c r="K8" i="15"/>
  <c r="F64" i="14"/>
  <c r="F38" i="14"/>
  <c r="G56" i="14"/>
  <c r="G63" i="14" s="1"/>
  <c r="J62" i="13"/>
  <c r="J61" i="13"/>
  <c r="G50" i="16" l="1"/>
  <c r="G55" i="16" s="1"/>
  <c r="G29" i="16" s="1"/>
  <c r="G28" i="16" s="1"/>
  <c r="G27" i="16" s="1"/>
  <c r="F38" i="16"/>
  <c r="F37" i="16" s="1"/>
  <c r="F36" i="16" s="1"/>
  <c r="H49" i="16"/>
  <c r="F56" i="16"/>
  <c r="H68" i="16"/>
  <c r="H73" i="16" s="1"/>
  <c r="H69" i="16" s="1"/>
  <c r="H75" i="16" s="1"/>
  <c r="H72" i="15"/>
  <c r="H68" i="15" s="1"/>
  <c r="H74" i="15" s="1"/>
  <c r="I67" i="15"/>
  <c r="I49" i="15" s="1"/>
  <c r="H73" i="15"/>
  <c r="H49" i="15"/>
  <c r="H55" i="15" s="1"/>
  <c r="G54" i="15"/>
  <c r="G28" i="15" s="1"/>
  <c r="G27" i="15" s="1"/>
  <c r="G26" i="15" s="1"/>
  <c r="G56" i="15"/>
  <c r="G38" i="14"/>
  <c r="H56" i="14"/>
  <c r="G62" i="14"/>
  <c r="F44" i="14"/>
  <c r="F28" i="14" s="1"/>
  <c r="F27" i="14" s="1"/>
  <c r="F26" i="14" s="1"/>
  <c r="F46" i="14"/>
  <c r="I49" i="16"/>
  <c r="G57" i="16" l="1"/>
  <c r="I68" i="16"/>
  <c r="I50" i="16" s="1"/>
  <c r="H74" i="16"/>
  <c r="H50" i="16"/>
  <c r="H56" i="16" s="1"/>
  <c r="L7" i="15"/>
  <c r="L8" i="15"/>
  <c r="I68" i="15"/>
  <c r="H50" i="15"/>
  <c r="H54" i="15" s="1"/>
  <c r="H28" i="15" s="1"/>
  <c r="H27" i="15" s="1"/>
  <c r="H26" i="15" s="1"/>
  <c r="K7" i="14"/>
  <c r="K8" i="14"/>
  <c r="I56" i="14"/>
  <c r="H38" i="14"/>
  <c r="G45" i="14"/>
  <c r="G57" i="14"/>
  <c r="L10" i="14"/>
  <c r="I69" i="16"/>
  <c r="H51" i="16"/>
  <c r="J68" i="16" l="1"/>
  <c r="J50" i="16" s="1"/>
  <c r="I73" i="15"/>
  <c r="J68" i="15"/>
  <c r="J50" i="15" s="1"/>
  <c r="I72" i="15"/>
  <c r="I69" i="15" s="1"/>
  <c r="I74" i="15" s="1"/>
  <c r="I50" i="15"/>
  <c r="I55" i="15" s="1"/>
  <c r="H56" i="15"/>
  <c r="H57" i="14"/>
  <c r="H63" i="14" s="1"/>
  <c r="G39" i="14"/>
  <c r="G64" i="14"/>
  <c r="I38" i="14"/>
  <c r="H55" i="16"/>
  <c r="H29" i="16" s="1"/>
  <c r="H28" i="16" s="1"/>
  <c r="H27" i="16" s="1"/>
  <c r="H57" i="16"/>
  <c r="J69" i="16"/>
  <c r="J51" i="16" s="1"/>
  <c r="I73" i="16"/>
  <c r="I70" i="16" s="1"/>
  <c r="I51" i="16"/>
  <c r="I56" i="16" s="1"/>
  <c r="I74" i="16"/>
  <c r="J69" i="15" l="1"/>
  <c r="I51" i="15"/>
  <c r="I54" i="15" s="1"/>
  <c r="I28" i="15" s="1"/>
  <c r="I27" i="15" s="1"/>
  <c r="I26" i="15" s="1"/>
  <c r="I57" i="14"/>
  <c r="H39" i="14"/>
  <c r="H62" i="14"/>
  <c r="H58" i="14" s="1"/>
  <c r="H64" i="14" s="1"/>
  <c r="G44" i="14"/>
  <c r="G28" i="14" s="1"/>
  <c r="G27" i="14" s="1"/>
  <c r="G26" i="14" s="1"/>
  <c r="G46" i="14"/>
  <c r="I52" i="16"/>
  <c r="J70" i="16"/>
  <c r="J52" i="16" s="1"/>
  <c r="J56" i="16" s="1"/>
  <c r="J74" i="16"/>
  <c r="I75" i="16"/>
  <c r="I56" i="15" l="1"/>
  <c r="J51" i="15"/>
  <c r="J73" i="15"/>
  <c r="J72" i="15"/>
  <c r="J70" i="15" s="1"/>
  <c r="L7" i="14"/>
  <c r="L8" i="14"/>
  <c r="I39" i="14"/>
  <c r="J57" i="14"/>
  <c r="I58" i="14"/>
  <c r="I63" i="14" s="1"/>
  <c r="H40" i="14"/>
  <c r="H44" i="14" s="1"/>
  <c r="H28" i="14" s="1"/>
  <c r="H27" i="14" s="1"/>
  <c r="H26" i="14" s="1"/>
  <c r="H45" i="14"/>
  <c r="I55" i="16"/>
  <c r="I29" i="16" s="1"/>
  <c r="I28" i="16" s="1"/>
  <c r="I27" i="16" s="1"/>
  <c r="I57" i="16"/>
  <c r="J73" i="16"/>
  <c r="J71" i="16" s="1"/>
  <c r="J55" i="15" l="1"/>
  <c r="J52" i="15"/>
  <c r="J54" i="15" s="1"/>
  <c r="J28" i="15" s="1"/>
  <c r="J27" i="15" s="1"/>
  <c r="J26" i="15" s="1"/>
  <c r="J74" i="15"/>
  <c r="J39" i="14"/>
  <c r="J58" i="14"/>
  <c r="J40" i="14" s="1"/>
  <c r="I40" i="14"/>
  <c r="I62" i="14"/>
  <c r="I59" i="14" s="1"/>
  <c r="I64" i="14" s="1"/>
  <c r="I45" i="14"/>
  <c r="H46" i="14"/>
  <c r="J53" i="16"/>
  <c r="J75" i="16"/>
  <c r="J56" i="15" l="1"/>
  <c r="J59" i="14"/>
  <c r="J41" i="14" s="1"/>
  <c r="J45" i="14" s="1"/>
  <c r="I41" i="14"/>
  <c r="J55" i="16"/>
  <c r="J29" i="16" s="1"/>
  <c r="J28" i="16" s="1"/>
  <c r="J27" i="16" s="1"/>
  <c r="J57" i="16"/>
  <c r="I44" i="14" l="1"/>
  <c r="I28" i="14" s="1"/>
  <c r="I27" i="14" s="1"/>
  <c r="I26" i="14" s="1"/>
  <c r="I46" i="14"/>
  <c r="J63" i="14"/>
  <c r="J62" i="14"/>
  <c r="J60" i="14" s="1"/>
  <c r="J42" i="14" s="1"/>
  <c r="J44" i="14" s="1"/>
  <c r="J28" i="14" s="1"/>
  <c r="J27" i="14" s="1"/>
  <c r="J26" i="14" s="1"/>
  <c r="F55" i="2"/>
  <c r="F63" i="2" s="1"/>
  <c r="J64" i="14" l="1"/>
  <c r="J46" i="14"/>
  <c r="G55" i="2"/>
  <c r="F37" i="2"/>
  <c r="F45" i="2" s="1"/>
  <c r="K7" i="2" l="1"/>
  <c r="K8" i="2"/>
  <c r="G37" i="2"/>
  <c r="G62" i="2"/>
  <c r="H55" i="2"/>
  <c r="G61" i="2"/>
  <c r="F43" i="2"/>
  <c r="F27" i="2" s="1"/>
  <c r="F26" i="2" s="1"/>
  <c r="F25" i="2" s="1"/>
  <c r="G56" i="2" l="1"/>
  <c r="H56" i="2" s="1"/>
  <c r="L10" i="2"/>
  <c r="G44" i="2"/>
  <c r="H37" i="2"/>
  <c r="G63" i="2" l="1"/>
  <c r="G38" i="2"/>
  <c r="G45" i="2" s="1"/>
  <c r="L7" i="2" s="1"/>
  <c r="H62" i="2"/>
  <c r="H61" i="2"/>
  <c r="H57" i="2" s="1"/>
  <c r="H38" i="2"/>
  <c r="H44" i="2" s="1"/>
  <c r="I56" i="2"/>
  <c r="G43" i="2" l="1"/>
  <c r="G27" i="2" s="1"/>
  <c r="G26" i="2" s="1"/>
  <c r="G25" i="2" s="1"/>
  <c r="L8" i="2"/>
  <c r="H39" i="2"/>
  <c r="I57" i="2"/>
  <c r="I62" i="2" s="1"/>
  <c r="H63" i="2"/>
  <c r="I38" i="2"/>
  <c r="I61" i="2" l="1"/>
  <c r="I58" i="2" s="1"/>
  <c r="I63" i="2" s="1"/>
  <c r="I39" i="2"/>
  <c r="J57" i="2"/>
  <c r="H43" i="2"/>
  <c r="H27" i="2" s="1"/>
  <c r="H26" i="2" s="1"/>
  <c r="H25" i="2" s="1"/>
  <c r="H45" i="2"/>
  <c r="J58" i="2" l="1"/>
  <c r="J40" i="2" s="1"/>
  <c r="I40" i="2"/>
  <c r="I43" i="2" s="1"/>
  <c r="I27" i="2" s="1"/>
  <c r="I26" i="2" s="1"/>
  <c r="I25" i="2" s="1"/>
  <c r="I45" i="2"/>
  <c r="I44" i="2"/>
  <c r="J39" i="2"/>
  <c r="J61" i="2" l="1"/>
  <c r="J59" i="2" s="1"/>
  <c r="J41" i="2" s="1"/>
  <c r="J43" i="2" s="1"/>
  <c r="J27" i="2" s="1"/>
  <c r="J26" i="2" s="1"/>
  <c r="J25" i="2" s="1"/>
  <c r="J62" i="2"/>
  <c r="J44" i="2"/>
  <c r="J63" i="2" l="1"/>
  <c r="J45" i="2"/>
</calcChain>
</file>

<file path=xl/comments1.xml><?xml version="1.0" encoding="utf-8"?>
<comments xmlns="http://schemas.openxmlformats.org/spreadsheetml/2006/main">
  <authors>
    <author>Kevin Pickering</author>
  </authors>
  <commentList>
    <comment ref="D14" authorId="0">
      <text>
        <r>
          <rPr>
            <sz val="9"/>
            <color indexed="81"/>
            <rFont val="Tahoma"/>
            <family val="2"/>
          </rPr>
          <t>Based on estimate from EHS (2012/13 Technical Report) = 59%
(Assume higher rate as EHS oversamples rarer tenures)</t>
        </r>
      </text>
    </comment>
    <comment ref="D16" authorId="0">
      <text>
        <r>
          <rPr>
            <sz val="9"/>
            <color indexed="81"/>
            <rFont val="Tahoma"/>
            <family val="2"/>
          </rPr>
          <t>Based on estimate from Understanding Society Technical Report W2: 
Housheold RR = 77%</t>
        </r>
      </text>
    </comment>
    <comment ref="D17" authorId="0">
      <text>
        <r>
          <rPr>
            <sz val="9"/>
            <color indexed="81"/>
            <rFont val="Tahoma"/>
            <family val="2"/>
          </rPr>
          <t>Based on estimate from Understanding Society Technical Report W3: 
Housheold RR = 88%</t>
        </r>
      </text>
    </comment>
    <comment ref="D18" authorId="0">
      <text>
        <r>
          <rPr>
            <sz val="9"/>
            <color indexed="81"/>
            <rFont val="Tahoma"/>
            <family val="2"/>
          </rPr>
          <t>Based on estimate from Understanding Society Technical Report W4: 
Housheold RR = 89%</t>
        </r>
      </text>
    </comment>
    <comment ref="D20" authorId="0">
      <text>
        <r>
          <rPr>
            <sz val="9"/>
            <color indexed="81"/>
            <rFont val="Tahoma"/>
            <family val="2"/>
          </rPr>
          <t>Based on estimate from EHS (2012/13 Technical Report) = 63%
(Assume higher rate as EHS oversamples rarer tenures)</t>
        </r>
      </text>
    </comment>
    <comment ref="K48" authorId="0">
      <text>
        <r>
          <rPr>
            <sz val="9"/>
            <color indexed="81"/>
            <rFont val="Tahoma"/>
            <family val="2"/>
          </rPr>
          <t>Based on estimate from Understanding Society Technical Report W4: 
Housheold RR = 89%</t>
        </r>
      </text>
    </comment>
  </commentList>
</comments>
</file>

<file path=xl/comments2.xml><?xml version="1.0" encoding="utf-8"?>
<comments xmlns="http://schemas.openxmlformats.org/spreadsheetml/2006/main">
  <authors>
    <author>Kevin Pickering</author>
  </authors>
  <commentList>
    <comment ref="D11" authorId="0">
      <text>
        <r>
          <rPr>
            <sz val="9"/>
            <color indexed="81"/>
            <rFont val="Tahoma"/>
            <family val="2"/>
          </rPr>
          <t>Based on estimate from EHS (2012/13 Technical Report) = 59%
(Assume higher rate as EHS oversamples rarer tenures)</t>
        </r>
      </text>
    </comment>
    <comment ref="D13" authorId="0">
      <text>
        <r>
          <rPr>
            <sz val="9"/>
            <color indexed="81"/>
            <rFont val="Tahoma"/>
            <family val="2"/>
          </rPr>
          <t>Based on estimate from Understanding Society Technical Report W2: 
Housheold RR = 77%</t>
        </r>
      </text>
    </comment>
    <comment ref="D14" authorId="0">
      <text>
        <r>
          <rPr>
            <sz val="9"/>
            <color indexed="81"/>
            <rFont val="Tahoma"/>
            <family val="2"/>
          </rPr>
          <t>Based on estimate from Understanding Society Technical Report W3: 
Housheold RR = 88%</t>
        </r>
      </text>
    </comment>
    <comment ref="D15" authorId="0">
      <text>
        <r>
          <rPr>
            <sz val="9"/>
            <color indexed="81"/>
            <rFont val="Tahoma"/>
            <family val="2"/>
          </rPr>
          <t>Based on estimate from Understanding Society Technical Report W4: 
Housheold RR = 89%</t>
        </r>
      </text>
    </comment>
    <comment ref="D17" authorId="0">
      <text>
        <r>
          <rPr>
            <sz val="9"/>
            <color indexed="81"/>
            <rFont val="Tahoma"/>
            <family val="2"/>
          </rPr>
          <t>Based on estimate from EHS (2012/13 Technical Report) = 63%
(Assume higher rate as EHS oversamples rarer tenures)</t>
        </r>
      </text>
    </comment>
    <comment ref="K35" authorId="0">
      <text>
        <r>
          <rPr>
            <sz val="9"/>
            <color indexed="81"/>
            <rFont val="Tahoma"/>
            <family val="2"/>
          </rPr>
          <t>Based on estimate from Understanding Society Technical Report W4: 
Housheold RR = 89%</t>
        </r>
      </text>
    </comment>
  </commentList>
</comments>
</file>

<file path=xl/comments3.xml><?xml version="1.0" encoding="utf-8"?>
<comments xmlns="http://schemas.openxmlformats.org/spreadsheetml/2006/main">
  <authors>
    <author>Kevin Pickering</author>
  </authors>
  <commentList>
    <comment ref="D13" authorId="0">
      <text>
        <r>
          <rPr>
            <sz val="9"/>
            <color indexed="81"/>
            <rFont val="Tahoma"/>
            <family val="2"/>
          </rPr>
          <t>Based on estimate from EHS (2012/13 Technical Report) = 59%
(Assume higher rate as EHS oversamples rarer tenures)</t>
        </r>
      </text>
    </comment>
    <comment ref="D15" authorId="0">
      <text>
        <r>
          <rPr>
            <sz val="9"/>
            <color indexed="81"/>
            <rFont val="Tahoma"/>
            <family val="2"/>
          </rPr>
          <t>Based on estimate from Understanding Society Technical Report W2: 
Housheold RR = 77%</t>
        </r>
      </text>
    </comment>
    <comment ref="D16" authorId="0">
      <text>
        <r>
          <rPr>
            <sz val="9"/>
            <color indexed="81"/>
            <rFont val="Tahoma"/>
            <family val="2"/>
          </rPr>
          <t>Based on estimate from Understanding Society Technical Report W3: 
Housheold RR = 88%</t>
        </r>
      </text>
    </comment>
    <comment ref="D17" authorId="0">
      <text>
        <r>
          <rPr>
            <sz val="9"/>
            <color indexed="81"/>
            <rFont val="Tahoma"/>
            <family val="2"/>
          </rPr>
          <t>Based on estimate from Understanding Society Technical Report W4: 
Housheold RR = 89%</t>
        </r>
      </text>
    </comment>
    <comment ref="D19" authorId="0">
      <text>
        <r>
          <rPr>
            <sz val="9"/>
            <color indexed="81"/>
            <rFont val="Tahoma"/>
            <family val="2"/>
          </rPr>
          <t>Based on estimate from EHS (2012/13 Technical Report) = 63%
(Assume higher rate as EHS oversamples rarer tenures)</t>
        </r>
      </text>
    </comment>
    <comment ref="K37" authorId="0">
      <text>
        <r>
          <rPr>
            <sz val="9"/>
            <color indexed="81"/>
            <rFont val="Tahoma"/>
            <family val="2"/>
          </rPr>
          <t>Based on estimate from Understanding Society Technical Report W4: 
Housheold RR = 89%</t>
        </r>
      </text>
    </comment>
  </commentList>
</comments>
</file>

<file path=xl/comments4.xml><?xml version="1.0" encoding="utf-8"?>
<comments xmlns="http://schemas.openxmlformats.org/spreadsheetml/2006/main">
  <authors>
    <author>Kevin Pickering</author>
  </authors>
  <commentList>
    <comment ref="D14" authorId="0">
      <text>
        <r>
          <rPr>
            <sz val="9"/>
            <color indexed="81"/>
            <rFont val="Tahoma"/>
            <family val="2"/>
          </rPr>
          <t>Based on estimate from EHS (2012/13 Technical Report) = 59%
(Assume higher rate as EHS oversamples rarer tenures)</t>
        </r>
      </text>
    </comment>
    <comment ref="D16" authorId="0">
      <text>
        <r>
          <rPr>
            <sz val="9"/>
            <color indexed="81"/>
            <rFont val="Tahoma"/>
            <family val="2"/>
          </rPr>
          <t>Based on estimate from Understanding Society Technical Report W2: 
Housheold RR = 77%</t>
        </r>
      </text>
    </comment>
    <comment ref="D17" authorId="0">
      <text>
        <r>
          <rPr>
            <sz val="9"/>
            <color indexed="81"/>
            <rFont val="Tahoma"/>
            <family val="2"/>
          </rPr>
          <t>Based on estimate from Understanding Society Technical Report W3: 
Housheold RR = 88%</t>
        </r>
      </text>
    </comment>
    <comment ref="D19" authorId="0">
      <text>
        <r>
          <rPr>
            <sz val="9"/>
            <color indexed="81"/>
            <rFont val="Tahoma"/>
            <family val="2"/>
          </rPr>
          <t>Based on estimate from EHS (2012/13 Technical Report) = 63%
(Assume higher rate as EHS oversamples rarer tenures)</t>
        </r>
      </text>
    </comment>
  </commentList>
</comments>
</file>

<file path=xl/comments5.xml><?xml version="1.0" encoding="utf-8"?>
<comments xmlns="http://schemas.openxmlformats.org/spreadsheetml/2006/main">
  <authors>
    <author>Kevin Pickering</author>
  </authors>
  <commentList>
    <comment ref="D11" authorId="0">
      <text>
        <r>
          <rPr>
            <sz val="9"/>
            <color indexed="81"/>
            <rFont val="Tahoma"/>
            <family val="2"/>
          </rPr>
          <t>Based on estimate from EHS (2012/13 Technical Report) = 59%
(Assume higher rate as EHS oversamples rarer tenures)</t>
        </r>
      </text>
    </comment>
    <comment ref="D13" authorId="0">
      <text>
        <r>
          <rPr>
            <sz val="9"/>
            <color indexed="81"/>
            <rFont val="Tahoma"/>
            <family val="2"/>
          </rPr>
          <t>Based on estimate from Understanding Society Technical Report W2: 
Housheold RR = 77%</t>
        </r>
      </text>
    </comment>
    <comment ref="D14" authorId="0">
      <text>
        <r>
          <rPr>
            <sz val="9"/>
            <color indexed="81"/>
            <rFont val="Tahoma"/>
            <family val="2"/>
          </rPr>
          <t>Based on estimate from Understanding Society Technical Report W3: 
Housheold RR = 88%</t>
        </r>
      </text>
    </comment>
    <comment ref="D16" authorId="0">
      <text>
        <r>
          <rPr>
            <sz val="9"/>
            <color indexed="81"/>
            <rFont val="Tahoma"/>
            <family val="2"/>
          </rPr>
          <t>Based on estimate from EHS (2012/13 Technical Report) = 63%
(Assume higher rate as EHS oversamples rarer tenures)</t>
        </r>
      </text>
    </comment>
    <comment ref="K34" authorId="0">
      <text>
        <r>
          <rPr>
            <sz val="9"/>
            <color indexed="81"/>
            <rFont val="Tahoma"/>
            <family val="2"/>
          </rPr>
          <t>Based on estimate from Understanding Society Technical Report W4: 
Housheold RR = 89%</t>
        </r>
      </text>
    </comment>
  </commentList>
</comments>
</file>

<file path=xl/comments6.xml><?xml version="1.0" encoding="utf-8"?>
<comments xmlns="http://schemas.openxmlformats.org/spreadsheetml/2006/main">
  <authors>
    <author>Kevin Pickering</author>
  </authors>
  <commentList>
    <comment ref="D13" authorId="0">
      <text>
        <r>
          <rPr>
            <sz val="9"/>
            <color indexed="81"/>
            <rFont val="Tahoma"/>
            <family val="2"/>
          </rPr>
          <t>Based on estimate from EHS (2012/13 Technical Report) = 59%
(Assume higher rate as EHS oversamples rarer tenures)</t>
        </r>
      </text>
    </comment>
    <comment ref="D15" authorId="0">
      <text>
        <r>
          <rPr>
            <sz val="9"/>
            <color indexed="81"/>
            <rFont val="Tahoma"/>
            <family val="2"/>
          </rPr>
          <t>Based on estimate from Understanding Society Technical Report W2: 
Housheold RR = 77%</t>
        </r>
      </text>
    </comment>
    <comment ref="D16" authorId="0">
      <text>
        <r>
          <rPr>
            <sz val="9"/>
            <color indexed="81"/>
            <rFont val="Tahoma"/>
            <family val="2"/>
          </rPr>
          <t>Based on estimate from Understanding Society Technical Report W3: 
Housheold RR = 88%</t>
        </r>
      </text>
    </comment>
    <comment ref="D18" authorId="0">
      <text>
        <r>
          <rPr>
            <sz val="9"/>
            <color indexed="81"/>
            <rFont val="Tahoma"/>
            <family val="2"/>
          </rPr>
          <t>Based on estimate from EHS (2012/13 Technical Report) = 63%
(Assume higher rate as EHS oversamples rarer tenures)</t>
        </r>
      </text>
    </comment>
  </commentList>
</comments>
</file>

<file path=xl/sharedStrings.xml><?xml version="1.0" encoding="utf-8"?>
<sst xmlns="http://schemas.openxmlformats.org/spreadsheetml/2006/main" count="625" uniqueCount="100">
  <si>
    <t>Cohort 1</t>
  </si>
  <si>
    <t>Cohort 2</t>
  </si>
  <si>
    <t>Cohort 3</t>
  </si>
  <si>
    <t>Cohort 4</t>
  </si>
  <si>
    <t>Total</t>
  </si>
  <si>
    <t>Cohort 5</t>
  </si>
  <si>
    <t>Fresh</t>
  </si>
  <si>
    <t>Panel</t>
  </si>
  <si>
    <t>Year 1</t>
  </si>
  <si>
    <t>Year 2</t>
  </si>
  <si>
    <t>Year 3</t>
  </si>
  <si>
    <t>Year 4</t>
  </si>
  <si>
    <t>Year 5</t>
  </si>
  <si>
    <t>Issued</t>
  </si>
  <si>
    <t>Eligible</t>
  </si>
  <si>
    <t xml:space="preserve">deadwood = </t>
  </si>
  <si>
    <t>Achieved</t>
  </si>
  <si>
    <t>Level 1</t>
  </si>
  <si>
    <t>Level 2</t>
  </si>
  <si>
    <t>Compostite RRs:</t>
  </si>
  <si>
    <t>Year 6</t>
  </si>
  <si>
    <t>Year 7</t>
  </si>
  <si>
    <t>Year 8</t>
  </si>
  <si>
    <t>Cohort 6</t>
  </si>
  <si>
    <t>Cohort 7</t>
  </si>
  <si>
    <t>Cohort 8</t>
  </si>
  <si>
    <t>Wave 1</t>
  </si>
  <si>
    <t>Wave 2</t>
  </si>
  <si>
    <t>Wave 3</t>
  </si>
  <si>
    <t>Wave 4</t>
  </si>
  <si>
    <t>Sample Design Parameters</t>
  </si>
  <si>
    <t xml:space="preserve">follow up rate (W2) = </t>
  </si>
  <si>
    <t xml:space="preserve">follow up rate (W3) = </t>
  </si>
  <si>
    <t xml:space="preserve">initial response rate (W1) = </t>
  </si>
  <si>
    <t xml:space="preserve">Level 2 limit = </t>
  </si>
  <si>
    <t xml:space="preserve">achieved sample size (Level 1) = </t>
  </si>
  <si>
    <t xml:space="preserve">agreement rate (Level 2) = </t>
  </si>
  <si>
    <t>NUMBER OF WAVES SAMPLE RETAINED = 3</t>
  </si>
  <si>
    <t>LIMIT IMPOSED ON LEVEL 2 CASES</t>
  </si>
  <si>
    <t>NO LIMIT IMPOSED ON LEVEL 2 CASES</t>
  </si>
  <si>
    <t xml:space="preserve">follow up rate (W4) = </t>
  </si>
  <si>
    <t xml:space="preserve"> </t>
  </si>
  <si>
    <t>NUMBER OF WAVES SAMPLE RETAINED = 4</t>
  </si>
  <si>
    <t>Issued Fresh Samples</t>
  </si>
  <si>
    <t>Boost</t>
  </si>
  <si>
    <t xml:space="preserve">Issued Boost Sample </t>
  </si>
  <si>
    <t xml:space="preserve">achieved sample size at W1 (Level 1) = </t>
  </si>
  <si>
    <t>Level 1: Achieved fresh and panel interviews</t>
  </si>
  <si>
    <t>Level 2: Achieved surveyor visits and retained panel members</t>
  </si>
  <si>
    <t>purple = design parameters that can be changed</t>
  </si>
  <si>
    <t>Key:</t>
  </si>
  <si>
    <t>red = fresh level 2 sample (surveyor visit)</t>
  </si>
  <si>
    <t xml:space="preserve">orange = panel level 2 sample (no surveyor visit) </t>
  </si>
  <si>
    <t xml:space="preserve">blue = fresh level 1 sample (interviewied) </t>
  </si>
  <si>
    <t>green = panel level 1 sample (re-interviewed)</t>
  </si>
  <si>
    <t>Number of interviews</t>
  </si>
  <si>
    <t>% longitudinal</t>
  </si>
  <si>
    <t>Surveyor visits</t>
  </si>
  <si>
    <t>Using the sampling design spreadsheet</t>
  </si>
  <si>
    <t>The sampling design spreadsheet generates the sample sizes for sampling designs with different design parameters.</t>
  </si>
  <si>
    <t>The numbers shown are based on the default estimates (which can be adjusted) and provide approximate sample numbers.</t>
  </si>
  <si>
    <r>
      <t xml:space="preserve">Any number that is shown in </t>
    </r>
    <r>
      <rPr>
        <sz val="10"/>
        <color rgb="FF7030A0"/>
        <rFont val="Arial MT Std Light"/>
        <family val="2"/>
      </rPr>
      <t xml:space="preserve">purple </t>
    </r>
    <r>
      <rPr>
        <sz val="10"/>
        <color rgb="FF3E3D40"/>
        <rFont val="Arial MT Std Light"/>
        <family val="2"/>
      </rPr>
      <t>can be adjusted to alter the parameters for the design.</t>
    </r>
  </si>
  <si>
    <r>
      <t xml:space="preserve">The ones in </t>
    </r>
    <r>
      <rPr>
        <b/>
        <sz val="10"/>
        <color rgb="FF7030A0"/>
        <rFont val="Arial MT Std Light"/>
        <family val="2"/>
      </rPr>
      <t>bold</t>
    </r>
    <r>
      <rPr>
        <sz val="10"/>
        <color rgb="FF7030A0"/>
        <rFont val="Arial MT Std Light"/>
        <family val="2"/>
      </rPr>
      <t xml:space="preserve"> </t>
    </r>
    <r>
      <rPr>
        <sz val="10"/>
        <color rgb="FF3E3D40"/>
        <rFont val="Arial MT Std Light"/>
        <family val="2"/>
      </rPr>
      <t>are the parameters that should be adjusted for the different designs.</t>
    </r>
  </si>
  <si>
    <r>
      <t xml:space="preserve">The ones that are </t>
    </r>
    <r>
      <rPr>
        <sz val="10"/>
        <color rgb="FF7030A0"/>
        <rFont val="Arial MT Std Light"/>
        <family val="2"/>
      </rPr>
      <t xml:space="preserve">not in bold </t>
    </r>
    <r>
      <rPr>
        <sz val="10"/>
        <color rgb="FF3E3D40"/>
        <rFont val="Arial MT Std Light"/>
        <family val="2"/>
      </rPr>
      <t>are the estimate of deadwood, response rates and follow-up rates. These should only be altered if more accurate predictions are obtained.</t>
    </r>
  </si>
  <si>
    <t xml:space="preserve">All other cells are calculated from these and so should not be altered directly.  </t>
  </si>
  <si>
    <t>The cells are coded by colour as follows:</t>
  </si>
  <si>
    <t>red = related to the fresh level 2 sample (with a surveyor visit)</t>
  </si>
  <si>
    <t xml:space="preserve">orange =  related to the panel level 2 sample (with no surveyor visit) </t>
  </si>
  <si>
    <t>The following spreadsheets are supplied:</t>
  </si>
  <si>
    <t>(4) three wave panel design with a limit on the number of L2 cases, but allowing an initial boost of L1 interviews at wave 1</t>
  </si>
  <si>
    <t>As an example, the default setting in sheet 1 show:</t>
  </si>
  <si>
    <t>(3) four wave panel design with a limit on the number of L2 cases, but with no boost of L1 interviews</t>
  </si>
  <si>
    <t>(2) four wave panel design with no limit on the number of L2 cases</t>
  </si>
  <si>
    <t>(6) three wave panel design with a limit on the number of L2 cases, but with no boost of L1 interviews</t>
  </si>
  <si>
    <t>(5) three wave panel design with no limit on the number of L2 cases</t>
  </si>
  <si>
    <t>(1) four wave panel design with a limit on the number of L2 cases, but allowing an initial boost of L1 interviews at wave 1 (the final recommended design from Ipsos MORI and UCL's Development Work)</t>
  </si>
  <si>
    <t>X-sectional</t>
  </si>
  <si>
    <t>2 waves</t>
  </si>
  <si>
    <t xml:space="preserve">3 waves </t>
  </si>
  <si>
    <t>4 waves</t>
  </si>
  <si>
    <t>Example of one-year rotational design</t>
  </si>
  <si>
    <t>Example of two-year rotational design</t>
  </si>
  <si>
    <t>Determining data collection frequency</t>
  </si>
  <si>
    <t xml:space="preserve">(Note: this is just for demonstration purposes, the same principles would be observed with any of the designs.) For the purposes of this demonstration the same response rates have been assumed at each additional wave (although they would actually drop in practice). </t>
  </si>
  <si>
    <t xml:space="preserve">These examples show the slower build up of sample under the two-year design. The final report therefore recommends that the study starts with a one-year design, but once it’s bedded in this could switch to a two-year approach. </t>
  </si>
  <si>
    <t>Data to be input into cost calculator</t>
  </si>
  <si>
    <t>Section 3.4 of the main research report discusses the relative merits of annual data collection compared to a two-year data collection design. The example designs below are based on a design without any Level 1 boosted interviews.</t>
  </si>
  <si>
    <t>The sampling design spreadsheet covers both a four year (sheets 1 to 3) and three year rotational panel design (sheets 4 to 6). (This relates to how long panel members stay in the sample).</t>
  </si>
  <si>
    <t>blue = related to the fresh level 1 sample  (sample being interviewed for the first time)</t>
  </si>
  <si>
    <t>green = related to the panel level 1 sample (the longitudinal sample who have been interviewed in a previous wave)</t>
  </si>
  <si>
    <t xml:space="preserve">Level 1 covers the household survey only (the main interview) </t>
  </si>
  <si>
    <t>Level 2 covers the technical building survey, as well as low level monitoring (around 5 devices installed in participating dwellings).</t>
  </si>
  <si>
    <t>Cell D7: Number of interviews that are required to be achieved at wave 1 (10,000)</t>
  </si>
  <si>
    <t>Cell D8: Number of interviews that are required to be achieved at each wave for later waves of the study (10,000)</t>
  </si>
  <si>
    <t>Cell D10: The limit on the number of fresh L2 cases for each wave (2,750)</t>
  </si>
  <si>
    <t xml:space="preserve">This generates a design that delivers 10,000 interviews in Wave 1 and 2,750 cases in Wave 2. </t>
  </si>
  <si>
    <t>In each subsequent wave the number of interviews is 10,000 or more, and the number of new L2 cases is constrained to be below 2,750.</t>
  </si>
  <si>
    <t>Our recommendations for the design of such a study are outlined in the accompanying report (Development work for a future longitudinal survey of energy use).</t>
  </si>
  <si>
    <t>URN: 15D/406</t>
  </si>
  <si>
    <t>This workbook was published on 03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</si>
</sst>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scheme val="minor"/>
    </font>
    <font>
      <b/>
      <sz val="11"/>
      <color theme="1"/>
      <name val="Calibri"/>
      <family val="2"/>
      <scheme val="minor"/>
    </font>
    <font>
      <b/>
      <sz val="11"/>
      <color theme="3"/>
      <name val="Calibri"/>
      <family val="2"/>
      <scheme val="minor"/>
    </font>
    <font>
      <sz val="11"/>
      <color rgb="FF0070C0"/>
      <name val="Calibri"/>
      <family val="2"/>
      <scheme val="minor"/>
    </font>
    <font>
      <b/>
      <sz val="11"/>
      <name val="Calibri"/>
      <family val="2"/>
      <scheme val="minor"/>
    </font>
    <font>
      <sz val="11"/>
      <name val="Calibri"/>
      <family val="2"/>
      <scheme val="minor"/>
    </font>
    <font>
      <b/>
      <sz val="11"/>
      <color rgb="FF00B050"/>
      <name val="Calibri"/>
      <family val="2"/>
      <scheme val="minor"/>
    </font>
    <font>
      <sz val="11"/>
      <color rgb="FF00B050"/>
      <name val="Calibri"/>
      <family val="2"/>
      <scheme val="minor"/>
    </font>
    <font>
      <b/>
      <sz val="11"/>
      <color rgb="FF0070C0"/>
      <name val="Calibri"/>
      <family val="2"/>
      <scheme val="minor"/>
    </font>
    <font>
      <sz val="9"/>
      <color indexed="81"/>
      <name val="Tahoma"/>
      <family val="2"/>
    </font>
    <font>
      <b/>
      <sz val="11"/>
      <color rgb="FF7030A0"/>
      <name val="Calibri"/>
      <family val="2"/>
      <scheme val="minor"/>
    </font>
    <font>
      <sz val="11"/>
      <color rgb="FF7030A0"/>
      <name val="Calibri"/>
      <family val="2"/>
      <scheme val="minor"/>
    </font>
    <font>
      <i/>
      <sz val="11"/>
      <color theme="1"/>
      <name val="Calibri"/>
      <family val="2"/>
      <scheme val="minor"/>
    </font>
    <font>
      <b/>
      <i/>
      <sz val="11"/>
      <color theme="1"/>
      <name val="Calibri"/>
      <family val="2"/>
      <scheme val="minor"/>
    </font>
    <font>
      <b/>
      <i/>
      <sz val="11"/>
      <color rgb="FFFF0000"/>
      <name val="Calibri"/>
      <family val="2"/>
      <scheme val="minor"/>
    </font>
    <font>
      <sz val="11"/>
      <color theme="1"/>
      <name val="Calibri"/>
      <family val="2"/>
      <scheme val="minor"/>
    </font>
    <font>
      <b/>
      <i/>
      <sz val="11"/>
      <name val="Calibri"/>
      <family val="2"/>
      <scheme val="minor"/>
    </font>
    <font>
      <sz val="11"/>
      <color theme="0" tint="-0.499984740745262"/>
      <name val="Calibri"/>
      <family val="2"/>
      <scheme val="minor"/>
    </font>
    <font>
      <i/>
      <sz val="11"/>
      <color theme="0" tint="-0.499984740745262"/>
      <name val="Calibri"/>
      <family val="2"/>
      <scheme val="minor"/>
    </font>
    <font>
      <sz val="11"/>
      <color theme="9" tint="-0.249977111117893"/>
      <name val="Calibri"/>
      <family val="2"/>
      <scheme val="minor"/>
    </font>
    <font>
      <sz val="11"/>
      <color rgb="FFC00000"/>
      <name val="Calibri"/>
      <family val="2"/>
      <scheme val="minor"/>
    </font>
    <font>
      <sz val="11"/>
      <color theme="9"/>
      <name val="Calibri"/>
      <family val="2"/>
      <scheme val="minor"/>
    </font>
    <font>
      <b/>
      <sz val="11"/>
      <color theme="9"/>
      <name val="Calibri"/>
      <family val="2"/>
      <scheme val="minor"/>
    </font>
    <font>
      <b/>
      <sz val="11"/>
      <color rgb="FFC00000"/>
      <name val="Calibri"/>
      <family val="2"/>
      <scheme val="minor"/>
    </font>
    <font>
      <sz val="10"/>
      <color rgb="FF3E3D40"/>
      <name val="Arial MT Std Light"/>
      <family val="2"/>
    </font>
    <font>
      <sz val="12"/>
      <color rgb="FF82B3D3"/>
      <name val="Times New Roman"/>
      <family val="1"/>
    </font>
    <font>
      <sz val="10"/>
      <color rgb="FF7030A0"/>
      <name val="Arial MT Std Light"/>
      <family val="2"/>
    </font>
    <font>
      <b/>
      <sz val="10"/>
      <color rgb="FF7030A0"/>
      <name val="Arial MT Std Light"/>
      <family val="2"/>
    </font>
    <font>
      <b/>
      <sz val="11"/>
      <color rgb="FF7030A0"/>
      <name val="Calibri"/>
      <family val="2"/>
    </font>
    <font>
      <sz val="11"/>
      <color rgb="FF0070C0"/>
      <name val="Calibri"/>
      <family val="2"/>
    </font>
    <font>
      <sz val="11"/>
      <color rgb="FF00B050"/>
      <name val="Calibri"/>
      <family val="2"/>
    </font>
    <font>
      <sz val="11"/>
      <color rgb="FFC00000"/>
      <name val="Calibri"/>
      <family val="2"/>
    </font>
    <font>
      <sz val="11"/>
      <color rgb="FFE26B0A"/>
      <name val="Calibri"/>
      <family val="2"/>
    </font>
    <font>
      <b/>
      <u/>
      <sz val="12"/>
      <color rgb="FF82B3D3"/>
      <name val="Times New Roman"/>
      <family val="1"/>
    </font>
    <font>
      <b/>
      <sz val="11"/>
      <color rgb="FF000000"/>
      <name val="Calibri"/>
      <family val="2"/>
    </font>
    <font>
      <sz val="11"/>
      <color theme="1"/>
      <name val="Calibri"/>
      <family val="2"/>
    </font>
    <font>
      <b/>
      <sz val="11"/>
      <color rgb="FF0070C0"/>
      <name val="Calibri"/>
      <family val="2"/>
    </font>
    <font>
      <b/>
      <sz val="11"/>
      <color rgb="FF00B050"/>
      <name val="Calibri"/>
      <family val="2"/>
    </font>
    <font>
      <b/>
      <u/>
      <sz val="11"/>
      <color theme="1"/>
      <name val="Calibri"/>
      <family val="2"/>
      <scheme val="minor"/>
    </font>
    <font>
      <b/>
      <i/>
      <u/>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5" fillId="0" borderId="0" applyFont="0" applyFill="0" applyBorder="0" applyAlignment="0" applyProtection="0"/>
  </cellStyleXfs>
  <cellXfs count="182">
    <xf numFmtId="0" fontId="0" fillId="0" borderId="0" xfId="0"/>
    <xf numFmtId="0" fontId="1" fillId="0" borderId="0" xfId="0" applyFont="1"/>
    <xf numFmtId="0" fontId="1" fillId="0" borderId="0" xfId="0" applyFont="1" applyAlignment="1">
      <alignment horizontal="right"/>
    </xf>
    <xf numFmtId="0" fontId="0" fillId="0" borderId="4" xfId="0" applyBorder="1"/>
    <xf numFmtId="0" fontId="0" fillId="0" borderId="0" xfId="0" applyBorder="1" applyAlignment="1">
      <alignment horizontal="center"/>
    </xf>
    <xf numFmtId="0" fontId="1" fillId="0" borderId="4" xfId="0" applyFont="1" applyBorder="1"/>
    <xf numFmtId="3" fontId="0" fillId="0" borderId="0" xfId="0" applyNumberFormat="1" applyBorder="1" applyAlignment="1">
      <alignment horizontal="center"/>
    </xf>
    <xf numFmtId="3" fontId="0" fillId="0" borderId="5"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0" fontId="1" fillId="0" borderId="1" xfId="0" applyFont="1" applyBorder="1"/>
    <xf numFmtId="3" fontId="0" fillId="0" borderId="2" xfId="0" applyNumberFormat="1" applyBorder="1" applyAlignment="1">
      <alignment horizontal="center"/>
    </xf>
    <xf numFmtId="3" fontId="0" fillId="0" borderId="3" xfId="0" applyNumberFormat="1" applyBorder="1" applyAlignment="1">
      <alignment horizontal="center"/>
    </xf>
    <xf numFmtId="0" fontId="1" fillId="0" borderId="6" xfId="0" applyFont="1" applyBorder="1"/>
    <xf numFmtId="0" fontId="1" fillId="0" borderId="0" xfId="0" applyFont="1" applyBorder="1" applyAlignment="1">
      <alignment horizontal="center"/>
    </xf>
    <xf numFmtId="0" fontId="0" fillId="0" borderId="0" xfId="0" applyBorder="1"/>
    <xf numFmtId="0" fontId="1" fillId="0" borderId="0" xfId="0" applyFont="1" applyBorder="1"/>
    <xf numFmtId="3" fontId="3" fillId="0" borderId="0" xfId="0" applyNumberFormat="1" applyFont="1" applyBorder="1" applyAlignment="1">
      <alignment horizontal="center"/>
    </xf>
    <xf numFmtId="0" fontId="4" fillId="0" borderId="0" xfId="0" applyFont="1" applyBorder="1"/>
    <xf numFmtId="0" fontId="5" fillId="0" borderId="0" xfId="0" applyFont="1" applyBorder="1"/>
    <xf numFmtId="0" fontId="5" fillId="0" borderId="0" xfId="0" applyFont="1" applyBorder="1" applyAlignment="1">
      <alignment horizontal="center"/>
    </xf>
    <xf numFmtId="0" fontId="7" fillId="0" borderId="0" xfId="0" applyFont="1" applyBorder="1"/>
    <xf numFmtId="0" fontId="7" fillId="0" borderId="0" xfId="0" applyFont="1" applyBorder="1" applyAlignment="1">
      <alignment horizontal="center"/>
    </xf>
    <xf numFmtId="3" fontId="3" fillId="0" borderId="5" xfId="0" applyNumberFormat="1" applyFont="1" applyBorder="1" applyAlignment="1">
      <alignment horizontal="center"/>
    </xf>
    <xf numFmtId="3" fontId="7" fillId="0" borderId="0" xfId="0" applyNumberFormat="1" applyFont="1" applyBorder="1" applyAlignment="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3" fontId="5" fillId="0" borderId="0" xfId="0" applyNumberFormat="1" applyFont="1" applyBorder="1" applyAlignment="1">
      <alignment horizontal="center"/>
    </xf>
    <xf numFmtId="3" fontId="5" fillId="0" borderId="5" xfId="0" applyNumberFormat="1" applyFont="1" applyBorder="1" applyAlignment="1">
      <alignment horizontal="center"/>
    </xf>
    <xf numFmtId="0" fontId="5" fillId="0" borderId="4" xfId="0" applyFont="1" applyBorder="1"/>
    <xf numFmtId="0" fontId="5" fillId="0" borderId="5" xfId="0" applyFont="1" applyBorder="1" applyAlignment="1">
      <alignment horizontal="center"/>
    </xf>
    <xf numFmtId="0" fontId="4" fillId="0" borderId="6" xfId="0" applyFont="1" applyBorder="1"/>
    <xf numFmtId="3" fontId="5" fillId="0" borderId="7" xfId="0" applyNumberFormat="1" applyFont="1" applyBorder="1" applyAlignment="1">
      <alignment horizontal="center"/>
    </xf>
    <xf numFmtId="3" fontId="5" fillId="0" borderId="8" xfId="0" applyNumberFormat="1" applyFont="1" applyBorder="1" applyAlignment="1">
      <alignment horizontal="center"/>
    </xf>
    <xf numFmtId="3" fontId="3" fillId="0" borderId="2" xfId="0" applyNumberFormat="1" applyFont="1" applyBorder="1" applyAlignment="1">
      <alignment horizontal="center"/>
    </xf>
    <xf numFmtId="0" fontId="8" fillId="0" borderId="4" xfId="0" applyFont="1" applyBorder="1"/>
    <xf numFmtId="0" fontId="6" fillId="0" borderId="4" xfId="0" applyFont="1" applyBorder="1"/>
    <xf numFmtId="3" fontId="7" fillId="0" borderId="5" xfId="0" applyNumberFormat="1" applyFont="1" applyBorder="1" applyAlignment="1">
      <alignment horizontal="center"/>
    </xf>
    <xf numFmtId="3" fontId="7" fillId="0" borderId="2" xfId="0" applyNumberFormat="1" applyFont="1" applyBorder="1" applyAlignment="1">
      <alignment horizontal="center"/>
    </xf>
    <xf numFmtId="0" fontId="2" fillId="0" borderId="0" xfId="0" applyFont="1" applyBorder="1"/>
    <xf numFmtId="3" fontId="7" fillId="0" borderId="3" xfId="0" applyNumberFormat="1" applyFont="1" applyBorder="1" applyAlignment="1">
      <alignment horizontal="center"/>
    </xf>
    <xf numFmtId="9" fontId="10" fillId="0" borderId="0" xfId="0" applyNumberFormat="1" applyFont="1" applyAlignment="1">
      <alignment horizontal="center"/>
    </xf>
    <xf numFmtId="0" fontId="11" fillId="0" borderId="0" xfId="0" applyFont="1"/>
    <xf numFmtId="164" fontId="12" fillId="0" borderId="0" xfId="0" applyNumberFormat="1" applyFont="1" applyAlignment="1">
      <alignment horizontal="center"/>
    </xf>
    <xf numFmtId="0" fontId="13" fillId="0" borderId="0" xfId="0" applyFont="1" applyBorder="1"/>
    <xf numFmtId="0" fontId="16" fillId="0" borderId="0" xfId="0" applyFont="1" applyAlignment="1">
      <alignment horizontal="left"/>
    </xf>
    <xf numFmtId="0" fontId="17" fillId="0" borderId="0" xfId="0" applyFont="1" applyBorder="1" applyAlignment="1">
      <alignment horizontal="center"/>
    </xf>
    <xf numFmtId="164" fontId="18" fillId="0" borderId="0" xfId="0" applyNumberFormat="1" applyFont="1" applyAlignment="1">
      <alignment horizontal="center"/>
    </xf>
    <xf numFmtId="0" fontId="4" fillId="0" borderId="0" xfId="0" applyFont="1" applyAlignment="1">
      <alignment horizontal="center"/>
    </xf>
    <xf numFmtId="164" fontId="0" fillId="0" borderId="2" xfId="0" applyNumberFormat="1" applyFont="1" applyBorder="1" applyAlignment="1">
      <alignment horizontal="center"/>
    </xf>
    <xf numFmtId="164" fontId="0" fillId="0" borderId="3" xfId="0" applyNumberFormat="1" applyFont="1" applyBorder="1" applyAlignment="1">
      <alignment horizontal="center"/>
    </xf>
    <xf numFmtId="164" fontId="5" fillId="0" borderId="0" xfId="0" applyNumberFormat="1" applyFont="1" applyBorder="1" applyAlignment="1">
      <alignment horizontal="center"/>
    </xf>
    <xf numFmtId="164" fontId="5" fillId="0" borderId="5" xfId="0" applyNumberFormat="1" applyFont="1" applyBorder="1" applyAlignment="1">
      <alignment horizontal="center"/>
    </xf>
    <xf numFmtId="164" fontId="5" fillId="0" borderId="7" xfId="0" applyNumberFormat="1" applyFont="1" applyBorder="1" applyAlignment="1">
      <alignment horizontal="center"/>
    </xf>
    <xf numFmtId="164" fontId="5" fillId="0" borderId="8" xfId="0" applyNumberFormat="1" applyFont="1" applyBorder="1" applyAlignment="1">
      <alignment horizontal="center"/>
    </xf>
    <xf numFmtId="0" fontId="14" fillId="0" borderId="0" xfId="0" applyFont="1" applyBorder="1" applyAlignment="1">
      <alignment horizontal="left"/>
    </xf>
    <xf numFmtId="3" fontId="3" fillId="0" borderId="3" xfId="0" applyNumberFormat="1" applyFont="1" applyBorder="1" applyAlignment="1">
      <alignment horizontal="center"/>
    </xf>
    <xf numFmtId="3" fontId="3" fillId="0" borderId="7" xfId="0" applyNumberFormat="1" applyFont="1" applyBorder="1" applyAlignment="1">
      <alignment horizontal="center"/>
    </xf>
    <xf numFmtId="3" fontId="3" fillId="0" borderId="8" xfId="0" applyNumberFormat="1" applyFont="1" applyBorder="1" applyAlignment="1">
      <alignment horizontal="center"/>
    </xf>
    <xf numFmtId="3" fontId="7" fillId="0" borderId="7" xfId="0" applyNumberFormat="1" applyFont="1" applyBorder="1" applyAlignment="1">
      <alignment horizontal="center"/>
    </xf>
    <xf numFmtId="3" fontId="7" fillId="0" borderId="8" xfId="0" applyNumberFormat="1" applyFont="1" applyBorder="1" applyAlignment="1">
      <alignment horizontal="center"/>
    </xf>
    <xf numFmtId="0" fontId="13" fillId="0" borderId="0" xfId="0" applyFont="1" applyBorder="1" applyAlignment="1">
      <alignment horizontal="left"/>
    </xf>
    <xf numFmtId="0" fontId="3" fillId="0" borderId="0" xfId="0" applyFont="1" applyBorder="1" applyAlignment="1">
      <alignment horizontal="left"/>
    </xf>
    <xf numFmtId="9" fontId="10" fillId="0" borderId="0" xfId="0" applyNumberFormat="1" applyFont="1" applyBorder="1" applyAlignment="1">
      <alignment horizontal="left"/>
    </xf>
    <xf numFmtId="3" fontId="7" fillId="0" borderId="0" xfId="0" applyNumberFormat="1" applyFont="1" applyBorder="1" applyAlignment="1">
      <alignment horizontal="left"/>
    </xf>
    <xf numFmtId="0" fontId="19" fillId="0" borderId="0" xfId="0" applyFont="1" applyBorder="1" applyAlignment="1">
      <alignment horizontal="left"/>
    </xf>
    <xf numFmtId="0" fontId="20" fillId="0" borderId="0" xfId="0" applyFont="1" applyBorder="1" applyAlignment="1">
      <alignment horizontal="left"/>
    </xf>
    <xf numFmtId="3" fontId="20" fillId="0" borderId="2" xfId="0" applyNumberFormat="1" applyFont="1" applyBorder="1" applyAlignment="1">
      <alignment horizontal="center"/>
    </xf>
    <xf numFmtId="3" fontId="20" fillId="0" borderId="0" xfId="0" applyNumberFormat="1" applyFont="1" applyBorder="1" applyAlignment="1">
      <alignment horizontal="center"/>
    </xf>
    <xf numFmtId="3" fontId="20" fillId="0" borderId="5" xfId="0" applyNumberFormat="1" applyFont="1" applyBorder="1" applyAlignment="1">
      <alignment horizontal="center"/>
    </xf>
    <xf numFmtId="0" fontId="16" fillId="0" borderId="0" xfId="0" applyFont="1" applyBorder="1"/>
    <xf numFmtId="3" fontId="21" fillId="0" borderId="2" xfId="0" applyNumberFormat="1" applyFont="1" applyBorder="1" applyAlignment="1">
      <alignment horizontal="center"/>
    </xf>
    <xf numFmtId="3" fontId="21" fillId="0" borderId="0" xfId="0" applyNumberFormat="1" applyFont="1" applyBorder="1" applyAlignment="1">
      <alignment horizontal="center"/>
    </xf>
    <xf numFmtId="3" fontId="21" fillId="0" borderId="5" xfId="0" applyNumberFormat="1" applyFont="1" applyBorder="1" applyAlignment="1">
      <alignment horizontal="center"/>
    </xf>
    <xf numFmtId="0" fontId="22" fillId="0" borderId="4" xfId="0" applyFont="1" applyBorder="1"/>
    <xf numFmtId="0" fontId="23" fillId="0" borderId="4" xfId="0" applyFont="1" applyBorder="1"/>
    <xf numFmtId="0" fontId="1" fillId="0" borderId="0" xfId="0" applyFont="1" applyFill="1" applyBorder="1"/>
    <xf numFmtId="0" fontId="25"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8" fillId="0" borderId="0" xfId="0" applyFont="1"/>
    <xf numFmtId="0" fontId="38" fillId="2" borderId="0" xfId="0" applyFont="1" applyFill="1"/>
    <xf numFmtId="0" fontId="0" fillId="2" borderId="0" xfId="0" applyFill="1"/>
    <xf numFmtId="0" fontId="1" fillId="2" borderId="0" xfId="0" applyFont="1" applyFill="1" applyAlignment="1">
      <alignment horizontal="center"/>
    </xf>
    <xf numFmtId="0" fontId="34" fillId="2" borderId="1" xfId="0" applyFont="1" applyFill="1" applyBorder="1"/>
    <xf numFmtId="3" fontId="29" fillId="2" borderId="2" xfId="0" applyNumberFormat="1" applyFont="1" applyFill="1" applyBorder="1" applyAlignment="1">
      <alignment horizontal="center"/>
    </xf>
    <xf numFmtId="3" fontId="30" fillId="2" borderId="2" xfId="0" applyNumberFormat="1" applyFont="1" applyFill="1" applyBorder="1" applyAlignment="1">
      <alignment horizontal="center"/>
    </xf>
    <xf numFmtId="3" fontId="35" fillId="2" borderId="3" xfId="0" applyNumberFormat="1" applyFont="1" applyFill="1" applyBorder="1" applyAlignment="1">
      <alignment horizontal="center"/>
    </xf>
    <xf numFmtId="0" fontId="34" fillId="2" borderId="4" xfId="0" applyFont="1" applyFill="1" applyBorder="1"/>
    <xf numFmtId="3" fontId="35" fillId="2" borderId="0" xfId="0" applyNumberFormat="1" applyFont="1" applyFill="1" applyBorder="1" applyAlignment="1">
      <alignment horizontal="center"/>
    </xf>
    <xf numFmtId="3" fontId="29" fillId="2" borderId="0" xfId="0" applyNumberFormat="1" applyFont="1" applyFill="1" applyBorder="1" applyAlignment="1">
      <alignment horizontal="center"/>
    </xf>
    <xf numFmtId="3" fontId="30" fillId="2" borderId="0" xfId="0" applyNumberFormat="1" applyFont="1" applyFill="1" applyBorder="1" applyAlignment="1">
      <alignment horizontal="center"/>
    </xf>
    <xf numFmtId="3" fontId="30" fillId="2" borderId="5" xfId="0" applyNumberFormat="1" applyFont="1" applyFill="1" applyBorder="1" applyAlignment="1">
      <alignment horizontal="center"/>
    </xf>
    <xf numFmtId="3" fontId="29" fillId="2" borderId="5" xfId="0" applyNumberFormat="1" applyFont="1" applyFill="1" applyBorder="1" applyAlignment="1">
      <alignment horizontal="center"/>
    </xf>
    <xf numFmtId="0" fontId="35" fillId="2" borderId="4" xfId="0" applyFont="1" applyFill="1" applyBorder="1"/>
    <xf numFmtId="3" fontId="35" fillId="2" borderId="5" xfId="0" applyNumberFormat="1" applyFont="1" applyFill="1" applyBorder="1" applyAlignment="1">
      <alignment horizontal="center"/>
    </xf>
    <xf numFmtId="0" fontId="36" fillId="2" borderId="4" xfId="0" applyFont="1" applyFill="1" applyBorder="1"/>
    <xf numFmtId="0" fontId="37" fillId="2" borderId="4" xfId="0" applyFont="1" applyFill="1" applyBorder="1"/>
    <xf numFmtId="0" fontId="34" fillId="2" borderId="6" xfId="0" applyFont="1" applyFill="1" applyBorder="1"/>
    <xf numFmtId="3" fontId="35" fillId="2" borderId="7" xfId="0" applyNumberFormat="1" applyFont="1" applyFill="1" applyBorder="1" applyAlignment="1">
      <alignment horizontal="center"/>
    </xf>
    <xf numFmtId="3" fontId="35" fillId="2" borderId="8" xfId="0" applyNumberFormat="1" applyFont="1" applyFill="1" applyBorder="1" applyAlignment="1">
      <alignment horizontal="center"/>
    </xf>
    <xf numFmtId="0" fontId="1" fillId="2" borderId="1" xfId="0" applyFont="1" applyFill="1" applyBorder="1"/>
    <xf numFmtId="3" fontId="0" fillId="2" borderId="2" xfId="0" applyNumberFormat="1" applyFill="1" applyBorder="1" applyAlignment="1">
      <alignment horizontal="center"/>
    </xf>
    <xf numFmtId="3" fontId="0" fillId="2" borderId="3" xfId="0" applyNumberFormat="1" applyFill="1" applyBorder="1" applyAlignment="1">
      <alignment horizontal="center"/>
    </xf>
    <xf numFmtId="0" fontId="1" fillId="2" borderId="4" xfId="0" applyFont="1" applyFill="1" applyBorder="1"/>
    <xf numFmtId="0" fontId="0" fillId="2" borderId="0" xfId="0" applyFill="1" applyBorder="1" applyAlignment="1">
      <alignment horizontal="center"/>
    </xf>
    <xf numFmtId="3" fontId="0" fillId="2" borderId="0" xfId="0" applyNumberFormat="1" applyFill="1" applyBorder="1" applyAlignment="1">
      <alignment horizontal="center"/>
    </xf>
    <xf numFmtId="3" fontId="0" fillId="2" borderId="5" xfId="0" applyNumberFormat="1" applyFill="1" applyBorder="1" applyAlignment="1">
      <alignment horizontal="center"/>
    </xf>
    <xf numFmtId="0" fontId="1" fillId="2" borderId="6" xfId="0" applyFont="1" applyFill="1" applyBorder="1"/>
    <xf numFmtId="0" fontId="0" fillId="2" borderId="7" xfId="0" applyFill="1" applyBorder="1" applyAlignment="1">
      <alignment horizontal="center"/>
    </xf>
    <xf numFmtId="3" fontId="0" fillId="2" borderId="7" xfId="0" applyNumberFormat="1" applyFill="1" applyBorder="1" applyAlignment="1">
      <alignment horizontal="center"/>
    </xf>
    <xf numFmtId="3" fontId="0" fillId="2" borderId="8" xfId="0" applyNumberFormat="1" applyFill="1" applyBorder="1" applyAlignment="1">
      <alignment horizontal="center"/>
    </xf>
    <xf numFmtId="0" fontId="38" fillId="3" borderId="0" xfId="0" applyFont="1" applyFill="1"/>
    <xf numFmtId="0" fontId="0" fillId="3" borderId="0" xfId="0" applyFill="1"/>
    <xf numFmtId="0" fontId="1" fillId="3" borderId="0" xfId="0" applyFont="1" applyFill="1" applyAlignment="1">
      <alignment horizontal="center"/>
    </xf>
    <xf numFmtId="0" fontId="34" fillId="3" borderId="1" xfId="0" applyFont="1" applyFill="1" applyBorder="1"/>
    <xf numFmtId="3" fontId="29" fillId="3" borderId="2" xfId="0" applyNumberFormat="1" applyFont="1" applyFill="1" applyBorder="1" applyAlignment="1">
      <alignment horizontal="center"/>
    </xf>
    <xf numFmtId="3" fontId="30" fillId="3" borderId="2" xfId="0" applyNumberFormat="1" applyFont="1" applyFill="1" applyBorder="1" applyAlignment="1">
      <alignment horizontal="center"/>
    </xf>
    <xf numFmtId="3" fontId="35" fillId="3" borderId="2" xfId="0" applyNumberFormat="1" applyFont="1" applyFill="1" applyBorder="1" applyAlignment="1">
      <alignment horizontal="center"/>
    </xf>
    <xf numFmtId="3" fontId="35" fillId="3" borderId="3" xfId="0" applyNumberFormat="1" applyFont="1" applyFill="1" applyBorder="1" applyAlignment="1">
      <alignment horizontal="center"/>
    </xf>
    <xf numFmtId="0" fontId="34" fillId="3" borderId="4" xfId="0" applyFont="1" applyFill="1" applyBorder="1"/>
    <xf numFmtId="3" fontId="35" fillId="3" borderId="0" xfId="0" applyNumberFormat="1" applyFont="1" applyFill="1" applyBorder="1" applyAlignment="1">
      <alignment horizontal="center"/>
    </xf>
    <xf numFmtId="3" fontId="29" fillId="3" borderId="0" xfId="0" applyNumberFormat="1" applyFont="1" applyFill="1" applyBorder="1" applyAlignment="1">
      <alignment horizontal="center"/>
    </xf>
    <xf numFmtId="3" fontId="30" fillId="3" borderId="0" xfId="0" applyNumberFormat="1" applyFont="1" applyFill="1" applyBorder="1" applyAlignment="1">
      <alignment horizontal="center"/>
    </xf>
    <xf numFmtId="3" fontId="30" fillId="3" borderId="5" xfId="0" applyNumberFormat="1" applyFont="1" applyFill="1" applyBorder="1" applyAlignment="1">
      <alignment horizontal="center"/>
    </xf>
    <xf numFmtId="3" fontId="29" fillId="3" borderId="5" xfId="0" applyNumberFormat="1" applyFont="1" applyFill="1" applyBorder="1" applyAlignment="1">
      <alignment horizontal="center"/>
    </xf>
    <xf numFmtId="0" fontId="35" fillId="3" borderId="4" xfId="0" applyFont="1" applyFill="1" applyBorder="1"/>
    <xf numFmtId="3" fontId="35" fillId="3" borderId="5" xfId="0" applyNumberFormat="1" applyFont="1" applyFill="1" applyBorder="1" applyAlignment="1">
      <alignment horizontal="center"/>
    </xf>
    <xf numFmtId="0" fontId="36" fillId="3" borderId="4" xfId="0" applyFont="1" applyFill="1" applyBorder="1"/>
    <xf numFmtId="0" fontId="37" fillId="3" borderId="4" xfId="0" applyFont="1" applyFill="1" applyBorder="1"/>
    <xf numFmtId="0" fontId="34" fillId="3" borderId="6" xfId="0" applyFont="1" applyFill="1" applyBorder="1"/>
    <xf numFmtId="3" fontId="35" fillId="3" borderId="7" xfId="0" applyNumberFormat="1" applyFont="1" applyFill="1" applyBorder="1" applyAlignment="1">
      <alignment horizontal="center"/>
    </xf>
    <xf numFmtId="3" fontId="35" fillId="3" borderId="8" xfId="0" applyNumberFormat="1" applyFont="1" applyFill="1" applyBorder="1" applyAlignment="1">
      <alignment horizontal="center"/>
    </xf>
    <xf numFmtId="0" fontId="1" fillId="3" borderId="1" xfId="0" applyFont="1" applyFill="1" applyBorder="1"/>
    <xf numFmtId="3" fontId="0" fillId="3" borderId="2" xfId="0" applyNumberFormat="1" applyFill="1" applyBorder="1" applyAlignment="1">
      <alignment horizontal="center"/>
    </xf>
    <xf numFmtId="3" fontId="0" fillId="3" borderId="3" xfId="0" applyNumberFormat="1" applyFill="1" applyBorder="1" applyAlignment="1">
      <alignment horizontal="center"/>
    </xf>
    <xf numFmtId="0" fontId="0" fillId="3" borderId="0" xfId="0" applyFill="1" applyBorder="1"/>
    <xf numFmtId="0" fontId="1" fillId="3" borderId="4" xfId="0" applyFont="1" applyFill="1" applyBorder="1"/>
    <xf numFmtId="0" fontId="0" fillId="3" borderId="0" xfId="0" applyFill="1" applyBorder="1" applyAlignment="1">
      <alignment horizontal="center"/>
    </xf>
    <xf numFmtId="3" fontId="0" fillId="3" borderId="0" xfId="0" applyNumberFormat="1" applyFill="1" applyBorder="1" applyAlignment="1">
      <alignment horizontal="center"/>
    </xf>
    <xf numFmtId="3" fontId="0" fillId="3" borderId="5" xfId="0" applyNumberFormat="1" applyFill="1" applyBorder="1" applyAlignment="1">
      <alignment horizontal="center"/>
    </xf>
    <xf numFmtId="0" fontId="1" fillId="3" borderId="6" xfId="0" applyFont="1" applyFill="1" applyBorder="1"/>
    <xf numFmtId="0" fontId="0" fillId="3" borderId="7" xfId="0" applyFill="1" applyBorder="1" applyAlignment="1">
      <alignment horizontal="center"/>
    </xf>
    <xf numFmtId="3" fontId="0" fillId="3" borderId="7" xfId="0" applyNumberFormat="1" applyFill="1" applyBorder="1" applyAlignment="1">
      <alignment horizontal="center"/>
    </xf>
    <xf numFmtId="3" fontId="0" fillId="3" borderId="8" xfId="0" applyNumberFormat="1" applyFill="1" applyBorder="1" applyAlignment="1">
      <alignment horizontal="center"/>
    </xf>
    <xf numFmtId="0" fontId="0" fillId="4" borderId="0" xfId="0" applyFill="1" applyBorder="1" applyAlignment="1">
      <alignment horizontal="center"/>
    </xf>
    <xf numFmtId="0" fontId="0" fillId="4" borderId="0" xfId="0" applyFill="1"/>
    <xf numFmtId="0" fontId="1" fillId="4" borderId="0" xfId="0" applyFont="1" applyFill="1"/>
    <xf numFmtId="0" fontId="13" fillId="4" borderId="0" xfId="0" applyFont="1" applyFill="1" applyBorder="1"/>
    <xf numFmtId="0" fontId="0" fillId="4" borderId="0" xfId="0" applyFill="1" applyBorder="1"/>
    <xf numFmtId="0" fontId="1" fillId="4" borderId="0" xfId="0" applyFont="1" applyFill="1" applyBorder="1" applyAlignment="1">
      <alignment horizontal="right"/>
    </xf>
    <xf numFmtId="3" fontId="10" fillId="4" borderId="0" xfId="0" applyNumberFormat="1" applyFont="1" applyFill="1" applyBorder="1" applyAlignment="1">
      <alignment horizontal="center"/>
    </xf>
    <xf numFmtId="0" fontId="1" fillId="4" borderId="0" xfId="0" applyFont="1" applyFill="1" applyAlignment="1">
      <alignment horizontal="right"/>
    </xf>
    <xf numFmtId="9" fontId="10" fillId="4" borderId="0" xfId="0" applyNumberFormat="1" applyFont="1" applyFill="1" applyAlignment="1">
      <alignment horizontal="center"/>
    </xf>
    <xf numFmtId="3" fontId="10" fillId="4" borderId="0" xfId="1" applyNumberFormat="1" applyFont="1" applyFill="1" applyAlignment="1">
      <alignment horizontal="center"/>
    </xf>
    <xf numFmtId="9" fontId="11" fillId="4" borderId="0" xfId="0" applyNumberFormat="1" applyFont="1" applyFill="1" applyAlignment="1">
      <alignment horizontal="center"/>
    </xf>
    <xf numFmtId="0" fontId="0" fillId="4" borderId="0" xfId="0" applyFont="1" applyFill="1" applyBorder="1" applyAlignment="1">
      <alignment horizontal="center"/>
    </xf>
    <xf numFmtId="0" fontId="11" fillId="4" borderId="0" xfId="0" applyFont="1" applyFill="1"/>
    <xf numFmtId="0" fontId="0" fillId="4" borderId="0" xfId="0" applyFont="1" applyFill="1"/>
    <xf numFmtId="0" fontId="1" fillId="3" borderId="0" xfId="0" applyFont="1" applyFill="1"/>
    <xf numFmtId="0" fontId="1" fillId="3" borderId="0" xfId="0" applyFont="1" applyFill="1" applyBorder="1" applyAlignment="1">
      <alignment horizontal="center"/>
    </xf>
    <xf numFmtId="0" fontId="1" fillId="3" borderId="0" xfId="0" applyFont="1" applyFill="1" applyBorder="1" applyAlignment="1">
      <alignment horizontal="left"/>
    </xf>
    <xf numFmtId="3" fontId="0" fillId="3" borderId="0" xfId="0" applyNumberFormat="1" applyFill="1"/>
    <xf numFmtId="1" fontId="0" fillId="3" borderId="0" xfId="0" applyNumberFormat="1" applyFill="1"/>
    <xf numFmtId="9" fontId="0" fillId="3" borderId="0" xfId="0" applyNumberFormat="1" applyFill="1" applyBorder="1" applyAlignment="1">
      <alignment horizontal="center"/>
    </xf>
    <xf numFmtId="9" fontId="0" fillId="3" borderId="0" xfId="0" applyNumberFormat="1" applyFill="1"/>
    <xf numFmtId="0" fontId="3" fillId="3" borderId="0" xfId="0" applyFont="1" applyFill="1" applyBorder="1" applyAlignment="1">
      <alignment horizontal="center"/>
    </xf>
    <xf numFmtId="0" fontId="39" fillId="4" borderId="0" xfId="0" applyFont="1" applyFill="1" applyBorder="1"/>
    <xf numFmtId="0" fontId="39" fillId="3" borderId="0" xfId="0" applyFont="1" applyFill="1" applyBorder="1" applyAlignment="1">
      <alignment horizontal="left"/>
    </xf>
    <xf numFmtId="0" fontId="12" fillId="4" borderId="0" xfId="0" applyFont="1" applyFill="1"/>
    <xf numFmtId="0" fontId="16" fillId="3" borderId="0" xfId="0" applyFont="1" applyFill="1" applyAlignment="1">
      <alignment horizontal="left"/>
    </xf>
    <xf numFmtId="0" fontId="1" fillId="3" borderId="0" xfId="0" applyFont="1" applyFill="1" applyBorder="1"/>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xf numFmtId="0" fontId="0" fillId="4" borderId="0" xfId="0" applyFont="1" applyFill="1" applyBorder="1"/>
    <xf numFmtId="0" fontId="40"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zoomScale="70" zoomScaleNormal="70" workbookViewId="0">
      <selection sqref="A1:A2"/>
    </sheetView>
  </sheetViews>
  <sheetFormatPr defaultRowHeight="14.4" x14ac:dyDescent="0.3"/>
  <sheetData>
    <row r="1" spans="1:1" ht="18" x14ac:dyDescent="0.35">
      <c r="A1" s="181" t="s">
        <v>98</v>
      </c>
    </row>
    <row r="2" spans="1:1" ht="18" x14ac:dyDescent="0.35">
      <c r="A2" s="181" t="s">
        <v>99</v>
      </c>
    </row>
    <row r="3" spans="1:1" x14ac:dyDescent="0.3">
      <c r="A3" s="1"/>
    </row>
    <row r="4" spans="1:1" ht="15.75" x14ac:dyDescent="0.25">
      <c r="A4" s="84" t="s">
        <v>58</v>
      </c>
    </row>
    <row r="5" spans="1:1" ht="15.75" x14ac:dyDescent="0.25">
      <c r="A5" s="77"/>
    </row>
    <row r="6" spans="1:1" ht="15" x14ac:dyDescent="0.25">
      <c r="A6" s="78" t="s">
        <v>59</v>
      </c>
    </row>
    <row r="7" spans="1:1" ht="15" x14ac:dyDescent="0.25">
      <c r="A7" s="78" t="s">
        <v>97</v>
      </c>
    </row>
    <row r="8" spans="1:1" ht="15" x14ac:dyDescent="0.25">
      <c r="A8" s="78"/>
    </row>
    <row r="9" spans="1:1" ht="15" x14ac:dyDescent="0.25">
      <c r="A9" s="78" t="s">
        <v>87</v>
      </c>
    </row>
    <row r="10" spans="1:1" ht="15" x14ac:dyDescent="0.25">
      <c r="A10" s="78" t="s">
        <v>60</v>
      </c>
    </row>
    <row r="11" spans="1:1" ht="15" x14ac:dyDescent="0.25">
      <c r="A11" s="78"/>
    </row>
    <row r="12" spans="1:1" ht="15" x14ac:dyDescent="0.25">
      <c r="A12" s="78" t="s">
        <v>61</v>
      </c>
    </row>
    <row r="13" spans="1:1" ht="15" x14ac:dyDescent="0.25">
      <c r="A13" s="78" t="s">
        <v>62</v>
      </c>
    </row>
    <row r="14" spans="1:1" ht="15" x14ac:dyDescent="0.25">
      <c r="A14" s="78" t="s">
        <v>63</v>
      </c>
    </row>
    <row r="15" spans="1:1" ht="15" x14ac:dyDescent="0.25">
      <c r="A15" s="78" t="s">
        <v>64</v>
      </c>
    </row>
    <row r="16" spans="1:1" ht="15" x14ac:dyDescent="0.25">
      <c r="A16" s="78"/>
    </row>
    <row r="17" spans="1:1" ht="15" x14ac:dyDescent="0.25">
      <c r="A17" s="78" t="s">
        <v>65</v>
      </c>
    </row>
    <row r="18" spans="1:1" ht="15" x14ac:dyDescent="0.25">
      <c r="A18" s="79" t="s">
        <v>49</v>
      </c>
    </row>
    <row r="19" spans="1:1" ht="15" x14ac:dyDescent="0.25">
      <c r="A19" s="80" t="s">
        <v>88</v>
      </c>
    </row>
    <row r="20" spans="1:1" ht="15" x14ac:dyDescent="0.25">
      <c r="A20" s="81" t="s">
        <v>89</v>
      </c>
    </row>
    <row r="21" spans="1:1" ht="15" x14ac:dyDescent="0.25">
      <c r="A21" s="82" t="s">
        <v>66</v>
      </c>
    </row>
    <row r="22" spans="1:1" ht="15" x14ac:dyDescent="0.25">
      <c r="A22" s="83" t="s">
        <v>67</v>
      </c>
    </row>
    <row r="23" spans="1:1" ht="15" x14ac:dyDescent="0.25">
      <c r="A23" s="78"/>
    </row>
    <row r="24" spans="1:1" ht="15" x14ac:dyDescent="0.25">
      <c r="A24" s="78" t="s">
        <v>90</v>
      </c>
    </row>
    <row r="25" spans="1:1" ht="15" x14ac:dyDescent="0.25">
      <c r="A25" s="78" t="s">
        <v>91</v>
      </c>
    </row>
    <row r="26" spans="1:1" ht="15" x14ac:dyDescent="0.25">
      <c r="A26" s="78"/>
    </row>
    <row r="27" spans="1:1" ht="15" x14ac:dyDescent="0.25">
      <c r="A27" s="78" t="s">
        <v>68</v>
      </c>
    </row>
    <row r="28" spans="1:1" ht="15" x14ac:dyDescent="0.25">
      <c r="A28" s="78" t="s">
        <v>75</v>
      </c>
    </row>
    <row r="29" spans="1:1" ht="15" x14ac:dyDescent="0.25">
      <c r="A29" s="78" t="s">
        <v>72</v>
      </c>
    </row>
    <row r="30" spans="1:1" ht="15" x14ac:dyDescent="0.25">
      <c r="A30" s="78" t="s">
        <v>71</v>
      </c>
    </row>
    <row r="31" spans="1:1" ht="15" x14ac:dyDescent="0.25">
      <c r="A31" s="78" t="s">
        <v>69</v>
      </c>
    </row>
    <row r="32" spans="1:1" x14ac:dyDescent="0.3">
      <c r="A32" s="78" t="s">
        <v>74</v>
      </c>
    </row>
    <row r="33" spans="1:1" x14ac:dyDescent="0.3">
      <c r="A33" s="78" t="s">
        <v>73</v>
      </c>
    </row>
    <row r="34" spans="1:1" x14ac:dyDescent="0.3">
      <c r="A34" s="78"/>
    </row>
    <row r="35" spans="1:1" x14ac:dyDescent="0.3">
      <c r="A35" s="78" t="s">
        <v>70</v>
      </c>
    </row>
    <row r="36" spans="1:1" x14ac:dyDescent="0.3">
      <c r="A36" s="78"/>
    </row>
    <row r="37" spans="1:1" x14ac:dyDescent="0.3">
      <c r="A37" s="78" t="s">
        <v>92</v>
      </c>
    </row>
    <row r="38" spans="1:1" x14ac:dyDescent="0.3">
      <c r="A38" s="78" t="s">
        <v>93</v>
      </c>
    </row>
    <row r="39" spans="1:1" x14ac:dyDescent="0.3">
      <c r="A39" s="78" t="s">
        <v>94</v>
      </c>
    </row>
    <row r="40" spans="1:1" x14ac:dyDescent="0.3">
      <c r="A40" s="78"/>
    </row>
    <row r="41" spans="1:1" x14ac:dyDescent="0.3">
      <c r="A41" s="78" t="s">
        <v>95</v>
      </c>
    </row>
    <row r="42" spans="1:1" x14ac:dyDescent="0.3">
      <c r="A42" s="78" t="s">
        <v>96</v>
      </c>
    </row>
  </sheetData>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5"/>
  <sheetViews>
    <sheetView zoomScale="60" zoomScaleNormal="60" workbookViewId="0"/>
  </sheetViews>
  <sheetFormatPr defaultRowHeight="14.4" x14ac:dyDescent="0.3"/>
  <cols>
    <col min="1" max="1" width="13" style="15" customWidth="1"/>
    <col min="2" max="2" width="11.109375" style="15" customWidth="1"/>
    <col min="3" max="10" width="11.109375" style="4" customWidth="1"/>
    <col min="11" max="14" width="11.109375" customWidth="1"/>
  </cols>
  <sheetData>
    <row r="1" spans="1:13" x14ac:dyDescent="0.3">
      <c r="A1" s="39" t="s">
        <v>42</v>
      </c>
      <c r="B1" s="21"/>
      <c r="C1" s="22"/>
      <c r="D1" s="22"/>
    </row>
    <row r="2" spans="1:13" x14ac:dyDescent="0.3">
      <c r="A2" s="39" t="s">
        <v>38</v>
      </c>
    </row>
    <row r="5" spans="1:13" ht="15" x14ac:dyDescent="0.25">
      <c r="A5" s="172" t="s">
        <v>30</v>
      </c>
      <c r="B5" s="154"/>
      <c r="C5" s="150"/>
      <c r="D5" s="150"/>
      <c r="F5" s="173" t="s">
        <v>85</v>
      </c>
      <c r="G5" s="143"/>
      <c r="H5" s="143"/>
      <c r="I5" s="143"/>
      <c r="J5" s="118"/>
      <c r="K5" s="118"/>
      <c r="L5" s="118"/>
    </row>
    <row r="6" spans="1:13" ht="15" x14ac:dyDescent="0.25">
      <c r="A6" s="154"/>
      <c r="B6" s="154"/>
      <c r="C6" s="150"/>
      <c r="D6" s="150"/>
      <c r="F6" s="165"/>
      <c r="G6" s="143"/>
      <c r="H6" s="165" t="s">
        <v>8</v>
      </c>
      <c r="I6" s="165" t="s">
        <v>9</v>
      </c>
      <c r="J6" s="164" t="s">
        <v>10</v>
      </c>
      <c r="K6" s="164" t="s">
        <v>11</v>
      </c>
      <c r="L6" s="164" t="s">
        <v>12</v>
      </c>
    </row>
    <row r="7" spans="1:13" s="4" customFormat="1" ht="15" x14ac:dyDescent="0.25">
      <c r="A7" s="154"/>
      <c r="B7" s="152"/>
      <c r="C7" s="155" t="s">
        <v>46</v>
      </c>
      <c r="D7" s="156">
        <v>10000</v>
      </c>
      <c r="F7" s="166" t="s">
        <v>55</v>
      </c>
      <c r="G7" s="143"/>
      <c r="H7" s="144">
        <v>10000</v>
      </c>
      <c r="I7" s="144">
        <v>10000</v>
      </c>
      <c r="J7" s="167">
        <v>10000</v>
      </c>
      <c r="K7" s="168">
        <v>11469.5104895105</v>
      </c>
      <c r="L7" s="168">
        <v>10696.0839160839</v>
      </c>
      <c r="M7"/>
    </row>
    <row r="8" spans="1:13" s="4" customFormat="1" ht="15" x14ac:dyDescent="0.25">
      <c r="A8" s="154"/>
      <c r="B8" s="152"/>
      <c r="C8" s="155" t="s">
        <v>35</v>
      </c>
      <c r="D8" s="156">
        <v>10000</v>
      </c>
      <c r="F8" s="166" t="s">
        <v>56</v>
      </c>
      <c r="G8" s="143"/>
      <c r="H8" s="169">
        <v>0</v>
      </c>
      <c r="I8" s="169">
        <v>0.57692307692307698</v>
      </c>
      <c r="J8" s="170">
        <v>0.68434343434343448</v>
      </c>
      <c r="K8" s="170">
        <v>0.72478636647549066</v>
      </c>
      <c r="L8" s="170">
        <v>0.70488585529709002</v>
      </c>
    </row>
    <row r="9" spans="1:13" s="4" customFormat="1" ht="15" x14ac:dyDescent="0.25">
      <c r="A9" s="154"/>
      <c r="B9" s="152"/>
      <c r="C9" s="157"/>
      <c r="D9" s="158"/>
      <c r="F9" s="165"/>
      <c r="G9" s="143"/>
      <c r="H9" s="143"/>
      <c r="I9" s="143"/>
      <c r="J9" s="118"/>
      <c r="K9" s="118"/>
      <c r="L9" s="118"/>
    </row>
    <row r="10" spans="1:13" ht="15" x14ac:dyDescent="0.25">
      <c r="A10" s="154"/>
      <c r="B10" s="152"/>
      <c r="C10" s="157" t="s">
        <v>34</v>
      </c>
      <c r="D10" s="159">
        <v>2750</v>
      </c>
      <c r="E10" s="4" t="s">
        <v>41</v>
      </c>
      <c r="F10" s="166" t="s">
        <v>57</v>
      </c>
      <c r="G10" s="171"/>
      <c r="H10" s="143">
        <v>2750</v>
      </c>
      <c r="I10" s="143">
        <v>2750</v>
      </c>
      <c r="J10" s="168">
        <v>2051.7676767676767</v>
      </c>
      <c r="K10" s="168">
        <v>2051.7676767676767</v>
      </c>
      <c r="L10" s="168">
        <v>2051.7676767676767</v>
      </c>
    </row>
    <row r="11" spans="1:13" ht="15" x14ac:dyDescent="0.25">
      <c r="A11" s="154"/>
      <c r="B11" s="154"/>
      <c r="C11" s="150"/>
      <c r="D11" s="150"/>
      <c r="F11" s="177"/>
      <c r="G11" s="178"/>
      <c r="H11" s="178"/>
      <c r="I11" s="178"/>
      <c r="J11" s="178"/>
      <c r="K11" s="179"/>
      <c r="L11" s="179"/>
    </row>
    <row r="12" spans="1:13" ht="15" x14ac:dyDescent="0.25">
      <c r="A12" s="154"/>
      <c r="B12" s="154"/>
      <c r="C12" s="150"/>
      <c r="D12" s="150"/>
    </row>
    <row r="13" spans="1:13" ht="15" x14ac:dyDescent="0.25">
      <c r="A13" s="154"/>
      <c r="B13" s="154"/>
      <c r="C13" s="157" t="s">
        <v>15</v>
      </c>
      <c r="D13" s="160">
        <v>0.08</v>
      </c>
    </row>
    <row r="14" spans="1:13" ht="15" x14ac:dyDescent="0.25">
      <c r="A14" s="154"/>
      <c r="B14" s="154"/>
      <c r="C14" s="157" t="s">
        <v>33</v>
      </c>
      <c r="D14" s="160">
        <v>0.6</v>
      </c>
      <c r="F14" s="14"/>
      <c r="G14" s="14"/>
    </row>
    <row r="15" spans="1:13" x14ac:dyDescent="0.3">
      <c r="A15" s="154"/>
      <c r="B15" s="154"/>
      <c r="C15" s="154"/>
      <c r="D15" s="161"/>
    </row>
    <row r="16" spans="1:13" x14ac:dyDescent="0.3">
      <c r="A16" s="154"/>
      <c r="B16" s="151"/>
      <c r="C16" s="157" t="s">
        <v>31</v>
      </c>
      <c r="D16" s="160">
        <v>0.8</v>
      </c>
    </row>
    <row r="17" spans="1:13" s="4" customFormat="1" x14ac:dyDescent="0.3">
      <c r="A17" s="154"/>
      <c r="B17" s="151"/>
      <c r="C17" s="157" t="s">
        <v>32</v>
      </c>
      <c r="D17" s="160">
        <v>0.9</v>
      </c>
      <c r="K17"/>
      <c r="L17"/>
      <c r="M17"/>
    </row>
    <row r="18" spans="1:13" s="4" customFormat="1" x14ac:dyDescent="0.3">
      <c r="A18" s="154"/>
      <c r="B18" s="151"/>
      <c r="C18" s="157" t="s">
        <v>40</v>
      </c>
      <c r="D18" s="160">
        <v>0.9</v>
      </c>
      <c r="K18"/>
      <c r="L18"/>
      <c r="M18"/>
    </row>
    <row r="19" spans="1:13" s="4" customFormat="1" x14ac:dyDescent="0.3">
      <c r="A19" s="151"/>
      <c r="B19" s="151"/>
      <c r="C19" s="162"/>
      <c r="D19" s="163"/>
      <c r="E19"/>
      <c r="K19"/>
      <c r="L19"/>
      <c r="M19"/>
    </row>
    <row r="20" spans="1:13" s="4" customFormat="1" x14ac:dyDescent="0.3">
      <c r="A20" s="154"/>
      <c r="B20" s="152"/>
      <c r="C20" s="157" t="s">
        <v>36</v>
      </c>
      <c r="D20" s="160">
        <v>0.65</v>
      </c>
      <c r="K20"/>
      <c r="L20"/>
      <c r="M20"/>
    </row>
    <row r="21" spans="1:13" s="4" customFormat="1" x14ac:dyDescent="0.3">
      <c r="A21" s="15"/>
      <c r="B21" s="1"/>
      <c r="C21" s="2"/>
      <c r="D21" s="41"/>
      <c r="K21"/>
      <c r="L21"/>
      <c r="M21"/>
    </row>
    <row r="23" spans="1:13" x14ac:dyDescent="0.3">
      <c r="A23" s="44" t="s">
        <v>43</v>
      </c>
    </row>
    <row r="25" spans="1:13" x14ac:dyDescent="0.3">
      <c r="A25" s="16"/>
      <c r="C25" s="14" t="s">
        <v>8</v>
      </c>
      <c r="D25" s="14" t="s">
        <v>9</v>
      </c>
      <c r="E25" s="14" t="s">
        <v>10</v>
      </c>
      <c r="F25" s="14" t="s">
        <v>11</v>
      </c>
      <c r="G25" s="14" t="s">
        <v>12</v>
      </c>
      <c r="H25" s="14" t="s">
        <v>20</v>
      </c>
      <c r="I25" s="14" t="s">
        <v>21</v>
      </c>
      <c r="J25" s="14" t="s">
        <v>22</v>
      </c>
      <c r="K25" s="14"/>
      <c r="L25" s="14"/>
    </row>
    <row r="26" spans="1:13" ht="15" thickBot="1" x14ac:dyDescent="0.35">
      <c r="A26" s="16"/>
    </row>
    <row r="27" spans="1:13" ht="15" x14ac:dyDescent="0.25">
      <c r="B27" s="10" t="s">
        <v>13</v>
      </c>
      <c r="C27" s="34">
        <f t="shared" ref="C27:J27" si="0">C28/(1-$D$13)</f>
        <v>7664.437012263098</v>
      </c>
      <c r="D27" s="34">
        <f t="shared" si="0"/>
        <v>7664.437012263098</v>
      </c>
      <c r="E27" s="34">
        <f t="shared" si="0"/>
        <v>5718.4160445030011</v>
      </c>
      <c r="F27" s="34">
        <f t="shared" si="0"/>
        <v>5718.4160445030011</v>
      </c>
      <c r="G27" s="34">
        <f t="shared" si="0"/>
        <v>5718.4160445030011</v>
      </c>
      <c r="H27" s="34">
        <f t="shared" si="0"/>
        <v>5718.4160445030011</v>
      </c>
      <c r="I27" s="34">
        <f t="shared" si="0"/>
        <v>5718.4160445030011</v>
      </c>
      <c r="J27" s="56">
        <f t="shared" si="0"/>
        <v>5718.4160445030011</v>
      </c>
    </row>
    <row r="28" spans="1:13" ht="15" x14ac:dyDescent="0.25">
      <c r="B28" s="5" t="s">
        <v>14</v>
      </c>
      <c r="C28" s="17">
        <f t="shared" ref="C28:J28" si="1">C29/$D$14</f>
        <v>7051.2820512820508</v>
      </c>
      <c r="D28" s="17">
        <f t="shared" si="1"/>
        <v>7051.2820512820508</v>
      </c>
      <c r="E28" s="17">
        <f t="shared" si="1"/>
        <v>5260.9427609427612</v>
      </c>
      <c r="F28" s="17">
        <f t="shared" si="1"/>
        <v>5260.9427609427612</v>
      </c>
      <c r="G28" s="17">
        <f t="shared" si="1"/>
        <v>5260.9427609427612</v>
      </c>
      <c r="H28" s="17">
        <f t="shared" si="1"/>
        <v>5260.9427609427612</v>
      </c>
      <c r="I28" s="17">
        <f t="shared" si="1"/>
        <v>5260.9427609427612</v>
      </c>
      <c r="J28" s="23">
        <f t="shared" si="1"/>
        <v>5260.9427609427612</v>
      </c>
    </row>
    <row r="29" spans="1:13" ht="15.75" thickBot="1" x14ac:dyDescent="0.3">
      <c r="B29" s="13" t="s">
        <v>16</v>
      </c>
      <c r="C29" s="57">
        <f>C45</f>
        <v>4230.7692307692305</v>
      </c>
      <c r="D29" s="57">
        <f t="shared" ref="D29:J29" si="2">D55</f>
        <v>4230.7692307692305</v>
      </c>
      <c r="E29" s="57">
        <f t="shared" si="2"/>
        <v>3156.5656565656564</v>
      </c>
      <c r="F29" s="57">
        <f t="shared" si="2"/>
        <v>3156.5656565656564</v>
      </c>
      <c r="G29" s="57">
        <f t="shared" si="2"/>
        <v>3156.5656565656564</v>
      </c>
      <c r="H29" s="57">
        <f t="shared" si="2"/>
        <v>3156.5656565656564</v>
      </c>
      <c r="I29" s="57">
        <f t="shared" si="2"/>
        <v>3156.5656565656564</v>
      </c>
      <c r="J29" s="58">
        <f t="shared" si="2"/>
        <v>3156.5656565656564</v>
      </c>
      <c r="K29" s="42"/>
    </row>
    <row r="30" spans="1:13" ht="15" x14ac:dyDescent="0.25">
      <c r="B30" s="16"/>
      <c r="C30" s="27"/>
      <c r="D30" s="27"/>
      <c r="E30" s="27"/>
      <c r="F30" s="27"/>
      <c r="G30" s="27"/>
      <c r="H30" s="27"/>
      <c r="I30" s="27"/>
      <c r="J30" s="27"/>
      <c r="K30" s="42"/>
    </row>
    <row r="31" spans="1:13" ht="15" x14ac:dyDescent="0.25">
      <c r="B31" s="16"/>
      <c r="C31" s="27"/>
      <c r="D31" s="27"/>
      <c r="E31" s="27"/>
      <c r="F31" s="27"/>
      <c r="G31" s="27"/>
      <c r="H31" s="27"/>
      <c r="I31" s="27"/>
      <c r="J31" s="27"/>
      <c r="K31" s="42"/>
    </row>
    <row r="32" spans="1:13" ht="15" x14ac:dyDescent="0.25">
      <c r="A32" s="44" t="s">
        <v>45</v>
      </c>
    </row>
    <row r="34" spans="1:13" ht="15" x14ac:dyDescent="0.25">
      <c r="A34" s="16"/>
      <c r="C34" s="14" t="s">
        <v>8</v>
      </c>
      <c r="D34" s="14" t="s">
        <v>9</v>
      </c>
      <c r="E34" s="14" t="s">
        <v>10</v>
      </c>
      <c r="F34" s="14" t="s">
        <v>11</v>
      </c>
      <c r="G34"/>
      <c r="H34"/>
      <c r="I34"/>
      <c r="J34"/>
    </row>
    <row r="35" spans="1:13" ht="15.75" thickBot="1" x14ac:dyDescent="0.3">
      <c r="A35" s="16"/>
      <c r="G35"/>
      <c r="H35"/>
      <c r="I35"/>
      <c r="J35"/>
    </row>
    <row r="36" spans="1:13" ht="15" x14ac:dyDescent="0.25">
      <c r="B36" s="10" t="s">
        <v>13</v>
      </c>
      <c r="C36" s="34">
        <f>C37/(1-$D$13)</f>
        <v>10451.505016722409</v>
      </c>
      <c r="D36" s="38">
        <f>D37</f>
        <v>2980.7692307692309</v>
      </c>
      <c r="E36" s="38">
        <f>E37</f>
        <v>458.5167918501262</v>
      </c>
      <c r="F36" s="40">
        <f>F37</f>
        <v>0</v>
      </c>
      <c r="G36"/>
      <c r="H36"/>
      <c r="I36"/>
      <c r="J36"/>
    </row>
    <row r="37" spans="1:13" ht="15" x14ac:dyDescent="0.25">
      <c r="B37" s="5" t="s">
        <v>14</v>
      </c>
      <c r="C37" s="17">
        <f>C38/$D$14</f>
        <v>9615.3846153846171</v>
      </c>
      <c r="D37" s="24">
        <f>D38/$D$16</f>
        <v>2980.7692307692309</v>
      </c>
      <c r="E37" s="24">
        <f>E38/$D$17</f>
        <v>458.5167918501262</v>
      </c>
      <c r="F37" s="37">
        <f>F38/$D$18</f>
        <v>0</v>
      </c>
      <c r="G37"/>
      <c r="H37"/>
      <c r="I37"/>
      <c r="J37"/>
    </row>
    <row r="38" spans="1:13" ht="15.75" thickBot="1" x14ac:dyDescent="0.3">
      <c r="B38" s="13" t="s">
        <v>16</v>
      </c>
      <c r="C38" s="57">
        <f>C46</f>
        <v>5769.2307692307695</v>
      </c>
      <c r="D38" s="59">
        <f>D46</f>
        <v>2384.6153846153848</v>
      </c>
      <c r="E38" s="59">
        <f>E46</f>
        <v>412.66511266511361</v>
      </c>
      <c r="F38" s="60">
        <f>F46</f>
        <v>0</v>
      </c>
      <c r="G38"/>
      <c r="H38"/>
      <c r="I38"/>
      <c r="J38"/>
    </row>
    <row r="39" spans="1:13" ht="15" x14ac:dyDescent="0.25">
      <c r="B39" s="16"/>
      <c r="C39" s="17"/>
      <c r="D39" s="24"/>
      <c r="E39" s="24"/>
      <c r="F39"/>
      <c r="G39"/>
      <c r="H39"/>
      <c r="I39"/>
      <c r="J39"/>
    </row>
    <row r="40" spans="1:13" ht="15" x14ac:dyDescent="0.25">
      <c r="B40" s="16"/>
      <c r="C40" s="27"/>
      <c r="D40" s="27"/>
      <c r="E40" s="27"/>
      <c r="F40"/>
      <c r="G40"/>
      <c r="H40"/>
      <c r="I40"/>
      <c r="J40"/>
    </row>
    <row r="41" spans="1:13" ht="15" x14ac:dyDescent="0.25">
      <c r="A41" s="44" t="s">
        <v>47</v>
      </c>
      <c r="B41" s="16"/>
      <c r="C41" s="27"/>
      <c r="D41" s="27"/>
      <c r="E41" s="27"/>
      <c r="F41" s="27"/>
      <c r="G41" s="27"/>
      <c r="H41" s="27"/>
      <c r="I41" s="27"/>
      <c r="J41" s="27"/>
      <c r="K41" s="42"/>
    </row>
    <row r="43" spans="1:13" ht="15" x14ac:dyDescent="0.25">
      <c r="A43" s="16"/>
      <c r="C43" s="14" t="s">
        <v>8</v>
      </c>
      <c r="D43" s="14" t="s">
        <v>9</v>
      </c>
      <c r="E43" s="14" t="s">
        <v>10</v>
      </c>
      <c r="F43" s="14" t="s">
        <v>11</v>
      </c>
      <c r="G43" s="14" t="s">
        <v>12</v>
      </c>
      <c r="H43" s="14" t="s">
        <v>20</v>
      </c>
      <c r="I43" s="14" t="s">
        <v>21</v>
      </c>
      <c r="J43" s="14" t="s">
        <v>22</v>
      </c>
      <c r="K43" s="14"/>
      <c r="L43" s="14"/>
    </row>
    <row r="44" spans="1:13" ht="15.75" thickBot="1" x14ac:dyDescent="0.3"/>
    <row r="45" spans="1:13" ht="15" x14ac:dyDescent="0.25">
      <c r="B45" s="10" t="s">
        <v>0</v>
      </c>
      <c r="C45" s="34">
        <f>C64/$D$20</f>
        <v>4230.7692307692305</v>
      </c>
      <c r="D45" s="38">
        <f>D64/$D$20</f>
        <v>3384.6153846153843</v>
      </c>
      <c r="E45" s="38">
        <f>E64/$D$20</f>
        <v>3046.1538461538462</v>
      </c>
      <c r="F45" s="38">
        <f>F64/$D$20</f>
        <v>2741.5384615384614</v>
      </c>
      <c r="G45" s="11"/>
      <c r="H45" s="11"/>
      <c r="I45" s="11"/>
      <c r="J45" s="12"/>
    </row>
    <row r="46" spans="1:13" ht="15" x14ac:dyDescent="0.25">
      <c r="B46" s="5" t="s">
        <v>44</v>
      </c>
      <c r="C46" s="17">
        <f>MAX($D$7-C45,0)</f>
        <v>5769.2307692307695</v>
      </c>
      <c r="D46" s="24">
        <f>IF(C46*$D$16&gt;$D$8-D45-D47,MAX($D$8-D45-D47,0),C46*$D$16)</f>
        <v>2384.6153846153848</v>
      </c>
      <c r="E46" s="24">
        <f>IF(D46*$D$17&gt;$D$8-E45-E47-E48,MAX($D$8-E45-E47-E48,0),D46*$D$17)</f>
        <v>412.66511266511361</v>
      </c>
      <c r="F46" s="24">
        <f>IF(E46*$D$18&gt;$D$8-F45-F47-F48-F49,MAX($D$8-F45-F47-F48-F49,0),E46*$D$18)</f>
        <v>0</v>
      </c>
      <c r="G46" s="6"/>
      <c r="H46" s="6"/>
      <c r="I46" s="6"/>
      <c r="J46" s="7"/>
    </row>
    <row r="47" spans="1:13" x14ac:dyDescent="0.3">
      <c r="B47" s="5" t="s">
        <v>1</v>
      </c>
      <c r="C47" s="6"/>
      <c r="D47" s="17">
        <f t="shared" ref="D47:J52" si="3">D65/$D$20</f>
        <v>4230.7692307692305</v>
      </c>
      <c r="E47" s="24">
        <f t="shared" si="3"/>
        <v>3384.6153846153843</v>
      </c>
      <c r="F47" s="24">
        <f>F65/$D$20</f>
        <v>3046.1538461538462</v>
      </c>
      <c r="G47" s="24">
        <f t="shared" si="3"/>
        <v>2741.5384615384614</v>
      </c>
      <c r="H47" s="24"/>
      <c r="I47" s="24"/>
      <c r="J47" s="37"/>
    </row>
    <row r="48" spans="1:13" x14ac:dyDescent="0.3">
      <c r="B48" s="5" t="s">
        <v>2</v>
      </c>
      <c r="C48" s="6"/>
      <c r="D48" s="6"/>
      <c r="E48" s="17">
        <f t="shared" si="3"/>
        <v>3156.5656565656564</v>
      </c>
      <c r="F48" s="24">
        <f t="shared" si="3"/>
        <v>2525.2525252525252</v>
      </c>
      <c r="G48" s="24">
        <f t="shared" si="3"/>
        <v>2272.7272727272725</v>
      </c>
      <c r="H48" s="24">
        <f t="shared" si="3"/>
        <v>2045.4545454545453</v>
      </c>
      <c r="I48" s="24"/>
      <c r="J48" s="37"/>
      <c r="K48" s="41"/>
      <c r="L48" s="43"/>
      <c r="M48" s="43"/>
    </row>
    <row r="49" spans="1:12" x14ac:dyDescent="0.3">
      <c r="B49" s="5" t="s">
        <v>3</v>
      </c>
      <c r="C49" s="6"/>
      <c r="D49" s="6"/>
      <c r="E49" s="6"/>
      <c r="F49" s="17">
        <f t="shared" si="3"/>
        <v>3156.5656565656564</v>
      </c>
      <c r="G49" s="24">
        <f t="shared" si="3"/>
        <v>2525.2525252525252</v>
      </c>
      <c r="H49" s="24">
        <f t="shared" si="3"/>
        <v>2272.7272727272725</v>
      </c>
      <c r="I49" s="24">
        <f t="shared" si="3"/>
        <v>2045.4545454545453</v>
      </c>
      <c r="J49" s="37"/>
      <c r="K49" s="42"/>
    </row>
    <row r="50" spans="1:12" x14ac:dyDescent="0.3">
      <c r="B50" s="5" t="s">
        <v>5</v>
      </c>
      <c r="C50" s="6"/>
      <c r="D50" s="6"/>
      <c r="E50" s="6"/>
      <c r="F50" s="6"/>
      <c r="G50" s="17">
        <f>G68/$D$20</f>
        <v>3156.5656565656564</v>
      </c>
      <c r="H50" s="24">
        <f t="shared" si="3"/>
        <v>2525.2525252525252</v>
      </c>
      <c r="I50" s="24">
        <f t="shared" si="3"/>
        <v>2272.7272727272725</v>
      </c>
      <c r="J50" s="37">
        <f t="shared" si="3"/>
        <v>2045.4545454545453</v>
      </c>
      <c r="K50" s="42"/>
    </row>
    <row r="51" spans="1:12" x14ac:dyDescent="0.3">
      <c r="B51" s="5" t="s">
        <v>23</v>
      </c>
      <c r="C51" s="6"/>
      <c r="D51" s="6"/>
      <c r="E51" s="6"/>
      <c r="F51" s="6"/>
      <c r="G51" s="17"/>
      <c r="H51" s="17">
        <f>H69/$D$20</f>
        <v>3156.5656565656564</v>
      </c>
      <c r="I51" s="24">
        <f t="shared" si="3"/>
        <v>2525.2525252525252</v>
      </c>
      <c r="J51" s="37">
        <f t="shared" si="3"/>
        <v>2272.7272727272725</v>
      </c>
      <c r="K51" s="42"/>
    </row>
    <row r="52" spans="1:12" x14ac:dyDescent="0.3">
      <c r="B52" s="5" t="s">
        <v>24</v>
      </c>
      <c r="C52" s="6"/>
      <c r="D52" s="6"/>
      <c r="E52" s="6"/>
      <c r="F52" s="6"/>
      <c r="G52" s="17"/>
      <c r="H52" s="17"/>
      <c r="I52" s="17">
        <f>I70/$D$20</f>
        <v>3156.5656565656564</v>
      </c>
      <c r="J52" s="37">
        <f t="shared" si="3"/>
        <v>2525.2525252525252</v>
      </c>
      <c r="K52" s="42"/>
    </row>
    <row r="53" spans="1:12" x14ac:dyDescent="0.3">
      <c r="B53" s="5" t="s">
        <v>25</v>
      </c>
      <c r="C53" s="6"/>
      <c r="D53" s="6"/>
      <c r="E53" s="6"/>
      <c r="F53" s="6"/>
      <c r="G53" s="17"/>
      <c r="H53" s="17"/>
      <c r="I53" s="17"/>
      <c r="J53" s="23">
        <f>J71/$D$20</f>
        <v>3156.5656565656564</v>
      </c>
      <c r="K53" s="42"/>
    </row>
    <row r="54" spans="1:12" x14ac:dyDescent="0.3">
      <c r="B54" s="3"/>
      <c r="C54" s="6"/>
      <c r="D54" s="6"/>
      <c r="E54" s="6"/>
      <c r="F54" s="6"/>
      <c r="G54" s="6"/>
      <c r="H54" s="6"/>
      <c r="I54" s="6"/>
      <c r="J54" s="7"/>
      <c r="K54" s="42"/>
    </row>
    <row r="55" spans="1:12" x14ac:dyDescent="0.3">
      <c r="B55" s="35" t="s">
        <v>6</v>
      </c>
      <c r="C55" s="17">
        <f>C46+C45</f>
        <v>10000</v>
      </c>
      <c r="D55" s="17">
        <f>D47</f>
        <v>4230.7692307692305</v>
      </c>
      <c r="E55" s="17">
        <f>E48</f>
        <v>3156.5656565656564</v>
      </c>
      <c r="F55" s="17">
        <f>F49</f>
        <v>3156.5656565656564</v>
      </c>
      <c r="G55" s="17">
        <f>G50</f>
        <v>3156.5656565656564</v>
      </c>
      <c r="H55" s="17">
        <f>H51</f>
        <v>3156.5656565656564</v>
      </c>
      <c r="I55" s="17">
        <f>I52</f>
        <v>3156.5656565656564</v>
      </c>
      <c r="J55" s="23">
        <f>J53</f>
        <v>3156.5656565656564</v>
      </c>
      <c r="K55" s="42"/>
    </row>
    <row r="56" spans="1:12" x14ac:dyDescent="0.3">
      <c r="B56" s="36" t="s">
        <v>7</v>
      </c>
      <c r="C56" s="24">
        <v>0</v>
      </c>
      <c r="D56" s="24">
        <f>D45+D46</f>
        <v>5769.2307692307695</v>
      </c>
      <c r="E56" s="24">
        <f>E47+E46+E45</f>
        <v>6843.4343434343446</v>
      </c>
      <c r="F56" s="24">
        <f>F48+F47+F46+F45</f>
        <v>8312.9448329448333</v>
      </c>
      <c r="G56" s="24">
        <f>G49+G48+G47</f>
        <v>7539.5182595182596</v>
      </c>
      <c r="H56" s="24">
        <f>H49+H48+H50</f>
        <v>6843.4343434343427</v>
      </c>
      <c r="I56" s="24">
        <f>I49+I50+I51</f>
        <v>6843.4343434343427</v>
      </c>
      <c r="J56" s="37">
        <f>J50+J51+J52</f>
        <v>6843.4343434343427</v>
      </c>
      <c r="K56" s="42"/>
    </row>
    <row r="57" spans="1:12" ht="15" thickBot="1" x14ac:dyDescent="0.35">
      <c r="B57" s="13" t="s">
        <v>4</v>
      </c>
      <c r="C57" s="8">
        <f t="shared" ref="C57:I57" si="4">SUM(C45:C53)</f>
        <v>10000</v>
      </c>
      <c r="D57" s="8">
        <f t="shared" si="4"/>
        <v>10000</v>
      </c>
      <c r="E57" s="8">
        <f t="shared" si="4"/>
        <v>10000</v>
      </c>
      <c r="F57" s="8">
        <f t="shared" si="4"/>
        <v>11469.510489510489</v>
      </c>
      <c r="G57" s="8">
        <f t="shared" si="4"/>
        <v>10696.083916083917</v>
      </c>
      <c r="H57" s="8">
        <f t="shared" si="4"/>
        <v>10000</v>
      </c>
      <c r="I57" s="8">
        <f t="shared" si="4"/>
        <v>10000</v>
      </c>
      <c r="J57" s="9">
        <f>SUM(J45:J53)</f>
        <v>10000</v>
      </c>
      <c r="K57" s="42"/>
    </row>
    <row r="58" spans="1:12" x14ac:dyDescent="0.3">
      <c r="C58" s="6"/>
      <c r="D58" s="6"/>
      <c r="E58" s="6"/>
      <c r="F58" s="6"/>
      <c r="G58" s="6"/>
      <c r="H58" s="6"/>
      <c r="I58" s="6"/>
      <c r="J58" s="6"/>
      <c r="K58" s="42"/>
    </row>
    <row r="59" spans="1:12" x14ac:dyDescent="0.3">
      <c r="C59" s="6"/>
      <c r="D59" s="6"/>
      <c r="E59" s="6"/>
      <c r="F59" s="6"/>
      <c r="G59" s="6"/>
      <c r="H59" s="6"/>
      <c r="I59" s="6"/>
      <c r="J59" s="6"/>
      <c r="K59" s="42"/>
    </row>
    <row r="60" spans="1:12" x14ac:dyDescent="0.3">
      <c r="A60" s="44" t="s">
        <v>48</v>
      </c>
      <c r="C60" s="6"/>
      <c r="D60" s="6"/>
      <c r="E60" s="6"/>
      <c r="F60" s="6"/>
      <c r="G60" s="6"/>
      <c r="H60" s="6"/>
      <c r="I60" s="6"/>
      <c r="J60" s="6"/>
      <c r="K60" s="42"/>
    </row>
    <row r="61" spans="1:12" x14ac:dyDescent="0.3">
      <c r="C61" s="6"/>
      <c r="D61" s="6"/>
      <c r="E61" s="6"/>
      <c r="F61" s="6"/>
      <c r="G61" s="6"/>
      <c r="H61" s="6"/>
      <c r="I61" s="6"/>
      <c r="J61" s="6"/>
      <c r="K61" s="42"/>
    </row>
    <row r="62" spans="1:12" x14ac:dyDescent="0.3">
      <c r="A62" s="18"/>
      <c r="B62" s="19"/>
      <c r="C62" s="14" t="s">
        <v>8</v>
      </c>
      <c r="D62" s="14" t="s">
        <v>9</v>
      </c>
      <c r="E62" s="14" t="s">
        <v>10</v>
      </c>
      <c r="F62" s="14" t="s">
        <v>11</v>
      </c>
      <c r="G62" s="14" t="s">
        <v>12</v>
      </c>
      <c r="H62" s="14" t="s">
        <v>20</v>
      </c>
      <c r="I62" s="14" t="s">
        <v>21</v>
      </c>
      <c r="J62" s="14" t="s">
        <v>22</v>
      </c>
      <c r="K62" s="14"/>
      <c r="L62" s="14"/>
    </row>
    <row r="63" spans="1:12" ht="15" thickBot="1" x14ac:dyDescent="0.35">
      <c r="A63" s="19"/>
      <c r="B63" s="19"/>
      <c r="C63" s="20"/>
      <c r="D63" s="20"/>
      <c r="E63" s="20"/>
      <c r="F63" s="20"/>
      <c r="G63" s="20"/>
      <c r="H63" s="20"/>
      <c r="I63" s="20"/>
      <c r="J63" s="20"/>
      <c r="K63" s="42"/>
    </row>
    <row r="64" spans="1:12" x14ac:dyDescent="0.3">
      <c r="B64" s="10" t="s">
        <v>0</v>
      </c>
      <c r="C64" s="67">
        <f>C73</f>
        <v>2750</v>
      </c>
      <c r="D64" s="71">
        <f>C64*$D$16</f>
        <v>2200</v>
      </c>
      <c r="E64" s="71">
        <f>D64*$D$17</f>
        <v>1980</v>
      </c>
      <c r="F64" s="71">
        <f>E64*$D$18</f>
        <v>1782</v>
      </c>
      <c r="G64" s="25"/>
      <c r="H64" s="25"/>
      <c r="I64" s="25"/>
      <c r="J64" s="26"/>
      <c r="K64" s="42"/>
    </row>
    <row r="65" spans="1:10" x14ac:dyDescent="0.3">
      <c r="B65" s="5" t="s">
        <v>1</v>
      </c>
      <c r="C65" s="27"/>
      <c r="D65" s="68">
        <f>D73</f>
        <v>2750</v>
      </c>
      <c r="E65" s="72">
        <f>D65*$D$16</f>
        <v>2200</v>
      </c>
      <c r="F65" s="72">
        <f>E65*$D$17</f>
        <v>1980</v>
      </c>
      <c r="G65" s="72">
        <f>F65*$D$18</f>
        <v>1782</v>
      </c>
      <c r="H65" s="24"/>
      <c r="I65" s="24"/>
      <c r="J65" s="37"/>
    </row>
    <row r="66" spans="1:10" x14ac:dyDescent="0.3">
      <c r="A66" s="19"/>
      <c r="B66" s="5" t="s">
        <v>2</v>
      </c>
      <c r="C66" s="27"/>
      <c r="D66" s="27"/>
      <c r="E66" s="68">
        <f>E73</f>
        <v>2051.7676767676767</v>
      </c>
      <c r="F66" s="72">
        <f>E66*$D$16</f>
        <v>1641.4141414141413</v>
      </c>
      <c r="G66" s="72">
        <f>F66*$D$17</f>
        <v>1477.2727272727273</v>
      </c>
      <c r="H66" s="72">
        <f>G66*$D$18</f>
        <v>1329.5454545454545</v>
      </c>
      <c r="I66" s="24"/>
      <c r="J66" s="37"/>
    </row>
    <row r="67" spans="1:10" x14ac:dyDescent="0.3">
      <c r="A67" s="19"/>
      <c r="B67" s="5" t="s">
        <v>3</v>
      </c>
      <c r="C67" s="27"/>
      <c r="D67" s="27"/>
      <c r="E67" s="27"/>
      <c r="F67" s="68">
        <f>F73</f>
        <v>2051.7676767676767</v>
      </c>
      <c r="G67" s="72">
        <f>F67*$D$16</f>
        <v>1641.4141414141413</v>
      </c>
      <c r="H67" s="72">
        <f>G67*$D$17</f>
        <v>1477.2727272727273</v>
      </c>
      <c r="I67" s="72">
        <f>H67*$D$18</f>
        <v>1329.5454545454545</v>
      </c>
      <c r="J67" s="37"/>
    </row>
    <row r="68" spans="1:10" x14ac:dyDescent="0.3">
      <c r="A68" s="19"/>
      <c r="B68" s="5" t="s">
        <v>5</v>
      </c>
      <c r="C68" s="27"/>
      <c r="D68" s="27"/>
      <c r="E68" s="27"/>
      <c r="F68" s="27"/>
      <c r="G68" s="68">
        <f>G73</f>
        <v>2051.7676767676767</v>
      </c>
      <c r="H68" s="72">
        <f>G68*$D$16</f>
        <v>1641.4141414141413</v>
      </c>
      <c r="I68" s="72">
        <f>H68*$D$17</f>
        <v>1477.2727272727273</v>
      </c>
      <c r="J68" s="73">
        <f>I68*$D$18</f>
        <v>1329.5454545454545</v>
      </c>
    </row>
    <row r="69" spans="1:10" x14ac:dyDescent="0.3">
      <c r="A69" s="19"/>
      <c r="B69" s="5" t="s">
        <v>23</v>
      </c>
      <c r="C69" s="27"/>
      <c r="D69" s="27"/>
      <c r="E69" s="27"/>
      <c r="F69" s="27"/>
      <c r="G69" s="17"/>
      <c r="H69" s="68">
        <f>H73</f>
        <v>2051.7676767676767</v>
      </c>
      <c r="I69" s="72">
        <f>H69*$D$16</f>
        <v>1641.4141414141413</v>
      </c>
      <c r="J69" s="73">
        <f>I69*$D$17</f>
        <v>1477.2727272727273</v>
      </c>
    </row>
    <row r="70" spans="1:10" x14ac:dyDescent="0.3">
      <c r="A70" s="19"/>
      <c r="B70" s="5" t="s">
        <v>24</v>
      </c>
      <c r="C70" s="27"/>
      <c r="D70" s="27"/>
      <c r="E70" s="27"/>
      <c r="F70" s="27"/>
      <c r="G70" s="17"/>
      <c r="H70" s="17"/>
      <c r="I70" s="68">
        <f>I73</f>
        <v>2051.7676767676767</v>
      </c>
      <c r="J70" s="73">
        <f>I70*$D$16</f>
        <v>1641.4141414141413</v>
      </c>
    </row>
    <row r="71" spans="1:10" x14ac:dyDescent="0.3">
      <c r="A71" s="19"/>
      <c r="B71" s="5" t="s">
        <v>25</v>
      </c>
      <c r="C71" s="27"/>
      <c r="D71" s="27"/>
      <c r="E71" s="27"/>
      <c r="F71" s="27"/>
      <c r="G71" s="17"/>
      <c r="H71" s="17"/>
      <c r="I71" s="17"/>
      <c r="J71" s="69">
        <f>J73</f>
        <v>2051.7676767676767</v>
      </c>
    </row>
    <row r="72" spans="1:10" x14ac:dyDescent="0.3">
      <c r="A72" s="19"/>
      <c r="B72" s="29"/>
      <c r="C72" s="20"/>
      <c r="D72" s="20"/>
      <c r="E72" s="20"/>
      <c r="F72" s="20"/>
      <c r="G72" s="20"/>
      <c r="H72" s="20"/>
      <c r="I72" s="20"/>
      <c r="J72" s="30"/>
    </row>
    <row r="73" spans="1:10" x14ac:dyDescent="0.3">
      <c r="A73" s="19"/>
      <c r="B73" s="75" t="s">
        <v>6</v>
      </c>
      <c r="C73" s="68">
        <f>D10</f>
        <v>2750</v>
      </c>
      <c r="D73" s="68">
        <f>IF(D64+$D$10&lt;$D$8*$D$20,$D$10,$D$8*$D$20/(1+$D$16+$D$16*$D$17+$D$16*$D$17*$D$18))</f>
        <v>2750</v>
      </c>
      <c r="E73" s="68">
        <f>IF(E64+E65+$D$10&lt;$D$8*$D$20,$D$10,$D$8*$D$20/(1+$D$16+$D$16*$D$17+$D$16*$D$17*$D$18))</f>
        <v>2051.7676767676767</v>
      </c>
      <c r="F73" s="68">
        <f>IF(F64+F65+F66+$D$10&lt;$D$8*$D$20,$D$10,$D$8*$D$20/(1+$D$16+$D$16*$D$17+$D$16*$D$17*$D$18))</f>
        <v>2051.7676767676767</v>
      </c>
      <c r="G73" s="68">
        <f>IF(G65+G66+G67+$D$10&lt;$D$8*$D$20,$D$10,$D$8*$D$20/(1+$D$16+$D$16*$D$17+$D$16*$D$17*$D$18))</f>
        <v>2051.7676767676767</v>
      </c>
      <c r="H73" s="68">
        <f>IF(H68+H66+H67+$D$10&lt;$D$8*$D$20,$D$10,$D$8*$D$20/(1+$D$16+$D$16*$D$17+$D$16*$D$17*$D$18))</f>
        <v>2051.7676767676767</v>
      </c>
      <c r="I73" s="68">
        <f>IF(I69+I68+I67+$D$10&lt;$D$8*$D$20,$D$10,$D$8*$D$20/(1+$D$16+$D$16*$D$17+$D$16*$D$17*$D$18))</f>
        <v>2051.7676767676767</v>
      </c>
      <c r="J73" s="69">
        <f>IF(J68+J69+J70+$D$10&lt;$D$8*$D$20,$D$10,$D$8*$D$20/(1+$D$16+$D$16*$D$17+$D$16*$D$17*$D$18))</f>
        <v>2051.7676767676767</v>
      </c>
    </row>
    <row r="74" spans="1:10" x14ac:dyDescent="0.3">
      <c r="A74" s="19"/>
      <c r="B74" s="74" t="s">
        <v>7</v>
      </c>
      <c r="C74" s="72">
        <v>0</v>
      </c>
      <c r="D74" s="72">
        <f>D64</f>
        <v>2200</v>
      </c>
      <c r="E74" s="72">
        <f>E65+E64</f>
        <v>4180</v>
      </c>
      <c r="F74" s="72">
        <f>F66+F65+F64</f>
        <v>5403.4141414141413</v>
      </c>
      <c r="G74" s="72">
        <f>G67+G66+G65</f>
        <v>4900.6868686868684</v>
      </c>
      <c r="H74" s="72">
        <f>H67+H66+H68</f>
        <v>4448.2323232323233</v>
      </c>
      <c r="I74" s="72">
        <f>I67+I68+I69</f>
        <v>4448.2323232323233</v>
      </c>
      <c r="J74" s="73">
        <f>J68+J69+J70</f>
        <v>4448.2323232323233</v>
      </c>
    </row>
    <row r="75" spans="1:10" ht="15" thickBot="1" x14ac:dyDescent="0.35">
      <c r="A75" s="19"/>
      <c r="B75" s="31" t="s">
        <v>4</v>
      </c>
      <c r="C75" s="32">
        <f t="shared" ref="C75:I75" si="5">SUM(C64:C71)</f>
        <v>2750</v>
      </c>
      <c r="D75" s="32">
        <f t="shared" si="5"/>
        <v>4950</v>
      </c>
      <c r="E75" s="32">
        <f t="shared" si="5"/>
        <v>6231.7676767676767</v>
      </c>
      <c r="F75" s="32">
        <f t="shared" si="5"/>
        <v>7455.181818181818</v>
      </c>
      <c r="G75" s="32">
        <f t="shared" si="5"/>
        <v>6952.454545454545</v>
      </c>
      <c r="H75" s="32">
        <f t="shared" si="5"/>
        <v>6500</v>
      </c>
      <c r="I75" s="32">
        <f t="shared" si="5"/>
        <v>6500</v>
      </c>
      <c r="J75" s="33">
        <f>SUM(J64:J71)</f>
        <v>6500</v>
      </c>
    </row>
    <row r="76" spans="1:10" x14ac:dyDescent="0.3">
      <c r="A76" s="19"/>
      <c r="B76" s="18"/>
      <c r="C76" s="27"/>
      <c r="D76" s="27"/>
      <c r="E76" s="27"/>
      <c r="F76" s="27"/>
      <c r="G76" s="72"/>
      <c r="H76" s="27"/>
      <c r="I76" s="27"/>
      <c r="J76" s="27"/>
    </row>
    <row r="78" spans="1:10" x14ac:dyDescent="0.3">
      <c r="A78" s="45" t="s">
        <v>19</v>
      </c>
      <c r="B78" s="46"/>
    </row>
    <row r="80" spans="1:10" x14ac:dyDescent="0.3">
      <c r="C80" s="48" t="s">
        <v>17</v>
      </c>
      <c r="D80" s="48" t="s">
        <v>18</v>
      </c>
    </row>
    <row r="81" spans="1:13" ht="15" thickBot="1" x14ac:dyDescent="0.35"/>
    <row r="82" spans="1:13" x14ac:dyDescent="0.3">
      <c r="A82" s="4"/>
      <c r="B82" s="10" t="s">
        <v>26</v>
      </c>
      <c r="C82" s="49">
        <f>D14</f>
        <v>0.6</v>
      </c>
      <c r="D82" s="50">
        <f>C82*D20</f>
        <v>0.39</v>
      </c>
    </row>
    <row r="83" spans="1:13" x14ac:dyDescent="0.3">
      <c r="A83" s="47"/>
      <c r="B83" s="5" t="s">
        <v>27</v>
      </c>
      <c r="C83" s="51">
        <f>D16*D14</f>
        <v>0.48</v>
      </c>
      <c r="D83" s="52">
        <f>C83*$D$20</f>
        <v>0.312</v>
      </c>
    </row>
    <row r="84" spans="1:13" s="4" customFormat="1" x14ac:dyDescent="0.3">
      <c r="A84" s="15"/>
      <c r="B84" s="5" t="s">
        <v>28</v>
      </c>
      <c r="C84" s="51">
        <f>D17*C83</f>
        <v>0.432</v>
      </c>
      <c r="D84" s="52">
        <f>C84*$D$20</f>
        <v>0.28079999999999999</v>
      </c>
      <c r="K84"/>
      <c r="L84"/>
      <c r="M84"/>
    </row>
    <row r="85" spans="1:13" ht="15" thickBot="1" x14ac:dyDescent="0.35">
      <c r="B85" s="13" t="s">
        <v>28</v>
      </c>
      <c r="C85" s="53">
        <f>D18*C84</f>
        <v>0.38879999999999998</v>
      </c>
      <c r="D85" s="54">
        <f>C85*$D$20</f>
        <v>0.25272</v>
      </c>
    </row>
    <row r="86" spans="1:13" x14ac:dyDescent="0.3">
      <c r="B86" s="16"/>
      <c r="C86" s="51"/>
      <c r="D86" s="51"/>
    </row>
    <row r="89" spans="1:13" x14ac:dyDescent="0.3">
      <c r="A89" s="61" t="s">
        <v>50</v>
      </c>
    </row>
    <row r="90" spans="1:13" x14ac:dyDescent="0.3">
      <c r="A90" s="4"/>
    </row>
    <row r="91" spans="1:13" x14ac:dyDescent="0.3">
      <c r="A91" s="63" t="s">
        <v>49</v>
      </c>
    </row>
    <row r="92" spans="1:13" x14ac:dyDescent="0.3">
      <c r="A92" s="62" t="s">
        <v>53</v>
      </c>
    </row>
    <row r="93" spans="1:13" x14ac:dyDescent="0.3">
      <c r="A93" s="64" t="s">
        <v>54</v>
      </c>
    </row>
    <row r="94" spans="1:13" x14ac:dyDescent="0.3">
      <c r="A94" s="66" t="s">
        <v>51</v>
      </c>
    </row>
    <row r="95" spans="1:13" x14ac:dyDescent="0.3">
      <c r="A95" s="65" t="s">
        <v>52</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3"/>
  <sheetViews>
    <sheetView zoomScale="60" zoomScaleNormal="60" workbookViewId="0"/>
  </sheetViews>
  <sheetFormatPr defaultRowHeight="14.4" x14ac:dyDescent="0.3"/>
  <cols>
    <col min="1" max="2" width="11.109375" style="15" customWidth="1"/>
    <col min="3" max="10" width="11.109375" style="4" customWidth="1"/>
    <col min="11" max="14" width="11.109375" customWidth="1"/>
  </cols>
  <sheetData>
    <row r="1" spans="1:13" x14ac:dyDescent="0.3">
      <c r="A1" s="39" t="s">
        <v>42</v>
      </c>
      <c r="B1" s="21"/>
      <c r="C1" s="22"/>
      <c r="D1" s="22"/>
    </row>
    <row r="2" spans="1:13" x14ac:dyDescent="0.3">
      <c r="A2" s="39" t="s">
        <v>39</v>
      </c>
    </row>
    <row r="5" spans="1:13" ht="15" x14ac:dyDescent="0.25">
      <c r="A5" s="153" t="s">
        <v>30</v>
      </c>
      <c r="B5" s="154"/>
      <c r="C5" s="150"/>
      <c r="D5" s="150"/>
      <c r="F5" s="175" t="s">
        <v>85</v>
      </c>
      <c r="G5" s="141"/>
      <c r="H5" s="143"/>
      <c r="I5" s="143"/>
      <c r="J5" s="143"/>
      <c r="K5" s="143"/>
      <c r="L5" s="143"/>
    </row>
    <row r="6" spans="1:13" ht="15" x14ac:dyDescent="0.25">
      <c r="A6" s="154"/>
      <c r="B6" s="154"/>
      <c r="C6" s="150"/>
      <c r="D6" s="150"/>
      <c r="F6" s="141"/>
      <c r="G6" s="141"/>
      <c r="H6" s="165" t="s">
        <v>8</v>
      </c>
      <c r="I6" s="165" t="s">
        <v>9</v>
      </c>
      <c r="J6" s="165" t="s">
        <v>10</v>
      </c>
      <c r="K6" s="165" t="s">
        <v>11</v>
      </c>
      <c r="L6" s="165" t="s">
        <v>12</v>
      </c>
    </row>
    <row r="7" spans="1:13" s="4" customFormat="1" ht="15" x14ac:dyDescent="0.25">
      <c r="A7" s="154"/>
      <c r="B7" s="154"/>
      <c r="C7" s="155" t="s">
        <v>35</v>
      </c>
      <c r="D7" s="156">
        <v>10000</v>
      </c>
      <c r="F7" s="176" t="s">
        <v>55</v>
      </c>
      <c r="G7" s="141"/>
      <c r="H7" s="144">
        <f>C44</f>
        <v>10000</v>
      </c>
      <c r="I7" s="144">
        <f>D44</f>
        <v>11156.565656565657</v>
      </c>
      <c r="J7" s="144">
        <f>E44</f>
        <v>12881.81818181818</v>
      </c>
      <c r="K7" s="144">
        <f>F44</f>
        <v>14434.545454545452</v>
      </c>
      <c r="L7" s="144">
        <f>G44</f>
        <v>10000</v>
      </c>
      <c r="M7"/>
    </row>
    <row r="8" spans="1:13" ht="15" x14ac:dyDescent="0.25">
      <c r="A8" s="154"/>
      <c r="B8" s="154"/>
      <c r="C8" s="150"/>
      <c r="D8" s="150"/>
      <c r="F8" s="176" t="s">
        <v>56</v>
      </c>
      <c r="G8" s="141"/>
      <c r="H8" s="169">
        <f>C43/C44</f>
        <v>0</v>
      </c>
      <c r="I8" s="169">
        <f>D43/D44</f>
        <v>0.71706654594839292</v>
      </c>
      <c r="J8" s="169">
        <f>E43/E44</f>
        <v>0.75495961734493855</v>
      </c>
      <c r="K8" s="169">
        <f>F43/F44</f>
        <v>0.78131866593889532</v>
      </c>
      <c r="L8" s="169">
        <f>G43/G44</f>
        <v>0.68434343434343425</v>
      </c>
    </row>
    <row r="9" spans="1:13" ht="15" x14ac:dyDescent="0.25">
      <c r="A9" s="154"/>
      <c r="B9" s="154"/>
      <c r="C9" s="150"/>
      <c r="D9" s="150"/>
      <c r="F9" s="176"/>
      <c r="G9" s="141"/>
      <c r="H9" s="143"/>
      <c r="I9" s="143"/>
      <c r="J9" s="143"/>
      <c r="K9" s="143"/>
      <c r="L9" s="143"/>
    </row>
    <row r="10" spans="1:13" ht="15" x14ac:dyDescent="0.25">
      <c r="A10" s="154"/>
      <c r="B10" s="154"/>
      <c r="C10" s="157" t="s">
        <v>15</v>
      </c>
      <c r="D10" s="160">
        <v>0.08</v>
      </c>
      <c r="F10" s="176" t="s">
        <v>57</v>
      </c>
      <c r="G10" s="141"/>
      <c r="H10" s="144">
        <f>C60</f>
        <v>6500</v>
      </c>
      <c r="I10" s="144">
        <f>D60</f>
        <v>2051.7676767676767</v>
      </c>
      <c r="J10" s="144">
        <f>E60</f>
        <v>2051.7676767676767</v>
      </c>
      <c r="K10" s="144">
        <f>F60</f>
        <v>2051.7676767676767</v>
      </c>
      <c r="L10" s="144">
        <f>G60</f>
        <v>2051.7676767676767</v>
      </c>
    </row>
    <row r="11" spans="1:13" ht="15" x14ac:dyDescent="0.25">
      <c r="A11" s="154"/>
      <c r="B11" s="154"/>
      <c r="C11" s="157" t="s">
        <v>33</v>
      </c>
      <c r="D11" s="160">
        <v>0.6</v>
      </c>
    </row>
    <row r="12" spans="1:13" ht="15" x14ac:dyDescent="0.25">
      <c r="A12" s="154"/>
      <c r="B12" s="154"/>
      <c r="C12" s="154"/>
      <c r="D12" s="161"/>
    </row>
    <row r="13" spans="1:13" x14ac:dyDescent="0.3">
      <c r="A13" s="154"/>
      <c r="B13" s="151"/>
      <c r="C13" s="157" t="s">
        <v>31</v>
      </c>
      <c r="D13" s="160">
        <v>0.8</v>
      </c>
    </row>
    <row r="14" spans="1:13" s="4" customFormat="1" x14ac:dyDescent="0.3">
      <c r="A14" s="154"/>
      <c r="B14" s="151"/>
      <c r="C14" s="157" t="s">
        <v>32</v>
      </c>
      <c r="D14" s="160">
        <v>0.9</v>
      </c>
      <c r="K14"/>
      <c r="L14"/>
      <c r="M14"/>
    </row>
    <row r="15" spans="1:13" s="4" customFormat="1" x14ac:dyDescent="0.3">
      <c r="A15" s="154"/>
      <c r="B15" s="151"/>
      <c r="C15" s="157" t="s">
        <v>40</v>
      </c>
      <c r="D15" s="160">
        <v>0.9</v>
      </c>
      <c r="K15"/>
      <c r="L15"/>
      <c r="M15"/>
    </row>
    <row r="16" spans="1:13" s="4" customFormat="1" x14ac:dyDescent="0.3">
      <c r="A16" s="151"/>
      <c r="B16" s="151"/>
      <c r="C16" s="162"/>
      <c r="D16" s="174"/>
      <c r="E16"/>
      <c r="K16"/>
      <c r="L16"/>
      <c r="M16"/>
    </row>
    <row r="17" spans="1:13" s="4" customFormat="1" x14ac:dyDescent="0.3">
      <c r="A17" s="154"/>
      <c r="B17" s="152"/>
      <c r="C17" s="157" t="s">
        <v>36</v>
      </c>
      <c r="D17" s="160">
        <v>0.65</v>
      </c>
      <c r="K17"/>
      <c r="L17"/>
      <c r="M17"/>
    </row>
    <row r="18" spans="1:13" s="4" customFormat="1" x14ac:dyDescent="0.3">
      <c r="A18" s="15"/>
      <c r="B18" s="1"/>
      <c r="C18" s="2"/>
      <c r="D18" s="41"/>
      <c r="K18"/>
      <c r="L18"/>
      <c r="M18"/>
    </row>
    <row r="20" spans="1:13" s="4" customFormat="1" x14ac:dyDescent="0.3">
      <c r="A20" s="44" t="s">
        <v>43</v>
      </c>
      <c r="B20" s="15"/>
      <c r="K20"/>
      <c r="L20"/>
      <c r="M20"/>
    </row>
    <row r="22" spans="1:13" x14ac:dyDescent="0.3">
      <c r="A22" s="16"/>
      <c r="C22" s="14" t="s">
        <v>8</v>
      </c>
      <c r="D22" s="14" t="s">
        <v>9</v>
      </c>
      <c r="E22" s="14" t="s">
        <v>10</v>
      </c>
      <c r="F22" s="14" t="s">
        <v>11</v>
      </c>
      <c r="G22" s="14" t="s">
        <v>12</v>
      </c>
      <c r="H22" s="14" t="s">
        <v>20</v>
      </c>
      <c r="I22" s="14" t="s">
        <v>21</v>
      </c>
      <c r="J22" s="14" t="s">
        <v>22</v>
      </c>
    </row>
    <row r="23" spans="1:13" ht="15" thickBot="1" x14ac:dyDescent="0.35">
      <c r="A23" s="16"/>
    </row>
    <row r="24" spans="1:13" x14ac:dyDescent="0.3">
      <c r="B24" s="10" t="s">
        <v>13</v>
      </c>
      <c r="C24" s="34">
        <f>C25/(1-$D$10)</f>
        <v>18115.942028985508</v>
      </c>
      <c r="D24" s="34">
        <f>D25/(1-$D$10)</f>
        <v>5718.4160445030011</v>
      </c>
      <c r="E24" s="34">
        <f>E25/(1-$D$10)</f>
        <v>5718.4160445030011</v>
      </c>
      <c r="F24" s="34">
        <f>F25/(1-$D$10)</f>
        <v>5718.4160445030011</v>
      </c>
      <c r="G24" s="34">
        <f>G25/(1-$D$10)</f>
        <v>5718.4160445030011</v>
      </c>
      <c r="H24" s="34">
        <f t="shared" ref="H24:J24" si="0">H25/(1-$D$10)</f>
        <v>5718.4160445030011</v>
      </c>
      <c r="I24" s="34">
        <f t="shared" si="0"/>
        <v>5718.4160445030011</v>
      </c>
      <c r="J24" s="56">
        <f t="shared" si="0"/>
        <v>5718.4160445030011</v>
      </c>
    </row>
    <row r="25" spans="1:13" x14ac:dyDescent="0.3">
      <c r="B25" s="5" t="s">
        <v>14</v>
      </c>
      <c r="C25" s="17">
        <f>C26/$D$11</f>
        <v>16666.666666666668</v>
      </c>
      <c r="D25" s="17">
        <f>D26/$D$11</f>
        <v>5260.9427609427612</v>
      </c>
      <c r="E25" s="17">
        <f>E26/$D$11</f>
        <v>5260.9427609427612</v>
      </c>
      <c r="F25" s="17">
        <f>F26/$D$11</f>
        <v>5260.9427609427612</v>
      </c>
      <c r="G25" s="17">
        <f>G26/$D$11</f>
        <v>5260.9427609427612</v>
      </c>
      <c r="H25" s="17">
        <f t="shared" ref="H25:J25" si="1">H26/$D$11</f>
        <v>5260.9427609427612</v>
      </c>
      <c r="I25" s="17">
        <f t="shared" si="1"/>
        <v>5260.9427609427612</v>
      </c>
      <c r="J25" s="23">
        <f t="shared" si="1"/>
        <v>5260.9427609427612</v>
      </c>
    </row>
    <row r="26" spans="1:13" ht="15" thickBot="1" x14ac:dyDescent="0.35">
      <c r="B26" s="13" t="s">
        <v>16</v>
      </c>
      <c r="C26" s="57">
        <f>D7</f>
        <v>10000</v>
      </c>
      <c r="D26" s="57">
        <f>C26/(1+D13+D13*D14+D13*D14*D15)</f>
        <v>3156.5656565656564</v>
      </c>
      <c r="E26" s="57">
        <f>D26</f>
        <v>3156.5656565656564</v>
      </c>
      <c r="F26" s="57">
        <f>E26</f>
        <v>3156.5656565656564</v>
      </c>
      <c r="G26" s="57">
        <f>F26</f>
        <v>3156.5656565656564</v>
      </c>
      <c r="H26" s="57">
        <f t="shared" ref="H26:J26" si="2">G26</f>
        <v>3156.5656565656564</v>
      </c>
      <c r="I26" s="57">
        <f t="shared" si="2"/>
        <v>3156.5656565656564</v>
      </c>
      <c r="J26" s="58">
        <f t="shared" si="2"/>
        <v>3156.5656565656564</v>
      </c>
      <c r="K26" s="42"/>
    </row>
    <row r="27" spans="1:13" x14ac:dyDescent="0.3">
      <c r="B27" s="16"/>
      <c r="C27" s="27"/>
      <c r="D27" s="27"/>
      <c r="E27" s="27"/>
      <c r="F27" s="27"/>
      <c r="G27" s="27"/>
      <c r="H27" s="27"/>
      <c r="I27" s="27"/>
      <c r="J27" s="27"/>
      <c r="K27" s="42"/>
    </row>
    <row r="28" spans="1:13" x14ac:dyDescent="0.3">
      <c r="B28" s="16"/>
      <c r="C28" s="27"/>
      <c r="D28" s="27"/>
      <c r="E28" s="27"/>
      <c r="F28" s="27"/>
      <c r="G28" s="27"/>
      <c r="H28" s="27"/>
      <c r="I28" s="27"/>
      <c r="J28" s="27"/>
      <c r="K28" s="42"/>
    </row>
    <row r="29" spans="1:13" x14ac:dyDescent="0.3">
      <c r="A29" s="44" t="s">
        <v>47</v>
      </c>
      <c r="B29" s="16"/>
      <c r="C29" s="27"/>
      <c r="D29" s="27"/>
      <c r="E29" s="27"/>
      <c r="F29" s="27"/>
      <c r="G29" s="27"/>
      <c r="H29" s="27"/>
      <c r="I29" s="27"/>
      <c r="J29" s="27"/>
      <c r="K29" s="42"/>
    </row>
    <row r="31" spans="1:13" x14ac:dyDescent="0.3">
      <c r="A31" s="16"/>
      <c r="C31" s="14" t="s">
        <v>8</v>
      </c>
      <c r="D31" s="14" t="s">
        <v>9</v>
      </c>
      <c r="E31" s="14" t="s">
        <v>10</v>
      </c>
      <c r="F31" s="14" t="s">
        <v>11</v>
      </c>
      <c r="G31" s="14" t="s">
        <v>12</v>
      </c>
      <c r="H31" s="14" t="s">
        <v>20</v>
      </c>
      <c r="I31" s="14" t="s">
        <v>21</v>
      </c>
      <c r="J31" s="14" t="s">
        <v>22</v>
      </c>
    </row>
    <row r="32" spans="1:13" ht="15" thickBot="1" x14ac:dyDescent="0.35"/>
    <row r="33" spans="1:13" x14ac:dyDescent="0.3">
      <c r="B33" s="10" t="s">
        <v>0</v>
      </c>
      <c r="C33" s="34">
        <f>C26</f>
        <v>10000</v>
      </c>
      <c r="D33" s="38">
        <f>$D$13*C33</f>
        <v>8000</v>
      </c>
      <c r="E33" s="38">
        <f>D33*$D$14</f>
        <v>7200</v>
      </c>
      <c r="F33" s="38">
        <f>E33*$D$15</f>
        <v>6480</v>
      </c>
      <c r="G33" s="11"/>
      <c r="H33" s="11"/>
      <c r="I33" s="11"/>
      <c r="J33" s="12"/>
    </row>
    <row r="34" spans="1:13" x14ac:dyDescent="0.3">
      <c r="B34" s="5" t="s">
        <v>1</v>
      </c>
      <c r="C34" s="6"/>
      <c r="D34" s="17">
        <f>D26</f>
        <v>3156.5656565656564</v>
      </c>
      <c r="E34" s="24">
        <f>D34*$D$13</f>
        <v>2525.2525252525252</v>
      </c>
      <c r="F34" s="24">
        <f>E34*$D$14</f>
        <v>2272.7272727272725</v>
      </c>
      <c r="G34" s="24">
        <f>F34*$D$15</f>
        <v>2045.4545454545453</v>
      </c>
      <c r="H34" s="24"/>
      <c r="I34" s="24"/>
      <c r="J34" s="37"/>
    </row>
    <row r="35" spans="1:13" x14ac:dyDescent="0.3">
      <c r="B35" s="5" t="s">
        <v>2</v>
      </c>
      <c r="C35" s="6"/>
      <c r="D35" s="6"/>
      <c r="E35" s="17">
        <f>E26</f>
        <v>3156.5656565656564</v>
      </c>
      <c r="F35" s="24">
        <f>E35*$D$13</f>
        <v>2525.2525252525252</v>
      </c>
      <c r="G35" s="24">
        <f>F35*$D$14</f>
        <v>2272.7272727272725</v>
      </c>
      <c r="H35" s="24">
        <f t="shared" ref="H35" si="3">G35*$D$15</f>
        <v>2045.4545454545453</v>
      </c>
      <c r="I35" s="24"/>
      <c r="J35" s="37"/>
      <c r="K35" s="41"/>
      <c r="L35" s="43"/>
      <c r="M35" s="43"/>
    </row>
    <row r="36" spans="1:13" x14ac:dyDescent="0.3">
      <c r="B36" s="5" t="s">
        <v>3</v>
      </c>
      <c r="C36" s="6"/>
      <c r="D36" s="6"/>
      <c r="E36" s="6"/>
      <c r="F36" s="17">
        <f>F26</f>
        <v>3156.5656565656564</v>
      </c>
      <c r="G36" s="24">
        <f>F36*$D$13</f>
        <v>2525.2525252525252</v>
      </c>
      <c r="H36" s="24">
        <f t="shared" ref="H36" si="4">G36*$D$14</f>
        <v>2272.7272727272725</v>
      </c>
      <c r="I36" s="24">
        <f t="shared" ref="I36" si="5">H36*$D$15</f>
        <v>2045.4545454545453</v>
      </c>
      <c r="J36" s="37"/>
      <c r="K36" s="42"/>
    </row>
    <row r="37" spans="1:13" x14ac:dyDescent="0.3">
      <c r="B37" s="5" t="s">
        <v>5</v>
      </c>
      <c r="C37" s="6"/>
      <c r="D37" s="6"/>
      <c r="E37" s="6"/>
      <c r="F37" s="6"/>
      <c r="G37" s="17">
        <f>G26</f>
        <v>3156.5656565656564</v>
      </c>
      <c r="H37" s="24">
        <f t="shared" ref="H37" si="6">G37*$D$13</f>
        <v>2525.2525252525252</v>
      </c>
      <c r="I37" s="24">
        <f t="shared" ref="I37" si="7">H37*$D$14</f>
        <v>2272.7272727272725</v>
      </c>
      <c r="J37" s="37">
        <f t="shared" ref="J37" si="8">I37*$D$15</f>
        <v>2045.4545454545453</v>
      </c>
      <c r="K37" s="42"/>
    </row>
    <row r="38" spans="1:13" x14ac:dyDescent="0.3">
      <c r="B38" s="5" t="s">
        <v>23</v>
      </c>
      <c r="C38" s="6"/>
      <c r="D38" s="6"/>
      <c r="E38" s="6"/>
      <c r="F38" s="6"/>
      <c r="G38" s="17"/>
      <c r="H38" s="17">
        <f>H26</f>
        <v>3156.5656565656564</v>
      </c>
      <c r="I38" s="24">
        <f t="shared" ref="I38" si="9">H38*$D$13</f>
        <v>2525.2525252525252</v>
      </c>
      <c r="J38" s="37">
        <f t="shared" ref="J38" si="10">I38*$D$14</f>
        <v>2272.7272727272725</v>
      </c>
      <c r="K38" s="42"/>
    </row>
    <row r="39" spans="1:13" x14ac:dyDescent="0.3">
      <c r="B39" s="5" t="s">
        <v>24</v>
      </c>
      <c r="C39" s="6"/>
      <c r="D39" s="6"/>
      <c r="E39" s="6"/>
      <c r="F39" s="6"/>
      <c r="G39" s="17"/>
      <c r="H39" s="17"/>
      <c r="I39" s="17">
        <f>I26</f>
        <v>3156.5656565656564</v>
      </c>
      <c r="J39" s="37">
        <f t="shared" ref="J39" si="11">I39*$D$13</f>
        <v>2525.2525252525252</v>
      </c>
      <c r="K39" s="42"/>
    </row>
    <row r="40" spans="1:13" x14ac:dyDescent="0.3">
      <c r="B40" s="5" t="s">
        <v>25</v>
      </c>
      <c r="C40" s="6"/>
      <c r="D40" s="6"/>
      <c r="E40" s="6"/>
      <c r="F40" s="6"/>
      <c r="G40" s="17"/>
      <c r="H40" s="17"/>
      <c r="I40" s="17"/>
      <c r="J40" s="23">
        <f>J26</f>
        <v>3156.5656565656564</v>
      </c>
      <c r="K40" s="42"/>
    </row>
    <row r="41" spans="1:13" x14ac:dyDescent="0.3">
      <c r="B41" s="3"/>
      <c r="C41" s="6"/>
      <c r="D41" s="6"/>
      <c r="E41" s="6"/>
      <c r="F41" s="6"/>
      <c r="G41" s="6"/>
      <c r="H41" s="6"/>
      <c r="I41" s="6"/>
      <c r="J41" s="7"/>
      <c r="K41" s="42"/>
    </row>
    <row r="42" spans="1:13" x14ac:dyDescent="0.3">
      <c r="B42" s="35" t="s">
        <v>6</v>
      </c>
      <c r="C42" s="17">
        <f>C33</f>
        <v>10000</v>
      </c>
      <c r="D42" s="17">
        <f>D34</f>
        <v>3156.5656565656564</v>
      </c>
      <c r="E42" s="17">
        <f>E35</f>
        <v>3156.5656565656564</v>
      </c>
      <c r="F42" s="17">
        <f>F36</f>
        <v>3156.5656565656564</v>
      </c>
      <c r="G42" s="17">
        <f>G37</f>
        <v>3156.5656565656564</v>
      </c>
      <c r="H42" s="17">
        <f>H38</f>
        <v>3156.5656565656564</v>
      </c>
      <c r="I42" s="17">
        <f>I39</f>
        <v>3156.5656565656564</v>
      </c>
      <c r="J42" s="23">
        <f>J40</f>
        <v>3156.5656565656564</v>
      </c>
      <c r="K42" s="42"/>
    </row>
    <row r="43" spans="1:13" x14ac:dyDescent="0.3">
      <c r="B43" s="36" t="s">
        <v>7</v>
      </c>
      <c r="C43" s="24">
        <v>0</v>
      </c>
      <c r="D43" s="24">
        <f>D33</f>
        <v>8000</v>
      </c>
      <c r="E43" s="24">
        <f>E34+E33</f>
        <v>9725.2525252525247</v>
      </c>
      <c r="F43" s="24">
        <f>F35+F34+F33</f>
        <v>11277.979797979799</v>
      </c>
      <c r="G43" s="24">
        <f>G36+G35+G34</f>
        <v>6843.4343434343427</v>
      </c>
      <c r="H43" s="24">
        <f>H36+H35+H37</f>
        <v>6843.4343434343427</v>
      </c>
      <c r="I43" s="24">
        <f>I36+I37+I38</f>
        <v>6843.4343434343427</v>
      </c>
      <c r="J43" s="37">
        <f>J37+J38+J39</f>
        <v>6843.4343434343427</v>
      </c>
      <c r="K43" s="42"/>
    </row>
    <row r="44" spans="1:13" ht="15" thickBot="1" x14ac:dyDescent="0.35">
      <c r="B44" s="13" t="s">
        <v>4</v>
      </c>
      <c r="C44" s="8">
        <f t="shared" ref="C44:I44" si="12">SUM(C33:C40)</f>
        <v>10000</v>
      </c>
      <c r="D44" s="8">
        <f t="shared" si="12"/>
        <v>11156.565656565657</v>
      </c>
      <c r="E44" s="8">
        <f t="shared" si="12"/>
        <v>12881.81818181818</v>
      </c>
      <c r="F44" s="8">
        <f t="shared" si="12"/>
        <v>14434.545454545452</v>
      </c>
      <c r="G44" s="8">
        <f t="shared" si="12"/>
        <v>10000</v>
      </c>
      <c r="H44" s="8">
        <f t="shared" si="12"/>
        <v>10000</v>
      </c>
      <c r="I44" s="8">
        <f t="shared" si="12"/>
        <v>10000</v>
      </c>
      <c r="J44" s="9">
        <f>SUM(J33:J40)</f>
        <v>10000</v>
      </c>
      <c r="K44" s="42"/>
    </row>
    <row r="45" spans="1:13" x14ac:dyDescent="0.3">
      <c r="C45" s="6"/>
      <c r="D45" s="6"/>
      <c r="E45" s="6"/>
      <c r="F45" s="6"/>
      <c r="G45" s="6"/>
      <c r="H45" s="6"/>
      <c r="I45" s="6"/>
      <c r="J45" s="6"/>
      <c r="K45" s="42"/>
    </row>
    <row r="46" spans="1:13" x14ac:dyDescent="0.3">
      <c r="C46" s="6"/>
      <c r="D46" s="6"/>
      <c r="E46" s="6"/>
      <c r="F46" s="6"/>
      <c r="G46" s="6"/>
      <c r="H46" s="6"/>
      <c r="I46" s="6"/>
      <c r="J46" s="6"/>
      <c r="K46" s="42"/>
    </row>
    <row r="47" spans="1:13" x14ac:dyDescent="0.3">
      <c r="A47" s="44" t="s">
        <v>48</v>
      </c>
      <c r="C47" s="6"/>
      <c r="D47" s="6"/>
      <c r="E47" s="6"/>
      <c r="F47" s="6"/>
      <c r="G47" s="6"/>
      <c r="H47" s="6"/>
      <c r="I47" s="6"/>
      <c r="J47" s="6"/>
      <c r="K47" s="42"/>
    </row>
    <row r="48" spans="1:13" x14ac:dyDescent="0.3">
      <c r="C48" s="6"/>
      <c r="D48" s="6"/>
      <c r="E48" s="6"/>
      <c r="F48" s="6"/>
      <c r="G48" s="6"/>
      <c r="H48" s="6"/>
      <c r="I48" s="6"/>
      <c r="J48" s="6"/>
      <c r="K48" s="42"/>
    </row>
    <row r="49" spans="1:11" x14ac:dyDescent="0.3">
      <c r="A49" s="18"/>
      <c r="B49" s="19"/>
      <c r="C49" s="14" t="s">
        <v>8</v>
      </c>
      <c r="D49" s="14" t="s">
        <v>9</v>
      </c>
      <c r="E49" s="14" t="s">
        <v>10</v>
      </c>
      <c r="F49" s="14" t="s">
        <v>11</v>
      </c>
      <c r="G49" s="14" t="s">
        <v>12</v>
      </c>
      <c r="H49" s="14" t="s">
        <v>20</v>
      </c>
      <c r="I49" s="14" t="s">
        <v>21</v>
      </c>
      <c r="J49" s="14" t="s">
        <v>22</v>
      </c>
      <c r="K49" s="42"/>
    </row>
    <row r="50" spans="1:11" ht="15" thickBot="1" x14ac:dyDescent="0.35">
      <c r="A50" s="19"/>
      <c r="B50" s="19"/>
      <c r="C50" s="20"/>
      <c r="D50" s="20"/>
      <c r="E50" s="20"/>
      <c r="F50" s="20"/>
      <c r="G50" s="20"/>
      <c r="H50" s="20"/>
      <c r="I50" s="20"/>
      <c r="J50" s="20"/>
      <c r="K50" s="42"/>
    </row>
    <row r="51" spans="1:11" x14ac:dyDescent="0.3">
      <c r="B51" s="10" t="s">
        <v>0</v>
      </c>
      <c r="C51" s="67">
        <f>C33*$D$17</f>
        <v>6500</v>
      </c>
      <c r="D51" s="71">
        <f>D33*$D$17</f>
        <v>5200</v>
      </c>
      <c r="E51" s="71">
        <f>E33*$D$17</f>
        <v>4680</v>
      </c>
      <c r="F51" s="71">
        <f>F33*$D$17</f>
        <v>4212</v>
      </c>
      <c r="G51" s="25"/>
      <c r="H51" s="25"/>
      <c r="I51" s="25"/>
      <c r="J51" s="26"/>
      <c r="K51" s="42"/>
    </row>
    <row r="52" spans="1:11" x14ac:dyDescent="0.3">
      <c r="B52" s="5" t="s">
        <v>1</v>
      </c>
      <c r="C52" s="27"/>
      <c r="D52" s="68">
        <f>D34*$D$17</f>
        <v>2051.7676767676767</v>
      </c>
      <c r="E52" s="72">
        <f>E34*$D$17</f>
        <v>1641.4141414141413</v>
      </c>
      <c r="F52" s="72">
        <f>F34*$D$17</f>
        <v>1477.2727272727273</v>
      </c>
      <c r="G52" s="72">
        <f>G34*$D$17</f>
        <v>1329.5454545454545</v>
      </c>
      <c r="H52" s="24"/>
      <c r="I52" s="24"/>
      <c r="J52" s="37"/>
    </row>
    <row r="53" spans="1:11" x14ac:dyDescent="0.3">
      <c r="A53" s="19"/>
      <c r="B53" s="5" t="s">
        <v>2</v>
      </c>
      <c r="C53" s="27"/>
      <c r="D53" s="27"/>
      <c r="E53" s="68">
        <f>E35*$D$17</f>
        <v>2051.7676767676767</v>
      </c>
      <c r="F53" s="72">
        <f>F35*$D$17</f>
        <v>1641.4141414141413</v>
      </c>
      <c r="G53" s="72">
        <f>G35*$D$17</f>
        <v>1477.2727272727273</v>
      </c>
      <c r="H53" s="72">
        <f t="shared" ref="H53" si="13">H35*$D$17</f>
        <v>1329.5454545454545</v>
      </c>
      <c r="I53" s="24"/>
      <c r="J53" s="37"/>
    </row>
    <row r="54" spans="1:11" x14ac:dyDescent="0.3">
      <c r="A54" s="19"/>
      <c r="B54" s="5" t="s">
        <v>3</v>
      </c>
      <c r="C54" s="27"/>
      <c r="D54" s="27"/>
      <c r="E54" s="27"/>
      <c r="F54" s="68">
        <f>F36*$D$17</f>
        <v>2051.7676767676767</v>
      </c>
      <c r="G54" s="72">
        <f>G36*$D$17</f>
        <v>1641.4141414141413</v>
      </c>
      <c r="H54" s="72">
        <f t="shared" ref="H54:I54" si="14">H36*$D$17</f>
        <v>1477.2727272727273</v>
      </c>
      <c r="I54" s="72">
        <f t="shared" si="14"/>
        <v>1329.5454545454545</v>
      </c>
      <c r="J54" s="37"/>
    </row>
    <row r="55" spans="1:11" x14ac:dyDescent="0.3">
      <c r="A55" s="19"/>
      <c r="B55" s="5" t="s">
        <v>5</v>
      </c>
      <c r="C55" s="27"/>
      <c r="D55" s="27"/>
      <c r="E55" s="27"/>
      <c r="F55" s="27"/>
      <c r="G55" s="68">
        <f>G37*$D$17</f>
        <v>2051.7676767676767</v>
      </c>
      <c r="H55" s="72">
        <f t="shared" ref="H55:I55" si="15">H37*$D$17</f>
        <v>1641.4141414141413</v>
      </c>
      <c r="I55" s="72">
        <f t="shared" si="15"/>
        <v>1477.2727272727273</v>
      </c>
      <c r="J55" s="73">
        <f t="shared" ref="J55" si="16">J37*$D$17</f>
        <v>1329.5454545454545</v>
      </c>
    </row>
    <row r="56" spans="1:11" x14ac:dyDescent="0.3">
      <c r="A56" s="19"/>
      <c r="B56" s="5" t="s">
        <v>23</v>
      </c>
      <c r="C56" s="27"/>
      <c r="D56" s="27"/>
      <c r="E56" s="27"/>
      <c r="F56" s="27"/>
      <c r="G56" s="17"/>
      <c r="H56" s="68">
        <f t="shared" ref="H56" si="17">H38*$D$17</f>
        <v>2051.7676767676767</v>
      </c>
      <c r="I56" s="72">
        <f t="shared" ref="I56" si="18">I38*$D$17</f>
        <v>1641.4141414141413</v>
      </c>
      <c r="J56" s="73">
        <f t="shared" ref="J56" si="19">J38*$D$17</f>
        <v>1477.2727272727273</v>
      </c>
    </row>
    <row r="57" spans="1:11" x14ac:dyDescent="0.3">
      <c r="A57" s="19"/>
      <c r="B57" s="5" t="s">
        <v>24</v>
      </c>
      <c r="C57" s="27"/>
      <c r="D57" s="27"/>
      <c r="E57" s="27"/>
      <c r="F57" s="27"/>
      <c r="G57" s="17"/>
      <c r="H57" s="17"/>
      <c r="I57" s="68">
        <f t="shared" ref="I57" si="20">I39*$D$17</f>
        <v>2051.7676767676767</v>
      </c>
      <c r="J57" s="73">
        <f t="shared" ref="J57" si="21">J39*$D$17</f>
        <v>1641.4141414141413</v>
      </c>
    </row>
    <row r="58" spans="1:11" x14ac:dyDescent="0.3">
      <c r="A58" s="19"/>
      <c r="B58" s="5" t="s">
        <v>25</v>
      </c>
      <c r="C58" s="27"/>
      <c r="D58" s="27"/>
      <c r="E58" s="27"/>
      <c r="F58" s="27"/>
      <c r="G58" s="17"/>
      <c r="H58" s="17"/>
      <c r="I58" s="17"/>
      <c r="J58" s="69">
        <f t="shared" ref="J58" si="22">J40*$D$17</f>
        <v>2051.7676767676767</v>
      </c>
    </row>
    <row r="59" spans="1:11" x14ac:dyDescent="0.3">
      <c r="A59" s="19"/>
      <c r="B59" s="29"/>
      <c r="C59" s="20"/>
      <c r="D59" s="20"/>
      <c r="E59" s="20"/>
      <c r="F59" s="20"/>
      <c r="G59" s="20"/>
      <c r="H59" s="20"/>
      <c r="I59" s="20"/>
      <c r="J59" s="30"/>
    </row>
    <row r="60" spans="1:11" x14ac:dyDescent="0.3">
      <c r="A60" s="19"/>
      <c r="B60" s="75" t="s">
        <v>6</v>
      </c>
      <c r="C60" s="68">
        <f>C51</f>
        <v>6500</v>
      </c>
      <c r="D60" s="68">
        <f>D52</f>
        <v>2051.7676767676767</v>
      </c>
      <c r="E60" s="68">
        <f>E53</f>
        <v>2051.7676767676767</v>
      </c>
      <c r="F60" s="68">
        <f>F54</f>
        <v>2051.7676767676767</v>
      </c>
      <c r="G60" s="68">
        <f>G55</f>
        <v>2051.7676767676767</v>
      </c>
      <c r="H60" s="68">
        <f>H56</f>
        <v>2051.7676767676767</v>
      </c>
      <c r="I60" s="68">
        <f>I57</f>
        <v>2051.7676767676767</v>
      </c>
      <c r="J60" s="69">
        <f>J58</f>
        <v>2051.7676767676767</v>
      </c>
    </row>
    <row r="61" spans="1:11" x14ac:dyDescent="0.3">
      <c r="A61" s="19"/>
      <c r="B61" s="74" t="s">
        <v>7</v>
      </c>
      <c r="C61" s="72">
        <v>0</v>
      </c>
      <c r="D61" s="72">
        <f>D51</f>
        <v>5200</v>
      </c>
      <c r="E61" s="72">
        <f>E52+E51</f>
        <v>6321.4141414141413</v>
      </c>
      <c r="F61" s="72">
        <f>F53+F52+F51</f>
        <v>7330.6868686868684</v>
      </c>
      <c r="G61" s="72">
        <f>G54+G53+G52</f>
        <v>4448.2323232323233</v>
      </c>
      <c r="H61" s="72">
        <f>H54+H53+H55</f>
        <v>4448.2323232323233</v>
      </c>
      <c r="I61" s="72">
        <f>I54+I55+I56</f>
        <v>4448.2323232323233</v>
      </c>
      <c r="J61" s="73">
        <f>J55+J56+J57</f>
        <v>4448.2323232323233</v>
      </c>
    </row>
    <row r="62" spans="1:11" ht="15" thickBot="1" x14ac:dyDescent="0.35">
      <c r="A62" s="19"/>
      <c r="B62" s="31" t="s">
        <v>4</v>
      </c>
      <c r="C62" s="8">
        <f t="shared" ref="C62:I62" si="23">SUM(C51:C58)</f>
        <v>6500</v>
      </c>
      <c r="D62" s="8">
        <f t="shared" si="23"/>
        <v>7251.7676767676767</v>
      </c>
      <c r="E62" s="8">
        <f t="shared" si="23"/>
        <v>8373.181818181818</v>
      </c>
      <c r="F62" s="8">
        <f t="shared" si="23"/>
        <v>9382.4545454545441</v>
      </c>
      <c r="G62" s="8">
        <f t="shared" si="23"/>
        <v>6500</v>
      </c>
      <c r="H62" s="8">
        <f t="shared" si="23"/>
        <v>6500</v>
      </c>
      <c r="I62" s="8">
        <f t="shared" si="23"/>
        <v>6500</v>
      </c>
      <c r="J62" s="9">
        <f>SUM(J51:J58)</f>
        <v>6500</v>
      </c>
    </row>
    <row r="63" spans="1:11" x14ac:dyDescent="0.3">
      <c r="A63" s="19"/>
      <c r="B63" s="18"/>
      <c r="C63" s="27"/>
      <c r="D63" s="27"/>
      <c r="E63" s="27"/>
      <c r="F63" s="27"/>
      <c r="G63" s="27"/>
      <c r="H63" s="27"/>
      <c r="I63" s="27"/>
      <c r="J63" s="27"/>
    </row>
    <row r="65" spans="1:4" x14ac:dyDescent="0.3">
      <c r="A65" s="45" t="s">
        <v>19</v>
      </c>
      <c r="B65" s="46"/>
    </row>
    <row r="67" spans="1:4" x14ac:dyDescent="0.3">
      <c r="C67" s="48" t="s">
        <v>17</v>
      </c>
      <c r="D67" s="48" t="s">
        <v>18</v>
      </c>
    </row>
    <row r="68" spans="1:4" ht="15" thickBot="1" x14ac:dyDescent="0.35"/>
    <row r="69" spans="1:4" x14ac:dyDescent="0.3">
      <c r="A69" s="4"/>
      <c r="B69" s="10" t="s">
        <v>26</v>
      </c>
      <c r="C69" s="49">
        <f>D11</f>
        <v>0.6</v>
      </c>
      <c r="D69" s="50">
        <f>C69*D17</f>
        <v>0.39</v>
      </c>
    </row>
    <row r="70" spans="1:4" x14ac:dyDescent="0.3">
      <c r="A70" s="47"/>
      <c r="B70" s="5" t="s">
        <v>27</v>
      </c>
      <c r="C70" s="51">
        <f>C69*D13</f>
        <v>0.48</v>
      </c>
      <c r="D70" s="52">
        <f>D69*D13</f>
        <v>0.31200000000000006</v>
      </c>
    </row>
    <row r="71" spans="1:4" x14ac:dyDescent="0.3">
      <c r="B71" s="5" t="s">
        <v>28</v>
      </c>
      <c r="C71" s="51">
        <f>C70*D14</f>
        <v>0.432</v>
      </c>
      <c r="D71" s="52">
        <f>D70*D14</f>
        <v>0.28080000000000005</v>
      </c>
    </row>
    <row r="72" spans="1:4" ht="15" thickBot="1" x14ac:dyDescent="0.35">
      <c r="B72" s="13" t="s">
        <v>29</v>
      </c>
      <c r="C72" s="53">
        <f>C71*D15</f>
        <v>0.38879999999999998</v>
      </c>
      <c r="D72" s="54">
        <f>D71*D15</f>
        <v>0.25272000000000006</v>
      </c>
    </row>
    <row r="73" spans="1:4" x14ac:dyDescent="0.3">
      <c r="B73" s="16"/>
      <c r="C73" s="51"/>
      <c r="D73" s="51"/>
    </row>
    <row r="74" spans="1:4" x14ac:dyDescent="0.3">
      <c r="B74" s="16"/>
      <c r="C74" s="51"/>
      <c r="D74" s="51"/>
    </row>
    <row r="77" spans="1:4" x14ac:dyDescent="0.3">
      <c r="A77" s="61" t="s">
        <v>50</v>
      </c>
    </row>
    <row r="78" spans="1:4" x14ac:dyDescent="0.3">
      <c r="A78" s="4"/>
    </row>
    <row r="79" spans="1:4" x14ac:dyDescent="0.3">
      <c r="A79" s="63" t="s">
        <v>49</v>
      </c>
    </row>
    <row r="80" spans="1:4" x14ac:dyDescent="0.3">
      <c r="A80" s="62" t="s">
        <v>53</v>
      </c>
    </row>
    <row r="81" spans="1:1" x14ac:dyDescent="0.3">
      <c r="A81" s="64" t="s">
        <v>54</v>
      </c>
    </row>
    <row r="82" spans="1:1" x14ac:dyDescent="0.3">
      <c r="A82" s="66" t="s">
        <v>51</v>
      </c>
    </row>
    <row r="83" spans="1:1" x14ac:dyDescent="0.3">
      <c r="A83" s="65" t="s">
        <v>52</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4"/>
  <sheetViews>
    <sheetView zoomScale="60" zoomScaleNormal="60" workbookViewId="0"/>
  </sheetViews>
  <sheetFormatPr defaultRowHeight="14.4" x14ac:dyDescent="0.3"/>
  <cols>
    <col min="1" max="2" width="11.109375" style="15" customWidth="1"/>
    <col min="3" max="10" width="11.109375" style="4" customWidth="1"/>
    <col min="11" max="14" width="11.109375" customWidth="1"/>
  </cols>
  <sheetData>
    <row r="1" spans="1:13" x14ac:dyDescent="0.3">
      <c r="A1" s="39" t="s">
        <v>42</v>
      </c>
      <c r="B1" s="21"/>
      <c r="C1" s="22"/>
      <c r="D1" s="22"/>
    </row>
    <row r="2" spans="1:13" x14ac:dyDescent="0.3">
      <c r="A2" s="39" t="s">
        <v>38</v>
      </c>
    </row>
    <row r="5" spans="1:13" ht="15" x14ac:dyDescent="0.25">
      <c r="A5" s="153" t="s">
        <v>30</v>
      </c>
      <c r="B5" s="154"/>
      <c r="C5" s="150"/>
      <c r="D5" s="150"/>
      <c r="F5" s="175" t="s">
        <v>85</v>
      </c>
      <c r="G5" s="141"/>
      <c r="H5" s="143"/>
      <c r="I5" s="143"/>
      <c r="J5" s="143"/>
      <c r="K5" s="143"/>
      <c r="L5" s="143"/>
    </row>
    <row r="6" spans="1:13" s="4" customFormat="1" ht="15" x14ac:dyDescent="0.25">
      <c r="A6" s="154"/>
      <c r="B6" s="152"/>
      <c r="C6" s="157"/>
      <c r="D6" s="158"/>
      <c r="F6" s="141"/>
      <c r="G6" s="141"/>
      <c r="H6" s="165" t="s">
        <v>8</v>
      </c>
      <c r="I6" s="165" t="s">
        <v>9</v>
      </c>
      <c r="J6" s="165" t="s">
        <v>10</v>
      </c>
      <c r="K6" s="165" t="s">
        <v>11</v>
      </c>
      <c r="L6" s="165" t="s">
        <v>12</v>
      </c>
      <c r="M6"/>
    </row>
    <row r="7" spans="1:13" s="4" customFormat="1" ht="15" x14ac:dyDescent="0.25">
      <c r="A7" s="154"/>
      <c r="B7" s="152"/>
      <c r="C7" s="155" t="s">
        <v>35</v>
      </c>
      <c r="D7" s="156">
        <v>10000</v>
      </c>
      <c r="F7" s="176" t="s">
        <v>55</v>
      </c>
      <c r="G7" s="141"/>
      <c r="H7" s="144">
        <f>C46</f>
        <v>4230.7692307692305</v>
      </c>
      <c r="I7" s="144">
        <f>D46</f>
        <v>7615.3846153846152</v>
      </c>
      <c r="J7" s="144">
        <f>E46</f>
        <v>9587.3348873348878</v>
      </c>
      <c r="K7" s="144">
        <f>F46</f>
        <v>11469.510489510489</v>
      </c>
      <c r="L7" s="144">
        <f>G46</f>
        <v>10696.083916083917</v>
      </c>
      <c r="M7"/>
    </row>
    <row r="8" spans="1:13" s="4" customFormat="1" ht="15" x14ac:dyDescent="0.25">
      <c r="A8" s="154"/>
      <c r="B8" s="152"/>
      <c r="C8" s="157"/>
      <c r="D8" s="158"/>
      <c r="F8" s="176" t="s">
        <v>56</v>
      </c>
      <c r="G8" s="141"/>
      <c r="H8" s="169">
        <f>C45/C46</f>
        <v>0</v>
      </c>
      <c r="I8" s="169">
        <f>D45/D46</f>
        <v>0.44444444444444442</v>
      </c>
      <c r="J8" s="169">
        <f>E45/E46</f>
        <v>0.67075671251083968</v>
      </c>
      <c r="K8" s="169">
        <f>F45/F46</f>
        <v>0.48575799084901972</v>
      </c>
      <c r="L8" s="169">
        <f>G45/G46</f>
        <v>0.70488585529709002</v>
      </c>
      <c r="M8"/>
    </row>
    <row r="9" spans="1:13" ht="15" x14ac:dyDescent="0.25">
      <c r="A9" s="154"/>
      <c r="B9" s="152"/>
      <c r="C9" s="157" t="s">
        <v>34</v>
      </c>
      <c r="D9" s="159">
        <v>2750</v>
      </c>
      <c r="E9" s="4" t="s">
        <v>41</v>
      </c>
      <c r="F9" s="176"/>
      <c r="G9" s="141"/>
      <c r="H9" s="143"/>
      <c r="I9" s="143"/>
      <c r="J9" s="143"/>
      <c r="K9" s="143"/>
      <c r="L9" s="143"/>
    </row>
    <row r="10" spans="1:13" ht="15" x14ac:dyDescent="0.25">
      <c r="A10" s="154"/>
      <c r="B10" s="154"/>
      <c r="C10" s="150"/>
      <c r="D10" s="150"/>
      <c r="F10" s="176" t="s">
        <v>57</v>
      </c>
      <c r="G10" s="141"/>
      <c r="H10" s="144">
        <f>C62</f>
        <v>2750</v>
      </c>
      <c r="I10" s="144">
        <f>D62</f>
        <v>2750</v>
      </c>
      <c r="J10" s="144">
        <f>E62</f>
        <v>2051.7676767676767</v>
      </c>
      <c r="K10" s="144">
        <f>F62</f>
        <v>2051.7676767676767</v>
      </c>
      <c r="L10" s="144">
        <f>G62</f>
        <v>2051.7676767676767</v>
      </c>
    </row>
    <row r="11" spans="1:13" ht="15" x14ac:dyDescent="0.25">
      <c r="A11" s="154"/>
      <c r="B11" s="154"/>
      <c r="C11" s="150"/>
      <c r="D11" s="150"/>
    </row>
    <row r="12" spans="1:13" ht="15" x14ac:dyDescent="0.25">
      <c r="A12" s="154"/>
      <c r="B12" s="154"/>
      <c r="C12" s="157" t="s">
        <v>15</v>
      </c>
      <c r="D12" s="160">
        <v>0.08</v>
      </c>
    </row>
    <row r="13" spans="1:13" x14ac:dyDescent="0.3">
      <c r="A13" s="154"/>
      <c r="B13" s="154"/>
      <c r="C13" s="157" t="s">
        <v>33</v>
      </c>
      <c r="D13" s="160">
        <v>0.6</v>
      </c>
    </row>
    <row r="14" spans="1:13" x14ac:dyDescent="0.3">
      <c r="A14" s="154"/>
      <c r="B14" s="154"/>
      <c r="C14" s="154"/>
      <c r="D14" s="161"/>
    </row>
    <row r="15" spans="1:13" x14ac:dyDescent="0.3">
      <c r="A15" s="154"/>
      <c r="B15" s="151"/>
      <c r="C15" s="157" t="s">
        <v>31</v>
      </c>
      <c r="D15" s="160">
        <v>0.8</v>
      </c>
    </row>
    <row r="16" spans="1:13" s="4" customFormat="1" x14ac:dyDescent="0.3">
      <c r="A16" s="154"/>
      <c r="B16" s="151"/>
      <c r="C16" s="157" t="s">
        <v>32</v>
      </c>
      <c r="D16" s="160">
        <v>0.9</v>
      </c>
      <c r="K16"/>
      <c r="L16"/>
      <c r="M16"/>
    </row>
    <row r="17" spans="1:13" s="4" customFormat="1" x14ac:dyDescent="0.3">
      <c r="A17" s="154"/>
      <c r="B17" s="151"/>
      <c r="C17" s="157" t="s">
        <v>40</v>
      </c>
      <c r="D17" s="160">
        <v>0.9</v>
      </c>
      <c r="K17"/>
      <c r="L17"/>
      <c r="M17"/>
    </row>
    <row r="18" spans="1:13" s="4" customFormat="1" x14ac:dyDescent="0.3">
      <c r="A18" s="151"/>
      <c r="B18" s="151"/>
      <c r="C18" s="162"/>
      <c r="D18" s="174"/>
      <c r="E18"/>
      <c r="K18"/>
      <c r="L18"/>
      <c r="M18"/>
    </row>
    <row r="19" spans="1:13" s="4" customFormat="1" x14ac:dyDescent="0.3">
      <c r="A19" s="154"/>
      <c r="B19" s="152"/>
      <c r="C19" s="157" t="s">
        <v>36</v>
      </c>
      <c r="D19" s="160">
        <v>0.65</v>
      </c>
      <c r="K19"/>
      <c r="L19"/>
      <c r="M19"/>
    </row>
    <row r="20" spans="1:13" s="4" customFormat="1" x14ac:dyDescent="0.3">
      <c r="A20" s="15"/>
      <c r="B20" s="1"/>
      <c r="C20" s="2"/>
      <c r="D20" s="41"/>
      <c r="K20"/>
      <c r="L20"/>
      <c r="M20"/>
    </row>
    <row r="22" spans="1:13" x14ac:dyDescent="0.3">
      <c r="A22" s="44" t="s">
        <v>43</v>
      </c>
    </row>
    <row r="24" spans="1:13" x14ac:dyDescent="0.3">
      <c r="A24" s="16"/>
      <c r="C24" s="14" t="s">
        <v>8</v>
      </c>
      <c r="D24" s="14" t="s">
        <v>9</v>
      </c>
      <c r="E24" s="14" t="s">
        <v>10</v>
      </c>
      <c r="F24" s="14" t="s">
        <v>11</v>
      </c>
      <c r="G24" s="14" t="s">
        <v>12</v>
      </c>
      <c r="H24" s="14" t="s">
        <v>20</v>
      </c>
      <c r="I24" s="14" t="s">
        <v>21</v>
      </c>
      <c r="J24" s="14" t="s">
        <v>22</v>
      </c>
      <c r="K24" s="14"/>
      <c r="L24" s="14"/>
    </row>
    <row r="25" spans="1:13" ht="15" thickBot="1" x14ac:dyDescent="0.35">
      <c r="A25" s="16"/>
    </row>
    <row r="26" spans="1:13" x14ac:dyDescent="0.3">
      <c r="B26" s="10" t="s">
        <v>13</v>
      </c>
      <c r="C26" s="34">
        <f t="shared" ref="C26:J26" si="0">C27/(1-$D$12)</f>
        <v>7664.437012263098</v>
      </c>
      <c r="D26" s="34">
        <f t="shared" si="0"/>
        <v>7664.437012263098</v>
      </c>
      <c r="E26" s="34">
        <f t="shared" si="0"/>
        <v>5718.4160445030011</v>
      </c>
      <c r="F26" s="34">
        <f t="shared" si="0"/>
        <v>5718.4160445030011</v>
      </c>
      <c r="G26" s="34">
        <f t="shared" si="0"/>
        <v>5718.4160445030011</v>
      </c>
      <c r="H26" s="34">
        <f t="shared" si="0"/>
        <v>5718.4160445030011</v>
      </c>
      <c r="I26" s="34">
        <f t="shared" si="0"/>
        <v>5718.4160445030011</v>
      </c>
      <c r="J26" s="56">
        <f t="shared" si="0"/>
        <v>5718.4160445030011</v>
      </c>
    </row>
    <row r="27" spans="1:13" x14ac:dyDescent="0.3">
      <c r="B27" s="5" t="s">
        <v>14</v>
      </c>
      <c r="C27" s="17">
        <f t="shared" ref="C27:J27" si="1">C28/$D$13</f>
        <v>7051.2820512820508</v>
      </c>
      <c r="D27" s="17">
        <f t="shared" si="1"/>
        <v>7051.2820512820508</v>
      </c>
      <c r="E27" s="17">
        <f t="shared" si="1"/>
        <v>5260.9427609427612</v>
      </c>
      <c r="F27" s="17">
        <f t="shared" si="1"/>
        <v>5260.9427609427612</v>
      </c>
      <c r="G27" s="17">
        <f t="shared" si="1"/>
        <v>5260.9427609427612</v>
      </c>
      <c r="H27" s="17">
        <f t="shared" si="1"/>
        <v>5260.9427609427612</v>
      </c>
      <c r="I27" s="17">
        <f t="shared" si="1"/>
        <v>5260.9427609427612</v>
      </c>
      <c r="J27" s="23">
        <f t="shared" si="1"/>
        <v>5260.9427609427612</v>
      </c>
    </row>
    <row r="28" spans="1:13" ht="15" thickBot="1" x14ac:dyDescent="0.35">
      <c r="B28" s="13" t="s">
        <v>16</v>
      </c>
      <c r="C28" s="57">
        <f>C44</f>
        <v>4230.7692307692305</v>
      </c>
      <c r="D28" s="57">
        <f t="shared" ref="D28:G28" si="2">D44</f>
        <v>4230.7692307692305</v>
      </c>
      <c r="E28" s="57">
        <f t="shared" si="2"/>
        <v>3156.5656565656564</v>
      </c>
      <c r="F28" s="57">
        <f t="shared" si="2"/>
        <v>3156.5656565656564</v>
      </c>
      <c r="G28" s="57">
        <f t="shared" si="2"/>
        <v>3156.5656565656564</v>
      </c>
      <c r="H28" s="57">
        <f t="shared" ref="H28:J28" si="3">H44</f>
        <v>3156.5656565656564</v>
      </c>
      <c r="I28" s="57">
        <f t="shared" si="3"/>
        <v>3156.5656565656564</v>
      </c>
      <c r="J28" s="58">
        <f t="shared" si="3"/>
        <v>3156.5656565656564</v>
      </c>
      <c r="K28" s="42"/>
    </row>
    <row r="29" spans="1:13" x14ac:dyDescent="0.3">
      <c r="B29" s="16"/>
      <c r="C29" s="27"/>
      <c r="D29" s="27"/>
      <c r="E29" s="27"/>
      <c r="F29" s="27"/>
      <c r="G29" s="27"/>
      <c r="H29" s="27"/>
      <c r="I29" s="27"/>
      <c r="J29" s="27"/>
      <c r="K29" s="42"/>
    </row>
    <row r="30" spans="1:13" x14ac:dyDescent="0.3">
      <c r="B30" s="16"/>
      <c r="C30" s="27"/>
      <c r="D30" s="27"/>
      <c r="E30" s="27"/>
      <c r="F30" s="27"/>
      <c r="G30" s="27"/>
      <c r="H30" s="27"/>
      <c r="I30" s="27"/>
      <c r="J30" s="27"/>
      <c r="K30" s="42"/>
    </row>
    <row r="31" spans="1:13" x14ac:dyDescent="0.3">
      <c r="A31" s="44" t="s">
        <v>47</v>
      </c>
      <c r="B31" s="16"/>
      <c r="C31" s="27"/>
      <c r="D31" s="27"/>
      <c r="E31" s="27"/>
      <c r="F31" s="27"/>
      <c r="G31" s="27"/>
      <c r="H31" s="27"/>
      <c r="I31" s="27"/>
      <c r="J31" s="27"/>
      <c r="K31" s="42"/>
    </row>
    <row r="33" spans="1:13" x14ac:dyDescent="0.3">
      <c r="A33" s="16"/>
      <c r="C33" s="14" t="s">
        <v>8</v>
      </c>
      <c r="D33" s="14" t="s">
        <v>9</v>
      </c>
      <c r="E33" s="14" t="s">
        <v>10</v>
      </c>
      <c r="F33" s="14" t="s">
        <v>11</v>
      </c>
      <c r="G33" s="14" t="s">
        <v>12</v>
      </c>
      <c r="H33" s="14" t="s">
        <v>20</v>
      </c>
      <c r="I33" s="14" t="s">
        <v>21</v>
      </c>
      <c r="J33" s="14" t="s">
        <v>22</v>
      </c>
      <c r="K33" s="14"/>
      <c r="L33" s="14"/>
    </row>
    <row r="34" spans="1:13" ht="15" thickBot="1" x14ac:dyDescent="0.35"/>
    <row r="35" spans="1:13" x14ac:dyDescent="0.3">
      <c r="B35" s="10" t="s">
        <v>0</v>
      </c>
      <c r="C35" s="34">
        <f>C53/$D$19</f>
        <v>4230.7692307692305</v>
      </c>
      <c r="D35" s="38">
        <f t="shared" ref="D35:G38" si="4">D53/$D$19</f>
        <v>3384.6153846153843</v>
      </c>
      <c r="E35" s="38">
        <f t="shared" si="4"/>
        <v>3046.1538461538462</v>
      </c>
      <c r="F35" s="38">
        <f t="shared" si="4"/>
        <v>2741.5384615384614</v>
      </c>
      <c r="G35" s="11"/>
      <c r="H35" s="11"/>
      <c r="I35" s="11"/>
      <c r="J35" s="12"/>
    </row>
    <row r="36" spans="1:13" x14ac:dyDescent="0.3">
      <c r="B36" s="5" t="s">
        <v>1</v>
      </c>
      <c r="C36" s="6"/>
      <c r="D36" s="17">
        <f t="shared" si="4"/>
        <v>4230.7692307692305</v>
      </c>
      <c r="E36" s="24">
        <f t="shared" si="4"/>
        <v>3384.6153846153843</v>
      </c>
      <c r="F36" s="24">
        <f>F54/$D$19</f>
        <v>3046.1538461538462</v>
      </c>
      <c r="G36" s="24">
        <f t="shared" si="4"/>
        <v>2741.5384615384614</v>
      </c>
      <c r="H36" s="24"/>
      <c r="I36" s="24"/>
      <c r="J36" s="37"/>
    </row>
    <row r="37" spans="1:13" x14ac:dyDescent="0.3">
      <c r="B37" s="5" t="s">
        <v>2</v>
      </c>
      <c r="C37" s="6"/>
      <c r="D37" s="6"/>
      <c r="E37" s="17">
        <f t="shared" si="4"/>
        <v>3156.5656565656564</v>
      </c>
      <c r="F37" s="24">
        <f t="shared" si="4"/>
        <v>2525.2525252525252</v>
      </c>
      <c r="G37" s="24">
        <f t="shared" si="4"/>
        <v>2272.7272727272725</v>
      </c>
      <c r="H37" s="24">
        <f t="shared" ref="H37" si="5">H55/$D$19</f>
        <v>2045.4545454545453</v>
      </c>
      <c r="I37" s="24"/>
      <c r="J37" s="37"/>
      <c r="K37" s="41"/>
      <c r="L37" s="43"/>
      <c r="M37" s="43"/>
    </row>
    <row r="38" spans="1:13" x14ac:dyDescent="0.3">
      <c r="B38" s="5" t="s">
        <v>3</v>
      </c>
      <c r="C38" s="6"/>
      <c r="D38" s="6"/>
      <c r="E38" s="6"/>
      <c r="F38" s="17">
        <f t="shared" si="4"/>
        <v>3156.5656565656564</v>
      </c>
      <c r="G38" s="24">
        <f t="shared" si="4"/>
        <v>2525.2525252525252</v>
      </c>
      <c r="H38" s="24">
        <f t="shared" ref="H38:I38" si="6">H56/$D$19</f>
        <v>2272.7272727272725</v>
      </c>
      <c r="I38" s="24">
        <f t="shared" si="6"/>
        <v>2045.4545454545453</v>
      </c>
      <c r="J38" s="37"/>
      <c r="K38" s="42"/>
    </row>
    <row r="39" spans="1:13" x14ac:dyDescent="0.3">
      <c r="B39" s="5" t="s">
        <v>5</v>
      </c>
      <c r="C39" s="6"/>
      <c r="D39" s="6"/>
      <c r="E39" s="6"/>
      <c r="F39" s="6"/>
      <c r="G39" s="17">
        <f>G57/$D$19</f>
        <v>3156.5656565656564</v>
      </c>
      <c r="H39" s="24">
        <f t="shared" ref="H39" si="7">H57/$D$19</f>
        <v>2525.2525252525252</v>
      </c>
      <c r="I39" s="24">
        <f t="shared" ref="I39" si="8">I57/$D$19</f>
        <v>2272.7272727272725</v>
      </c>
      <c r="J39" s="37">
        <f t="shared" ref="J39" si="9">J57/$D$19</f>
        <v>2045.4545454545453</v>
      </c>
      <c r="K39" s="42"/>
    </row>
    <row r="40" spans="1:13" x14ac:dyDescent="0.3">
      <c r="B40" s="5" t="s">
        <v>23</v>
      </c>
      <c r="C40" s="6"/>
      <c r="D40" s="6"/>
      <c r="E40" s="6"/>
      <c r="F40" s="6"/>
      <c r="G40" s="17"/>
      <c r="H40" s="17">
        <f>H58/$D$19</f>
        <v>3156.5656565656564</v>
      </c>
      <c r="I40" s="24">
        <f t="shared" ref="I40" si="10">I58/$D$19</f>
        <v>2525.2525252525252</v>
      </c>
      <c r="J40" s="37">
        <f t="shared" ref="J40" si="11">J58/$D$19</f>
        <v>2272.7272727272725</v>
      </c>
      <c r="K40" s="42"/>
    </row>
    <row r="41" spans="1:13" x14ac:dyDescent="0.3">
      <c r="B41" s="5" t="s">
        <v>24</v>
      </c>
      <c r="C41" s="6"/>
      <c r="D41" s="6"/>
      <c r="E41" s="6"/>
      <c r="F41" s="6"/>
      <c r="G41" s="17"/>
      <c r="H41" s="17"/>
      <c r="I41" s="17">
        <f>I59/$D$19</f>
        <v>3156.5656565656564</v>
      </c>
      <c r="J41" s="37">
        <f t="shared" ref="J41" si="12">J59/$D$19</f>
        <v>2525.2525252525252</v>
      </c>
      <c r="K41" s="42"/>
    </row>
    <row r="42" spans="1:13" x14ac:dyDescent="0.3">
      <c r="B42" s="5" t="s">
        <v>25</v>
      </c>
      <c r="C42" s="6"/>
      <c r="D42" s="6"/>
      <c r="E42" s="6"/>
      <c r="F42" s="6"/>
      <c r="G42" s="17"/>
      <c r="H42" s="17"/>
      <c r="I42" s="17"/>
      <c r="J42" s="23">
        <f>J60/$D$19</f>
        <v>3156.5656565656564</v>
      </c>
      <c r="K42" s="42"/>
    </row>
    <row r="43" spans="1:13" x14ac:dyDescent="0.3">
      <c r="B43" s="3"/>
      <c r="C43" s="6"/>
      <c r="D43" s="6"/>
      <c r="E43" s="6"/>
      <c r="F43" s="6"/>
      <c r="G43" s="6"/>
      <c r="H43" s="6"/>
      <c r="I43" s="6"/>
      <c r="J43" s="7"/>
      <c r="K43" s="42"/>
    </row>
    <row r="44" spans="1:13" x14ac:dyDescent="0.3">
      <c r="B44" s="35" t="s">
        <v>6</v>
      </c>
      <c r="C44" s="17">
        <f>C35</f>
        <v>4230.7692307692305</v>
      </c>
      <c r="D44" s="17">
        <f>D36</f>
        <v>4230.7692307692305</v>
      </c>
      <c r="E44" s="17">
        <f>E37</f>
        <v>3156.5656565656564</v>
      </c>
      <c r="F44" s="17">
        <f>F38</f>
        <v>3156.5656565656564</v>
      </c>
      <c r="G44" s="17">
        <f>G39</f>
        <v>3156.5656565656564</v>
      </c>
      <c r="H44" s="17">
        <f>H40</f>
        <v>3156.5656565656564</v>
      </c>
      <c r="I44" s="17">
        <f>I41</f>
        <v>3156.5656565656564</v>
      </c>
      <c r="J44" s="23">
        <f>J42</f>
        <v>3156.5656565656564</v>
      </c>
      <c r="K44" s="42"/>
    </row>
    <row r="45" spans="1:13" x14ac:dyDescent="0.3">
      <c r="B45" s="36" t="s">
        <v>7</v>
      </c>
      <c r="C45" s="24">
        <v>0</v>
      </c>
      <c r="D45" s="24">
        <f>D35</f>
        <v>3384.6153846153843</v>
      </c>
      <c r="E45" s="24">
        <f>E36+E35</f>
        <v>6430.7692307692305</v>
      </c>
      <c r="F45" s="24">
        <f>F37+F36+G35</f>
        <v>5571.4063714063714</v>
      </c>
      <c r="G45" s="24">
        <f>G38+G37+G36</f>
        <v>7539.5182595182596</v>
      </c>
      <c r="H45" s="24">
        <f>H38+H37+H39</f>
        <v>6843.4343434343427</v>
      </c>
      <c r="I45" s="24">
        <f>I38+I39+I40</f>
        <v>6843.4343434343427</v>
      </c>
      <c r="J45" s="37">
        <f>J39+J40+J41</f>
        <v>6843.4343434343427</v>
      </c>
      <c r="K45" s="42"/>
    </row>
    <row r="46" spans="1:13" ht="15" thickBot="1" x14ac:dyDescent="0.35">
      <c r="B46" s="13" t="s">
        <v>4</v>
      </c>
      <c r="C46" s="8">
        <f t="shared" ref="C46:I46" si="13">SUM(C35:C42)</f>
        <v>4230.7692307692305</v>
      </c>
      <c r="D46" s="8">
        <f t="shared" si="13"/>
        <v>7615.3846153846152</v>
      </c>
      <c r="E46" s="8">
        <f t="shared" si="13"/>
        <v>9587.3348873348878</v>
      </c>
      <c r="F46" s="8">
        <f t="shared" si="13"/>
        <v>11469.510489510489</v>
      </c>
      <c r="G46" s="8">
        <f t="shared" si="13"/>
        <v>10696.083916083917</v>
      </c>
      <c r="H46" s="8">
        <f t="shared" si="13"/>
        <v>10000</v>
      </c>
      <c r="I46" s="8">
        <f t="shared" si="13"/>
        <v>10000</v>
      </c>
      <c r="J46" s="9">
        <f>SUM(J35:J42)</f>
        <v>10000</v>
      </c>
      <c r="K46" s="42"/>
    </row>
    <row r="47" spans="1:13" x14ac:dyDescent="0.3">
      <c r="C47" s="6"/>
      <c r="D47" s="6"/>
      <c r="E47" s="6"/>
      <c r="F47" s="6"/>
      <c r="G47" s="6"/>
      <c r="H47" s="6"/>
      <c r="I47" s="6"/>
      <c r="J47" s="6"/>
      <c r="K47" s="42"/>
    </row>
    <row r="48" spans="1:13" x14ac:dyDescent="0.3">
      <c r="C48" s="6"/>
      <c r="D48" s="6"/>
      <c r="E48" s="6"/>
      <c r="F48" s="6"/>
      <c r="G48" s="6"/>
      <c r="H48" s="6"/>
      <c r="I48" s="6"/>
      <c r="J48" s="6"/>
      <c r="K48" s="42"/>
    </row>
    <row r="49" spans="1:12" x14ac:dyDescent="0.3">
      <c r="A49" s="44" t="s">
        <v>48</v>
      </c>
      <c r="C49" s="6"/>
      <c r="D49" s="6"/>
      <c r="E49" s="6"/>
      <c r="F49" s="6"/>
      <c r="G49" s="6"/>
      <c r="H49" s="6"/>
      <c r="I49" s="6"/>
      <c r="J49" s="6"/>
      <c r="K49" s="42"/>
    </row>
    <row r="50" spans="1:12" x14ac:dyDescent="0.3">
      <c r="C50" s="6"/>
      <c r="D50" s="6"/>
      <c r="E50" s="6"/>
      <c r="F50" s="6"/>
      <c r="G50" s="6"/>
      <c r="H50" s="6"/>
      <c r="I50" s="6"/>
      <c r="J50" s="6"/>
      <c r="K50" s="42"/>
    </row>
    <row r="51" spans="1:12" x14ac:dyDescent="0.3">
      <c r="A51" s="18"/>
      <c r="B51" s="19"/>
      <c r="C51" s="14" t="s">
        <v>8</v>
      </c>
      <c r="D51" s="14" t="s">
        <v>9</v>
      </c>
      <c r="E51" s="14" t="s">
        <v>10</v>
      </c>
      <c r="F51" s="14" t="s">
        <v>11</v>
      </c>
      <c r="G51" s="14" t="s">
        <v>12</v>
      </c>
      <c r="H51" s="14" t="s">
        <v>20</v>
      </c>
      <c r="I51" s="14" t="s">
        <v>21</v>
      </c>
      <c r="J51" s="14" t="s">
        <v>22</v>
      </c>
      <c r="K51" s="14"/>
      <c r="L51" s="14"/>
    </row>
    <row r="52" spans="1:12" ht="15" thickBot="1" x14ac:dyDescent="0.35">
      <c r="A52" s="19"/>
      <c r="B52" s="19"/>
      <c r="C52" s="20"/>
      <c r="D52" s="20"/>
      <c r="E52" s="20"/>
      <c r="F52" s="20"/>
      <c r="G52" s="20"/>
      <c r="H52" s="20"/>
      <c r="I52" s="20"/>
      <c r="J52" s="20"/>
      <c r="K52" s="42"/>
    </row>
    <row r="53" spans="1:12" x14ac:dyDescent="0.3">
      <c r="B53" s="10" t="s">
        <v>0</v>
      </c>
      <c r="C53" s="67">
        <f>C62</f>
        <v>2750</v>
      </c>
      <c r="D53" s="71">
        <f>C53*$D$15</f>
        <v>2200</v>
      </c>
      <c r="E53" s="71">
        <f>D53*$D$16</f>
        <v>1980</v>
      </c>
      <c r="F53" s="71">
        <f>E53*$D$17</f>
        <v>1782</v>
      </c>
      <c r="G53" s="25"/>
      <c r="H53" s="25"/>
      <c r="I53" s="25"/>
      <c r="J53" s="26"/>
      <c r="K53" s="42"/>
    </row>
    <row r="54" spans="1:12" x14ac:dyDescent="0.3">
      <c r="B54" s="5" t="s">
        <v>1</v>
      </c>
      <c r="C54" s="27"/>
      <c r="D54" s="68">
        <f>D62</f>
        <v>2750</v>
      </c>
      <c r="E54" s="72">
        <f>D54*$D$15</f>
        <v>2200</v>
      </c>
      <c r="F54" s="72">
        <f>E54*$D$16</f>
        <v>1980</v>
      </c>
      <c r="G54" s="72">
        <f>F54*$D$17</f>
        <v>1782</v>
      </c>
      <c r="H54" s="24"/>
      <c r="I54" s="24"/>
      <c r="J54" s="37"/>
    </row>
    <row r="55" spans="1:12" x14ac:dyDescent="0.3">
      <c r="A55" s="19"/>
      <c r="B55" s="5" t="s">
        <v>2</v>
      </c>
      <c r="C55" s="27"/>
      <c r="D55" s="27"/>
      <c r="E55" s="68">
        <f>E62</f>
        <v>2051.7676767676767</v>
      </c>
      <c r="F55" s="72">
        <f>E55*$D$15</f>
        <v>1641.4141414141413</v>
      </c>
      <c r="G55" s="72">
        <f>F55*$D$16</f>
        <v>1477.2727272727273</v>
      </c>
      <c r="H55" s="72">
        <f>G55*$D$17</f>
        <v>1329.5454545454545</v>
      </c>
      <c r="I55" s="24"/>
      <c r="J55" s="37"/>
    </row>
    <row r="56" spans="1:12" x14ac:dyDescent="0.3">
      <c r="A56" s="19"/>
      <c r="B56" s="5" t="s">
        <v>3</v>
      </c>
      <c r="C56" s="27"/>
      <c r="D56" s="27"/>
      <c r="E56" s="27"/>
      <c r="F56" s="68">
        <f>F62</f>
        <v>2051.7676767676767</v>
      </c>
      <c r="G56" s="72">
        <f>F56*$D$15</f>
        <v>1641.4141414141413</v>
      </c>
      <c r="H56" s="72">
        <f>G56*$D$16</f>
        <v>1477.2727272727273</v>
      </c>
      <c r="I56" s="72">
        <f>H56*$D$17</f>
        <v>1329.5454545454545</v>
      </c>
      <c r="J56" s="37"/>
    </row>
    <row r="57" spans="1:12" x14ac:dyDescent="0.3">
      <c r="A57" s="19"/>
      <c r="B57" s="5" t="s">
        <v>5</v>
      </c>
      <c r="C57" s="27"/>
      <c r="D57" s="27"/>
      <c r="E57" s="27"/>
      <c r="F57" s="27"/>
      <c r="G57" s="68">
        <f>G62</f>
        <v>2051.7676767676767</v>
      </c>
      <c r="H57" s="72">
        <f>G57*$D$15</f>
        <v>1641.4141414141413</v>
      </c>
      <c r="I57" s="72">
        <f>H57*$D$16</f>
        <v>1477.2727272727273</v>
      </c>
      <c r="J57" s="73">
        <f>I57*$D$17</f>
        <v>1329.5454545454545</v>
      </c>
    </row>
    <row r="58" spans="1:12" x14ac:dyDescent="0.3">
      <c r="A58" s="19"/>
      <c r="B58" s="5" t="s">
        <v>23</v>
      </c>
      <c r="C58" s="27"/>
      <c r="D58" s="27"/>
      <c r="E58" s="27"/>
      <c r="F58" s="27"/>
      <c r="G58" s="17"/>
      <c r="H58" s="68">
        <f>H62</f>
        <v>2051.7676767676767</v>
      </c>
      <c r="I58" s="72">
        <f>H58*$D$15</f>
        <v>1641.4141414141413</v>
      </c>
      <c r="J58" s="73">
        <f>I58*$D$16</f>
        <v>1477.2727272727273</v>
      </c>
    </row>
    <row r="59" spans="1:12" x14ac:dyDescent="0.3">
      <c r="A59" s="19"/>
      <c r="B59" s="5" t="s">
        <v>24</v>
      </c>
      <c r="C59" s="27"/>
      <c r="D59" s="27"/>
      <c r="E59" s="27"/>
      <c r="F59" s="27"/>
      <c r="G59" s="17"/>
      <c r="H59" s="17"/>
      <c r="I59" s="68">
        <f>I62</f>
        <v>2051.7676767676767</v>
      </c>
      <c r="J59" s="73">
        <f>I59*$D$15</f>
        <v>1641.4141414141413</v>
      </c>
    </row>
    <row r="60" spans="1:12" x14ac:dyDescent="0.3">
      <c r="A60" s="19"/>
      <c r="B60" s="5" t="s">
        <v>25</v>
      </c>
      <c r="C60" s="27"/>
      <c r="D60" s="27"/>
      <c r="E60" s="27"/>
      <c r="F60" s="27"/>
      <c r="G60" s="17"/>
      <c r="H60" s="17"/>
      <c r="I60" s="17"/>
      <c r="J60" s="69">
        <f>J62</f>
        <v>2051.7676767676767</v>
      </c>
    </row>
    <row r="61" spans="1:12" x14ac:dyDescent="0.3">
      <c r="A61" s="19"/>
      <c r="B61" s="29"/>
      <c r="C61" s="20"/>
      <c r="D61" s="20"/>
      <c r="E61" s="20"/>
      <c r="F61" s="20"/>
      <c r="G61" s="20"/>
      <c r="H61" s="20"/>
      <c r="I61" s="20"/>
      <c r="J61" s="30"/>
    </row>
    <row r="62" spans="1:12" x14ac:dyDescent="0.3">
      <c r="A62" s="19"/>
      <c r="B62" s="75" t="s">
        <v>6</v>
      </c>
      <c r="C62" s="68">
        <f>D9</f>
        <v>2750</v>
      </c>
      <c r="D62" s="68">
        <f>IF(D53+$D$9&lt;$D$7*$D$19,$D$9,$D$7*$D$19/(1+$D$15+$D$15*$D$16+$D$15*$D$16*$D$17))</f>
        <v>2750</v>
      </c>
      <c r="E62" s="68">
        <f>IF(E53+E54+$D$9&lt;$D$7*$D$19,$D$9,$D$7*$D$19/(1+$D$15+$D$15*$D$16+$D$15*$D$16*$D$17))</f>
        <v>2051.7676767676767</v>
      </c>
      <c r="F62" s="68">
        <f>IF(F53+F54+F55+$D$9&lt;$D$7*$D$19,$D$9,$D$7*$D$19/(1+$D$15+$D$15*$D$16+$D$15*$D$16*$D$17))</f>
        <v>2051.7676767676767</v>
      </c>
      <c r="G62" s="68">
        <f>IF(G54+G55+G56+$D$9&lt;$D$7*$D$19,$D$9,$D$7*$D$19/(1+$D$15+$D$15*$D$16+$D$15*$D$16*$D$17))</f>
        <v>2051.7676767676767</v>
      </c>
      <c r="H62" s="68">
        <f>IF(H57+H55+H56+$D$9&lt;$D$7*$D$19,$D$9,$D$7*$D$19/(1+$D$15+$D$15*$D$16+$D$15*$D$16*$D$17))</f>
        <v>2051.7676767676767</v>
      </c>
      <c r="I62" s="68">
        <f>IF(I58+I57+I56+$D$9&lt;$D$7*$D$19,$D$9,$D$7*$D$19/(1+$D$15+$D$15*$D$16+$D$15*$D$16*$D$17))</f>
        <v>2051.7676767676767</v>
      </c>
      <c r="J62" s="69">
        <f>IF(J57+J58+J59+$D$9&lt;$D$7*$D$19,$D$9,$D$7*$D$19/(1+$D$15+$D$15*$D$16+$D$15*$D$16*$D$17))</f>
        <v>2051.7676767676767</v>
      </c>
    </row>
    <row r="63" spans="1:12" x14ac:dyDescent="0.3">
      <c r="A63" s="19"/>
      <c r="B63" s="74" t="s">
        <v>7</v>
      </c>
      <c r="C63" s="72">
        <v>0</v>
      </c>
      <c r="D63" s="72">
        <f>D53</f>
        <v>2200</v>
      </c>
      <c r="E63" s="72">
        <f>E54+E53</f>
        <v>4180</v>
      </c>
      <c r="F63" s="72">
        <f>F55+F54+F53</f>
        <v>5403.4141414141413</v>
      </c>
      <c r="G63" s="72">
        <f>G56+G55+G54</f>
        <v>4900.6868686868684</v>
      </c>
      <c r="H63" s="72">
        <f>H56+H55+H57</f>
        <v>4448.2323232323233</v>
      </c>
      <c r="I63" s="72">
        <f>I56+I57+I58</f>
        <v>4448.2323232323233</v>
      </c>
      <c r="J63" s="73">
        <f>J57+J58+J59</f>
        <v>4448.2323232323233</v>
      </c>
    </row>
    <row r="64" spans="1:12" ht="15" thickBot="1" x14ac:dyDescent="0.35">
      <c r="A64" s="19"/>
      <c r="B64" s="31" t="s">
        <v>4</v>
      </c>
      <c r="C64" s="32">
        <f t="shared" ref="C64:I64" si="14">SUM(C53:C60)</f>
        <v>2750</v>
      </c>
      <c r="D64" s="32">
        <f t="shared" si="14"/>
        <v>4950</v>
      </c>
      <c r="E64" s="32">
        <f t="shared" si="14"/>
        <v>6231.7676767676767</v>
      </c>
      <c r="F64" s="32">
        <f t="shared" si="14"/>
        <v>7455.181818181818</v>
      </c>
      <c r="G64" s="32">
        <f t="shared" si="14"/>
        <v>6952.454545454545</v>
      </c>
      <c r="H64" s="32">
        <f t="shared" si="14"/>
        <v>6500</v>
      </c>
      <c r="I64" s="32">
        <f t="shared" si="14"/>
        <v>6500</v>
      </c>
      <c r="J64" s="33">
        <f>SUM(J53:J60)</f>
        <v>6500</v>
      </c>
    </row>
    <row r="65" spans="1:13" x14ac:dyDescent="0.3">
      <c r="A65" s="19"/>
      <c r="B65" s="18"/>
      <c r="C65" s="27"/>
      <c r="D65" s="27"/>
      <c r="E65" s="27"/>
      <c r="F65" s="27"/>
      <c r="G65" s="27"/>
      <c r="H65" s="27"/>
      <c r="I65" s="27"/>
      <c r="J65" s="27"/>
    </row>
    <row r="67" spans="1:13" x14ac:dyDescent="0.3">
      <c r="A67" s="45" t="s">
        <v>19</v>
      </c>
      <c r="B67" s="46"/>
    </row>
    <row r="69" spans="1:13" x14ac:dyDescent="0.3">
      <c r="C69" s="48" t="s">
        <v>17</v>
      </c>
      <c r="D69" s="48" t="s">
        <v>18</v>
      </c>
    </row>
    <row r="70" spans="1:13" ht="15" thickBot="1" x14ac:dyDescent="0.35"/>
    <row r="71" spans="1:13" x14ac:dyDescent="0.3">
      <c r="A71" s="4"/>
      <c r="B71" s="10" t="s">
        <v>26</v>
      </c>
      <c r="C71" s="49">
        <f>D13</f>
        <v>0.6</v>
      </c>
      <c r="D71" s="50">
        <f>C71*D19</f>
        <v>0.39</v>
      </c>
    </row>
    <row r="72" spans="1:13" x14ac:dyDescent="0.3">
      <c r="A72" s="47"/>
      <c r="B72" s="5" t="s">
        <v>27</v>
      </c>
      <c r="C72" s="51">
        <f>D15*D13</f>
        <v>0.48</v>
      </c>
      <c r="D72" s="52">
        <f>C72*$D$19</f>
        <v>0.312</v>
      </c>
    </row>
    <row r="73" spans="1:13" s="4" customFormat="1" x14ac:dyDescent="0.3">
      <c r="A73" s="15"/>
      <c r="B73" s="5" t="s">
        <v>28</v>
      </c>
      <c r="C73" s="51">
        <f>D16*C72</f>
        <v>0.432</v>
      </c>
      <c r="D73" s="52">
        <f>C73*$D$19</f>
        <v>0.28079999999999999</v>
      </c>
      <c r="K73"/>
      <c r="L73"/>
      <c r="M73"/>
    </row>
    <row r="74" spans="1:13" ht="15" thickBot="1" x14ac:dyDescent="0.35">
      <c r="B74" s="13" t="s">
        <v>28</v>
      </c>
      <c r="C74" s="53">
        <f>D17*C73</f>
        <v>0.38879999999999998</v>
      </c>
      <c r="D74" s="54">
        <f>C74*$D$19</f>
        <v>0.25272</v>
      </c>
    </row>
    <row r="75" spans="1:13" x14ac:dyDescent="0.3">
      <c r="B75" s="16"/>
      <c r="C75" s="51"/>
      <c r="D75" s="51"/>
    </row>
    <row r="76" spans="1:13" x14ac:dyDescent="0.3">
      <c r="B76" s="16"/>
      <c r="C76" s="51"/>
      <c r="D76" s="51"/>
    </row>
    <row r="78" spans="1:13" x14ac:dyDescent="0.3">
      <c r="A78" s="61" t="s">
        <v>50</v>
      </c>
    </row>
    <row r="79" spans="1:13" x14ac:dyDescent="0.3">
      <c r="A79" s="4"/>
    </row>
    <row r="80" spans="1:13" x14ac:dyDescent="0.3">
      <c r="A80" s="63" t="s">
        <v>49</v>
      </c>
    </row>
    <row r="81" spans="1:1" x14ac:dyDescent="0.3">
      <c r="A81" s="62" t="s">
        <v>53</v>
      </c>
    </row>
    <row r="82" spans="1:1" x14ac:dyDescent="0.3">
      <c r="A82" s="64" t="s">
        <v>54</v>
      </c>
    </row>
    <row r="83" spans="1:1" x14ac:dyDescent="0.3">
      <c r="A83" s="66" t="s">
        <v>51</v>
      </c>
    </row>
    <row r="84" spans="1:1" x14ac:dyDescent="0.3">
      <c r="A84" s="65" t="s">
        <v>52</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2"/>
  <sheetViews>
    <sheetView zoomScale="60" zoomScaleNormal="60" workbookViewId="0"/>
  </sheetViews>
  <sheetFormatPr defaultRowHeight="14.4" x14ac:dyDescent="0.3"/>
  <cols>
    <col min="1" max="2" width="11.109375" style="15" customWidth="1"/>
    <col min="3" max="10" width="11.109375" style="4" customWidth="1"/>
    <col min="11" max="14" width="11.109375" customWidth="1"/>
  </cols>
  <sheetData>
    <row r="1" spans="1:13" x14ac:dyDescent="0.3">
      <c r="A1" s="39" t="s">
        <v>37</v>
      </c>
      <c r="B1" s="21"/>
      <c r="C1" s="22"/>
      <c r="D1" s="22"/>
    </row>
    <row r="2" spans="1:13" x14ac:dyDescent="0.3">
      <c r="A2" s="39" t="s">
        <v>38</v>
      </c>
    </row>
    <row r="5" spans="1:13" ht="15" x14ac:dyDescent="0.25">
      <c r="A5" s="153" t="s">
        <v>30</v>
      </c>
      <c r="B5" s="154"/>
      <c r="C5" s="150"/>
      <c r="D5" s="150"/>
      <c r="F5" s="175" t="s">
        <v>85</v>
      </c>
      <c r="G5" s="141"/>
      <c r="H5" s="143"/>
      <c r="I5" s="143"/>
      <c r="J5" s="143"/>
      <c r="K5" s="143"/>
      <c r="L5" s="143"/>
    </row>
    <row r="6" spans="1:13" ht="15" x14ac:dyDescent="0.25">
      <c r="A6" s="154"/>
      <c r="B6" s="154"/>
      <c r="C6" s="150"/>
      <c r="D6" s="150"/>
      <c r="F6" s="141"/>
      <c r="G6" s="141"/>
      <c r="H6" s="165" t="s">
        <v>8</v>
      </c>
      <c r="I6" s="165" t="s">
        <v>9</v>
      </c>
      <c r="J6" s="165" t="s">
        <v>10</v>
      </c>
      <c r="K6" s="165" t="s">
        <v>11</v>
      </c>
      <c r="L6" s="165" t="s">
        <v>12</v>
      </c>
    </row>
    <row r="7" spans="1:13" s="4" customFormat="1" ht="15" x14ac:dyDescent="0.25">
      <c r="A7" s="154"/>
      <c r="B7" s="152"/>
      <c r="C7" s="155" t="s">
        <v>46</v>
      </c>
      <c r="D7" s="156">
        <v>10000</v>
      </c>
      <c r="F7" s="176" t="s">
        <v>55</v>
      </c>
      <c r="G7" s="141"/>
      <c r="H7" s="144">
        <f>C56</f>
        <v>10000</v>
      </c>
      <c r="I7" s="144">
        <f>D56</f>
        <v>10000</v>
      </c>
      <c r="J7" s="144">
        <f>E56</f>
        <v>10399.023199023199</v>
      </c>
      <c r="K7" s="144">
        <f>F56</f>
        <v>10189.010989010989</v>
      </c>
      <c r="L7" s="144">
        <f>G56</f>
        <v>10000</v>
      </c>
      <c r="M7"/>
    </row>
    <row r="8" spans="1:13" s="4" customFormat="1" ht="15" x14ac:dyDescent="0.25">
      <c r="A8" s="154"/>
      <c r="B8" s="152"/>
      <c r="C8" s="155" t="s">
        <v>35</v>
      </c>
      <c r="D8" s="156">
        <v>10000</v>
      </c>
      <c r="F8" s="176" t="s">
        <v>56</v>
      </c>
      <c r="G8" s="141"/>
      <c r="H8" s="169">
        <f>C55/C56</f>
        <v>0</v>
      </c>
      <c r="I8" s="169">
        <f>D55/D56</f>
        <v>0.57692307692307698</v>
      </c>
      <c r="J8" s="169">
        <f>E55/E56</f>
        <v>0.61840127747510798</v>
      </c>
      <c r="K8" s="169">
        <f>F55/F56</f>
        <v>0.61053590259802515</v>
      </c>
      <c r="L8" s="169">
        <f>G55/G56</f>
        <v>0.60317460317460314</v>
      </c>
      <c r="M8"/>
    </row>
    <row r="9" spans="1:13" s="4" customFormat="1" ht="15" x14ac:dyDescent="0.25">
      <c r="A9" s="154"/>
      <c r="B9" s="152"/>
      <c r="C9" s="157"/>
      <c r="D9" s="158"/>
      <c r="F9" s="176"/>
      <c r="G9" s="141"/>
      <c r="H9" s="143"/>
      <c r="I9" s="143"/>
      <c r="J9" s="143"/>
      <c r="K9" s="143"/>
      <c r="L9" s="143"/>
      <c r="M9"/>
    </row>
    <row r="10" spans="1:13" ht="15" x14ac:dyDescent="0.25">
      <c r="A10" s="154"/>
      <c r="B10" s="152"/>
      <c r="C10" s="157" t="s">
        <v>34</v>
      </c>
      <c r="D10" s="159">
        <v>2750</v>
      </c>
      <c r="E10" s="4" t="s">
        <v>41</v>
      </c>
      <c r="F10" s="176" t="s">
        <v>57</v>
      </c>
      <c r="G10" s="141"/>
      <c r="H10" s="144">
        <f>C72</f>
        <v>2750</v>
      </c>
      <c r="I10" s="144">
        <f>D72</f>
        <v>2750</v>
      </c>
      <c r="J10" s="144">
        <f>E72</f>
        <v>2579.3650793650795</v>
      </c>
      <c r="K10" s="144">
        <f>F72</f>
        <v>2579.3650793650795</v>
      </c>
      <c r="L10" s="144">
        <f>G72</f>
        <v>2579.3650793650795</v>
      </c>
    </row>
    <row r="11" spans="1:13" ht="15" x14ac:dyDescent="0.25">
      <c r="A11" s="154"/>
      <c r="B11" s="152"/>
      <c r="C11" s="157"/>
      <c r="D11" s="159"/>
      <c r="F11" s="55"/>
    </row>
    <row r="12" spans="1:13" ht="15" x14ac:dyDescent="0.25">
      <c r="A12" s="154"/>
      <c r="B12" s="154"/>
      <c r="C12" s="150"/>
      <c r="D12" s="150"/>
    </row>
    <row r="13" spans="1:13" x14ac:dyDescent="0.3">
      <c r="A13" s="154"/>
      <c r="B13" s="154"/>
      <c r="C13" s="157" t="s">
        <v>15</v>
      </c>
      <c r="D13" s="160">
        <v>0.08</v>
      </c>
    </row>
    <row r="14" spans="1:13" x14ac:dyDescent="0.3">
      <c r="A14" s="154"/>
      <c r="B14" s="154"/>
      <c r="C14" s="157" t="s">
        <v>33</v>
      </c>
      <c r="D14" s="160">
        <v>0.6</v>
      </c>
    </row>
    <row r="15" spans="1:13" x14ac:dyDescent="0.3">
      <c r="A15" s="154"/>
      <c r="B15" s="154"/>
      <c r="C15" s="154"/>
      <c r="D15" s="161"/>
    </row>
    <row r="16" spans="1:13" x14ac:dyDescent="0.3">
      <c r="A16" s="154"/>
      <c r="B16" s="151"/>
      <c r="C16" s="157" t="s">
        <v>31</v>
      </c>
      <c r="D16" s="160">
        <v>0.8</v>
      </c>
    </row>
    <row r="17" spans="1:11" x14ac:dyDescent="0.3">
      <c r="A17" s="154"/>
      <c r="B17" s="151"/>
      <c r="C17" s="157" t="s">
        <v>32</v>
      </c>
      <c r="D17" s="160">
        <v>0.9</v>
      </c>
    </row>
    <row r="18" spans="1:11" x14ac:dyDescent="0.3">
      <c r="A18" s="151"/>
      <c r="B18" s="151"/>
      <c r="C18" s="162"/>
      <c r="D18" s="174"/>
      <c r="E18"/>
    </row>
    <row r="19" spans="1:11" x14ac:dyDescent="0.3">
      <c r="A19" s="154"/>
      <c r="B19" s="152"/>
      <c r="C19" s="157" t="s">
        <v>36</v>
      </c>
      <c r="D19" s="160">
        <v>0.65</v>
      </c>
    </row>
    <row r="20" spans="1:11" x14ac:dyDescent="0.3">
      <c r="B20" s="1"/>
      <c r="C20" s="2"/>
      <c r="D20" s="41"/>
    </row>
    <row r="22" spans="1:11" x14ac:dyDescent="0.3">
      <c r="A22" s="44" t="s">
        <v>43</v>
      </c>
    </row>
    <row r="24" spans="1:11" ht="15" x14ac:dyDescent="0.25">
      <c r="A24" s="16"/>
      <c r="C24" s="14" t="s">
        <v>8</v>
      </c>
      <c r="D24" s="14" t="s">
        <v>9</v>
      </c>
      <c r="E24" s="14" t="s">
        <v>10</v>
      </c>
      <c r="F24" s="14" t="s">
        <v>11</v>
      </c>
      <c r="G24" s="14" t="s">
        <v>12</v>
      </c>
      <c r="H24" s="14" t="s">
        <v>20</v>
      </c>
      <c r="I24" s="14" t="s">
        <v>21</v>
      </c>
      <c r="J24" s="14" t="s">
        <v>22</v>
      </c>
    </row>
    <row r="25" spans="1:11" ht="15.75" thickBot="1" x14ac:dyDescent="0.3">
      <c r="A25" s="16"/>
    </row>
    <row r="26" spans="1:11" ht="15" x14ac:dyDescent="0.25">
      <c r="B26" s="10" t="s">
        <v>13</v>
      </c>
      <c r="C26" s="34">
        <f>C27/(1-$D$13)</f>
        <v>7664.437012263098</v>
      </c>
      <c r="D26" s="34">
        <f>D27/(1-$D$13)</f>
        <v>7664.437012263098</v>
      </c>
      <c r="E26" s="34">
        <f>E27/(1-$D$13)</f>
        <v>7188.865884518058</v>
      </c>
      <c r="F26" s="34">
        <f>F27/(1-$D$13)</f>
        <v>7188.865884518058</v>
      </c>
      <c r="G26" s="34">
        <f>G27/(1-$D$13)</f>
        <v>7188.865884518058</v>
      </c>
      <c r="H26" s="34">
        <f t="shared" ref="H26:J26" si="0">H27/(1-$D$13)</f>
        <v>7188.865884518058</v>
      </c>
      <c r="I26" s="34">
        <f t="shared" si="0"/>
        <v>7188.865884518058</v>
      </c>
      <c r="J26" s="56">
        <f t="shared" si="0"/>
        <v>7188.865884518058</v>
      </c>
    </row>
    <row r="27" spans="1:11" ht="15" x14ac:dyDescent="0.25">
      <c r="B27" s="5" t="s">
        <v>14</v>
      </c>
      <c r="C27" s="17">
        <f>C28/$D$14</f>
        <v>7051.2820512820508</v>
      </c>
      <c r="D27" s="17">
        <f>D28/$D$14</f>
        <v>7051.2820512820508</v>
      </c>
      <c r="E27" s="17">
        <f>E28/$D$14</f>
        <v>6613.7566137566137</v>
      </c>
      <c r="F27" s="17">
        <f>F28/$D$14</f>
        <v>6613.7566137566137</v>
      </c>
      <c r="G27" s="17">
        <f>G28/$D$14</f>
        <v>6613.7566137566137</v>
      </c>
      <c r="H27" s="17">
        <f t="shared" ref="H27:J27" si="1">H28/$D$14</f>
        <v>6613.7566137566137</v>
      </c>
      <c r="I27" s="17">
        <f t="shared" si="1"/>
        <v>6613.7566137566137</v>
      </c>
      <c r="J27" s="23">
        <f t="shared" si="1"/>
        <v>6613.7566137566137</v>
      </c>
    </row>
    <row r="28" spans="1:11" ht="15.75" thickBot="1" x14ac:dyDescent="0.3">
      <c r="B28" s="13" t="s">
        <v>16</v>
      </c>
      <c r="C28" s="57">
        <f>C44</f>
        <v>4230.7692307692305</v>
      </c>
      <c r="D28" s="57">
        <f t="shared" ref="D28:J28" si="2">D54</f>
        <v>4230.7692307692305</v>
      </c>
      <c r="E28" s="57">
        <f t="shared" si="2"/>
        <v>3968.2539682539682</v>
      </c>
      <c r="F28" s="57">
        <f t="shared" si="2"/>
        <v>3968.2539682539682</v>
      </c>
      <c r="G28" s="57">
        <f t="shared" si="2"/>
        <v>3968.2539682539682</v>
      </c>
      <c r="H28" s="57">
        <f t="shared" si="2"/>
        <v>3968.2539682539682</v>
      </c>
      <c r="I28" s="57">
        <f t="shared" si="2"/>
        <v>3968.2539682539682</v>
      </c>
      <c r="J28" s="58">
        <f t="shared" si="2"/>
        <v>3968.2539682539682</v>
      </c>
      <c r="K28" s="42"/>
    </row>
    <row r="29" spans="1:11" ht="15" x14ac:dyDescent="0.25">
      <c r="B29" s="16"/>
      <c r="C29" s="27"/>
      <c r="D29" s="27"/>
      <c r="E29" s="27"/>
      <c r="F29" s="27"/>
      <c r="G29" s="27"/>
      <c r="H29" s="27"/>
      <c r="I29" s="27"/>
      <c r="J29" s="27"/>
      <c r="K29" s="42"/>
    </row>
    <row r="30" spans="1:11" x14ac:dyDescent="0.3">
      <c r="B30" s="16"/>
      <c r="C30" s="27"/>
      <c r="D30" s="27"/>
      <c r="E30" s="27"/>
      <c r="F30" s="27"/>
      <c r="G30" s="27"/>
      <c r="H30" s="27"/>
      <c r="I30" s="27"/>
      <c r="J30" s="27"/>
      <c r="K30" s="42"/>
    </row>
    <row r="31" spans="1:11" x14ac:dyDescent="0.3">
      <c r="A31" s="44" t="s">
        <v>45</v>
      </c>
    </row>
    <row r="33" spans="1:13" x14ac:dyDescent="0.3">
      <c r="A33" s="16"/>
      <c r="C33" s="14" t="s">
        <v>8</v>
      </c>
      <c r="D33" s="14" t="s">
        <v>9</v>
      </c>
      <c r="E33" s="14" t="s">
        <v>10</v>
      </c>
      <c r="F33"/>
      <c r="G33"/>
      <c r="H33"/>
      <c r="I33"/>
      <c r="J33"/>
    </row>
    <row r="34" spans="1:13" ht="15" thickBot="1" x14ac:dyDescent="0.35">
      <c r="A34" s="16"/>
      <c r="F34"/>
      <c r="G34"/>
      <c r="H34"/>
      <c r="I34"/>
      <c r="J34"/>
    </row>
    <row r="35" spans="1:13" x14ac:dyDescent="0.3">
      <c r="B35" s="10" t="s">
        <v>13</v>
      </c>
      <c r="C35" s="34">
        <f>C36/(1-$D$13)</f>
        <v>10451.505016722409</v>
      </c>
      <c r="D35" s="38">
        <f>D36</f>
        <v>2980.7692307692309</v>
      </c>
      <c r="E35" s="40">
        <f>E36</f>
        <v>0</v>
      </c>
      <c r="F35"/>
      <c r="G35"/>
      <c r="H35"/>
      <c r="I35"/>
      <c r="J35"/>
    </row>
    <row r="36" spans="1:13" x14ac:dyDescent="0.3">
      <c r="B36" s="5" t="s">
        <v>14</v>
      </c>
      <c r="C36" s="17">
        <f>C37/$D$14</f>
        <v>9615.3846153846171</v>
      </c>
      <c r="D36" s="24">
        <f>D37/$D$16</f>
        <v>2980.7692307692309</v>
      </c>
      <c r="E36" s="37">
        <f>E37/$D$17</f>
        <v>0</v>
      </c>
      <c r="F36"/>
      <c r="G36"/>
      <c r="H36"/>
      <c r="I36"/>
      <c r="J36"/>
    </row>
    <row r="37" spans="1:13" ht="15" thickBot="1" x14ac:dyDescent="0.35">
      <c r="B37" s="13" t="s">
        <v>16</v>
      </c>
      <c r="C37" s="57">
        <f>C45</f>
        <v>5769.2307692307695</v>
      </c>
      <c r="D37" s="59">
        <f>D45</f>
        <v>2384.6153846153848</v>
      </c>
      <c r="E37" s="60">
        <f>E45</f>
        <v>0</v>
      </c>
      <c r="F37"/>
      <c r="G37"/>
      <c r="H37"/>
      <c r="I37"/>
      <c r="J37"/>
    </row>
    <row r="38" spans="1:13" x14ac:dyDescent="0.3">
      <c r="B38" s="16"/>
      <c r="C38" s="27"/>
      <c r="D38" s="27"/>
      <c r="E38" s="27"/>
      <c r="F38"/>
      <c r="G38"/>
      <c r="H38"/>
      <c r="I38"/>
      <c r="J38"/>
    </row>
    <row r="39" spans="1:13" x14ac:dyDescent="0.3">
      <c r="B39" s="16"/>
      <c r="C39" s="27"/>
      <c r="D39" s="27"/>
      <c r="E39" s="27"/>
      <c r="F39" s="27"/>
      <c r="G39" s="27"/>
      <c r="H39" s="27"/>
      <c r="I39" s="27"/>
      <c r="J39" s="27"/>
      <c r="K39" s="42"/>
    </row>
    <row r="40" spans="1:13" x14ac:dyDescent="0.3">
      <c r="A40" s="44" t="s">
        <v>47</v>
      </c>
      <c r="B40" s="16"/>
      <c r="C40" s="27"/>
      <c r="D40" s="27"/>
      <c r="E40" s="27"/>
      <c r="F40" s="27"/>
      <c r="G40" s="27"/>
      <c r="H40" s="27"/>
      <c r="I40" s="27"/>
      <c r="J40" s="27"/>
      <c r="K40" s="42"/>
    </row>
    <row r="42" spans="1:13" x14ac:dyDescent="0.3">
      <c r="A42" s="16"/>
      <c r="C42" s="14" t="s">
        <v>8</v>
      </c>
      <c r="D42" s="14" t="s">
        <v>9</v>
      </c>
      <c r="E42" s="14" t="s">
        <v>10</v>
      </c>
      <c r="F42" s="14" t="s">
        <v>11</v>
      </c>
      <c r="G42" s="14" t="s">
        <v>12</v>
      </c>
      <c r="H42" s="14" t="s">
        <v>20</v>
      </c>
      <c r="I42" s="14" t="s">
        <v>21</v>
      </c>
      <c r="J42" s="14" t="s">
        <v>22</v>
      </c>
    </row>
    <row r="43" spans="1:13" ht="15" thickBot="1" x14ac:dyDescent="0.35"/>
    <row r="44" spans="1:13" x14ac:dyDescent="0.3">
      <c r="B44" s="10" t="s">
        <v>0</v>
      </c>
      <c r="C44" s="34">
        <f>C63/$D$19</f>
        <v>4230.7692307692305</v>
      </c>
      <c r="D44" s="38">
        <f>D63/$D$19</f>
        <v>3384.6153846153843</v>
      </c>
      <c r="E44" s="38">
        <f>E63/$D$19</f>
        <v>3046.1538461538462</v>
      </c>
      <c r="F44" s="11"/>
      <c r="G44" s="11"/>
      <c r="H44" s="11"/>
      <c r="I44" s="11"/>
      <c r="J44" s="12"/>
    </row>
    <row r="45" spans="1:13" x14ac:dyDescent="0.3">
      <c r="B45" s="5" t="s">
        <v>44</v>
      </c>
      <c r="C45" s="17">
        <f>MAX($D$7-C44,0)</f>
        <v>5769.2307692307695</v>
      </c>
      <c r="D45" s="24">
        <f>IF(C45*$D$16&gt;$D$8-D44-D46,MAX($D$8-D44-D46,0),C45*$D$16)</f>
        <v>2384.6153846153848</v>
      </c>
      <c r="E45" s="24">
        <f>IF(D45*$D$17&gt;$D$8-E44-E46-E47,MAX($D$8-E44-E46-E47,0),D45*$D$17)</f>
        <v>0</v>
      </c>
      <c r="F45" s="6"/>
      <c r="G45" s="6"/>
      <c r="H45" s="6"/>
      <c r="I45" s="6"/>
      <c r="J45" s="7"/>
    </row>
    <row r="46" spans="1:13" x14ac:dyDescent="0.3">
      <c r="B46" s="5" t="s">
        <v>1</v>
      </c>
      <c r="C46" s="6"/>
      <c r="D46" s="17">
        <f t="shared" ref="D46:J52" si="3">D64/$D$19</f>
        <v>4230.7692307692305</v>
      </c>
      <c r="E46" s="24">
        <f t="shared" si="3"/>
        <v>3384.6153846153843</v>
      </c>
      <c r="F46" s="24">
        <f>F64/$D$19</f>
        <v>3046.1538461538462</v>
      </c>
      <c r="G46" s="6"/>
      <c r="H46" s="6"/>
      <c r="I46" s="6"/>
      <c r="J46" s="7"/>
    </row>
    <row r="47" spans="1:13" x14ac:dyDescent="0.3">
      <c r="B47" s="5" t="s">
        <v>2</v>
      </c>
      <c r="C47" s="6"/>
      <c r="D47" s="6"/>
      <c r="E47" s="17">
        <f t="shared" si="3"/>
        <v>3968.2539682539682</v>
      </c>
      <c r="F47" s="24">
        <f t="shared" si="3"/>
        <v>3174.6031746031745</v>
      </c>
      <c r="G47" s="24">
        <f t="shared" si="3"/>
        <v>2857.1428571428573</v>
      </c>
      <c r="H47" s="24"/>
      <c r="I47" s="24"/>
      <c r="J47" s="37"/>
      <c r="K47" s="41"/>
      <c r="L47" s="43"/>
      <c r="M47" s="43"/>
    </row>
    <row r="48" spans="1:13" x14ac:dyDescent="0.3">
      <c r="B48" s="5" t="s">
        <v>3</v>
      </c>
      <c r="C48" s="6"/>
      <c r="D48" s="6"/>
      <c r="E48" s="6"/>
      <c r="F48" s="17">
        <f t="shared" si="3"/>
        <v>3968.2539682539682</v>
      </c>
      <c r="G48" s="24">
        <f t="shared" si="3"/>
        <v>3174.6031746031745</v>
      </c>
      <c r="H48" s="24">
        <f t="shared" si="3"/>
        <v>2857.1428571428573</v>
      </c>
      <c r="I48" s="24"/>
      <c r="J48" s="37"/>
      <c r="K48" s="42"/>
    </row>
    <row r="49" spans="1:11" x14ac:dyDescent="0.3">
      <c r="B49" s="5" t="s">
        <v>5</v>
      </c>
      <c r="C49" s="6"/>
      <c r="D49" s="6"/>
      <c r="E49" s="6"/>
      <c r="F49" s="6"/>
      <c r="G49" s="17">
        <f>G67/$D$19</f>
        <v>3968.2539682539682</v>
      </c>
      <c r="H49" s="24">
        <f t="shared" si="3"/>
        <v>3174.6031746031745</v>
      </c>
      <c r="I49" s="24">
        <f t="shared" si="3"/>
        <v>2857.1428571428573</v>
      </c>
      <c r="J49" s="23"/>
      <c r="K49" s="42"/>
    </row>
    <row r="50" spans="1:11" x14ac:dyDescent="0.3">
      <c r="B50" s="5" t="s">
        <v>23</v>
      </c>
      <c r="C50" s="6"/>
      <c r="D50" s="6"/>
      <c r="E50" s="6"/>
      <c r="F50" s="6"/>
      <c r="G50" s="17"/>
      <c r="H50" s="17">
        <f t="shared" si="3"/>
        <v>3968.2539682539682</v>
      </c>
      <c r="I50" s="24">
        <f t="shared" si="3"/>
        <v>3174.6031746031745</v>
      </c>
      <c r="J50" s="37">
        <f t="shared" si="3"/>
        <v>2857.1428571428573</v>
      </c>
      <c r="K50" s="42"/>
    </row>
    <row r="51" spans="1:11" x14ac:dyDescent="0.3">
      <c r="B51" s="5" t="s">
        <v>24</v>
      </c>
      <c r="C51" s="6"/>
      <c r="D51" s="6"/>
      <c r="E51" s="6"/>
      <c r="F51" s="6"/>
      <c r="G51" s="17"/>
      <c r="H51" s="17"/>
      <c r="I51" s="17">
        <f t="shared" si="3"/>
        <v>3968.2539682539682</v>
      </c>
      <c r="J51" s="37">
        <f t="shared" si="3"/>
        <v>3174.6031746031745</v>
      </c>
      <c r="K51" s="42"/>
    </row>
    <row r="52" spans="1:11" x14ac:dyDescent="0.3">
      <c r="B52" s="5" t="s">
        <v>25</v>
      </c>
      <c r="C52" s="6"/>
      <c r="D52" s="6"/>
      <c r="E52" s="6"/>
      <c r="F52" s="6"/>
      <c r="G52" s="17"/>
      <c r="H52" s="17"/>
      <c r="I52" s="17"/>
      <c r="J52" s="23">
        <f t="shared" si="3"/>
        <v>3968.2539682539682</v>
      </c>
      <c r="K52" s="42"/>
    </row>
    <row r="53" spans="1:11" x14ac:dyDescent="0.3">
      <c r="B53" s="3"/>
      <c r="C53" s="6"/>
      <c r="D53" s="6"/>
      <c r="E53" s="6"/>
      <c r="F53" s="6"/>
      <c r="G53" s="6"/>
      <c r="H53" s="6"/>
      <c r="I53" s="6"/>
      <c r="J53" s="7"/>
      <c r="K53" s="42"/>
    </row>
    <row r="54" spans="1:11" x14ac:dyDescent="0.3">
      <c r="B54" s="35" t="s">
        <v>6</v>
      </c>
      <c r="C54" s="17">
        <f>C44+C45</f>
        <v>10000</v>
      </c>
      <c r="D54" s="17">
        <f>D46</f>
        <v>4230.7692307692305</v>
      </c>
      <c r="E54" s="17">
        <f>E47</f>
        <v>3968.2539682539682</v>
      </c>
      <c r="F54" s="17">
        <f>F48</f>
        <v>3968.2539682539682</v>
      </c>
      <c r="G54" s="17">
        <f>G49</f>
        <v>3968.2539682539682</v>
      </c>
      <c r="H54" s="17">
        <f>H50</f>
        <v>3968.2539682539682</v>
      </c>
      <c r="I54" s="17">
        <f>I51</f>
        <v>3968.2539682539682</v>
      </c>
      <c r="J54" s="23">
        <f>J52</f>
        <v>3968.2539682539682</v>
      </c>
      <c r="K54" s="42"/>
    </row>
    <row r="55" spans="1:11" x14ac:dyDescent="0.3">
      <c r="B55" s="36" t="s">
        <v>7</v>
      </c>
      <c r="C55" s="24">
        <v>0</v>
      </c>
      <c r="D55" s="24">
        <f>D44+D45</f>
        <v>5769.2307692307695</v>
      </c>
      <c r="E55" s="24">
        <f>E46+E44</f>
        <v>6430.7692307692305</v>
      </c>
      <c r="F55" s="24">
        <f>F47+F46</f>
        <v>6220.7570207570207</v>
      </c>
      <c r="G55" s="24">
        <f>G48+G47</f>
        <v>6031.7460317460318</v>
      </c>
      <c r="H55" s="24">
        <f>H48+H49</f>
        <v>6031.7460317460318</v>
      </c>
      <c r="I55" s="24">
        <f>I49+I50</f>
        <v>6031.7460317460318</v>
      </c>
      <c r="J55" s="37">
        <f>J50+J51</f>
        <v>6031.7460317460318</v>
      </c>
      <c r="K55" s="42"/>
    </row>
    <row r="56" spans="1:11" ht="15" thickBot="1" x14ac:dyDescent="0.35">
      <c r="B56" s="13" t="s">
        <v>4</v>
      </c>
      <c r="C56" s="8">
        <f t="shared" ref="C56:I56" si="4">SUM(C44:C52)</f>
        <v>10000</v>
      </c>
      <c r="D56" s="8">
        <f t="shared" si="4"/>
        <v>10000</v>
      </c>
      <c r="E56" s="8">
        <f t="shared" si="4"/>
        <v>10399.023199023199</v>
      </c>
      <c r="F56" s="8">
        <f t="shared" si="4"/>
        <v>10189.010989010989</v>
      </c>
      <c r="G56" s="8">
        <f t="shared" si="4"/>
        <v>10000</v>
      </c>
      <c r="H56" s="8">
        <f t="shared" si="4"/>
        <v>10000</v>
      </c>
      <c r="I56" s="8">
        <f t="shared" si="4"/>
        <v>10000</v>
      </c>
      <c r="J56" s="9">
        <f>SUM(J44:J52)</f>
        <v>10000</v>
      </c>
      <c r="K56" s="42"/>
    </row>
    <row r="57" spans="1:11" x14ac:dyDescent="0.3">
      <c r="C57" s="6"/>
      <c r="D57" s="6"/>
      <c r="E57" s="6"/>
      <c r="F57" s="6"/>
      <c r="G57" s="6"/>
      <c r="H57" s="6"/>
      <c r="I57" s="6"/>
      <c r="J57" s="6"/>
      <c r="K57" s="42"/>
    </row>
    <row r="58" spans="1:11" x14ac:dyDescent="0.3">
      <c r="C58" s="6"/>
      <c r="D58" s="6"/>
      <c r="E58" s="6"/>
      <c r="F58" s="6"/>
      <c r="G58" s="6"/>
      <c r="H58" s="6"/>
      <c r="I58" s="6"/>
      <c r="J58" s="6"/>
      <c r="K58" s="42"/>
    </row>
    <row r="59" spans="1:11" x14ac:dyDescent="0.3">
      <c r="A59" s="44" t="s">
        <v>48</v>
      </c>
      <c r="C59" s="6"/>
      <c r="D59" s="6"/>
      <c r="E59" s="6"/>
      <c r="F59" s="6"/>
      <c r="G59" s="6"/>
      <c r="H59" s="6"/>
      <c r="I59" s="6"/>
      <c r="J59" s="6"/>
      <c r="K59" s="42"/>
    </row>
    <row r="60" spans="1:11" x14ac:dyDescent="0.3">
      <c r="C60" s="6"/>
      <c r="D60" s="6"/>
      <c r="E60" s="6"/>
      <c r="F60" s="6"/>
      <c r="G60" s="6"/>
      <c r="H60" s="6"/>
      <c r="I60" s="6"/>
      <c r="J60" s="6"/>
      <c r="K60" s="42"/>
    </row>
    <row r="61" spans="1:11" x14ac:dyDescent="0.3">
      <c r="A61" s="18"/>
      <c r="B61" s="19"/>
      <c r="C61" s="14" t="s">
        <v>8</v>
      </c>
      <c r="D61" s="14" t="s">
        <v>9</v>
      </c>
      <c r="E61" s="14" t="s">
        <v>10</v>
      </c>
      <c r="F61" s="14" t="s">
        <v>11</v>
      </c>
      <c r="G61" s="14" t="s">
        <v>12</v>
      </c>
      <c r="H61" s="14" t="s">
        <v>20</v>
      </c>
      <c r="I61" s="14" t="s">
        <v>21</v>
      </c>
      <c r="J61" s="14" t="s">
        <v>22</v>
      </c>
      <c r="K61" s="42"/>
    </row>
    <row r="62" spans="1:11" ht="15" thickBot="1" x14ac:dyDescent="0.35">
      <c r="A62" s="19"/>
      <c r="B62" s="19"/>
      <c r="C62" s="20"/>
      <c r="D62" s="20"/>
      <c r="E62" s="20"/>
      <c r="F62" s="20"/>
      <c r="G62" s="20"/>
      <c r="H62" s="20"/>
      <c r="I62" s="20"/>
      <c r="J62" s="20"/>
      <c r="K62" s="42"/>
    </row>
    <row r="63" spans="1:11" x14ac:dyDescent="0.3">
      <c r="B63" s="10" t="s">
        <v>0</v>
      </c>
      <c r="C63" s="67">
        <f>C72</f>
        <v>2750</v>
      </c>
      <c r="D63" s="71">
        <f>C63*$D$16</f>
        <v>2200</v>
      </c>
      <c r="E63" s="71">
        <f>D63*$D$17</f>
        <v>1980</v>
      </c>
      <c r="F63" s="25"/>
      <c r="G63" s="25"/>
      <c r="H63" s="25"/>
      <c r="I63" s="25"/>
      <c r="J63" s="26"/>
      <c r="K63" s="42"/>
    </row>
    <row r="64" spans="1:11" x14ac:dyDescent="0.3">
      <c r="B64" s="5" t="s">
        <v>1</v>
      </c>
      <c r="C64" s="27"/>
      <c r="D64" s="68">
        <f>D72</f>
        <v>2750</v>
      </c>
      <c r="E64" s="72">
        <f>D64*$D$16</f>
        <v>2200</v>
      </c>
      <c r="F64" s="72">
        <f>E64*$D$17</f>
        <v>1980</v>
      </c>
      <c r="G64" s="27"/>
      <c r="H64" s="27"/>
      <c r="I64" s="27"/>
      <c r="J64" s="28"/>
    </row>
    <row r="65" spans="1:13" x14ac:dyDescent="0.3">
      <c r="A65" s="19"/>
      <c r="B65" s="5" t="s">
        <v>2</v>
      </c>
      <c r="C65" s="27"/>
      <c r="D65" s="27"/>
      <c r="E65" s="68">
        <f>E72</f>
        <v>2579.3650793650795</v>
      </c>
      <c r="F65" s="72">
        <f>E65*$D$16</f>
        <v>2063.4920634920636</v>
      </c>
      <c r="G65" s="72">
        <f>F65*$D$17</f>
        <v>1857.1428571428573</v>
      </c>
      <c r="H65" s="24"/>
      <c r="I65" s="24"/>
      <c r="J65" s="37"/>
    </row>
    <row r="66" spans="1:13" x14ac:dyDescent="0.3">
      <c r="A66" s="19"/>
      <c r="B66" s="5" t="s">
        <v>3</v>
      </c>
      <c r="C66" s="27"/>
      <c r="D66" s="27"/>
      <c r="E66" s="27"/>
      <c r="F66" s="68">
        <f>F72</f>
        <v>2579.3650793650795</v>
      </c>
      <c r="G66" s="72">
        <f>F66*$D$16</f>
        <v>2063.4920634920636</v>
      </c>
      <c r="H66" s="72">
        <f t="shared" ref="H66" si="5">G66*$D$17</f>
        <v>1857.1428571428573</v>
      </c>
      <c r="I66" s="24"/>
      <c r="J66" s="37"/>
    </row>
    <row r="67" spans="1:13" x14ac:dyDescent="0.3">
      <c r="A67" s="19"/>
      <c r="B67" s="5" t="s">
        <v>5</v>
      </c>
      <c r="C67" s="27"/>
      <c r="D67" s="27"/>
      <c r="E67" s="27"/>
      <c r="F67" s="68"/>
      <c r="G67" s="68">
        <f>G72</f>
        <v>2579.3650793650795</v>
      </c>
      <c r="H67" s="72">
        <f t="shared" ref="H67" si="6">G67*$D$16</f>
        <v>2063.4920634920636</v>
      </c>
      <c r="I67" s="72">
        <f t="shared" ref="I67" si="7">H67*$D$17</f>
        <v>1857.1428571428573</v>
      </c>
      <c r="J67" s="23"/>
    </row>
    <row r="68" spans="1:13" x14ac:dyDescent="0.3">
      <c r="A68" s="19"/>
      <c r="B68" s="5" t="s">
        <v>23</v>
      </c>
      <c r="C68" s="27"/>
      <c r="D68" s="27"/>
      <c r="E68" s="27"/>
      <c r="F68" s="27"/>
      <c r="G68" s="17"/>
      <c r="H68" s="68">
        <f>H72</f>
        <v>2579.3650793650795</v>
      </c>
      <c r="I68" s="72">
        <f t="shared" ref="I68" si="8">H68*$D$16</f>
        <v>2063.4920634920636</v>
      </c>
      <c r="J68" s="73">
        <f t="shared" ref="J68" si="9">I68*$D$17</f>
        <v>1857.1428571428573</v>
      </c>
    </row>
    <row r="69" spans="1:13" x14ac:dyDescent="0.3">
      <c r="A69" s="19"/>
      <c r="B69" s="5" t="s">
        <v>24</v>
      </c>
      <c r="C69" s="27"/>
      <c r="D69" s="27"/>
      <c r="E69" s="27"/>
      <c r="F69" s="27"/>
      <c r="G69" s="17"/>
      <c r="H69" s="17"/>
      <c r="I69" s="68">
        <f>I72</f>
        <v>2579.3650793650795</v>
      </c>
      <c r="J69" s="73">
        <f t="shared" ref="J69" si="10">I69*$D$16</f>
        <v>2063.4920634920636</v>
      </c>
    </row>
    <row r="70" spans="1:13" x14ac:dyDescent="0.3">
      <c r="A70" s="19"/>
      <c r="B70" s="5" t="s">
        <v>25</v>
      </c>
      <c r="C70" s="27"/>
      <c r="D70" s="27"/>
      <c r="E70" s="27"/>
      <c r="F70" s="27"/>
      <c r="G70" s="17"/>
      <c r="H70" s="17"/>
      <c r="I70" s="17"/>
      <c r="J70" s="69">
        <f>J72</f>
        <v>2579.3650793650795</v>
      </c>
    </row>
    <row r="71" spans="1:13" x14ac:dyDescent="0.3">
      <c r="A71" s="19"/>
      <c r="B71" s="29"/>
      <c r="C71" s="20"/>
      <c r="D71" s="20"/>
      <c r="E71" s="20"/>
      <c r="F71" s="20"/>
      <c r="G71" s="20"/>
      <c r="H71" s="20"/>
      <c r="I71" s="20"/>
      <c r="J71" s="30"/>
    </row>
    <row r="72" spans="1:13" x14ac:dyDescent="0.3">
      <c r="A72" s="19"/>
      <c r="B72" s="75" t="s">
        <v>6</v>
      </c>
      <c r="C72" s="68">
        <f>D10</f>
        <v>2750</v>
      </c>
      <c r="D72" s="68">
        <f>IF(D63+$D$10&lt;$D$8*$D$19,$D$10,$D$8*$D$19/(1+$D$16+$D$16*$D$17))</f>
        <v>2750</v>
      </c>
      <c r="E72" s="68">
        <f>IF(E63+E64+$D$10&lt;$D$8*$D$19,$D$10,$D$8*$D$19/(1+$D$16+$D$16*$D$17))</f>
        <v>2579.3650793650795</v>
      </c>
      <c r="F72" s="68">
        <f>IF(F64+F65+$D$10&lt;$D$8*$D$19,$D$10,$D$8*$D$19/(1+$D$16+$D$16*$D$17))</f>
        <v>2579.3650793650795</v>
      </c>
      <c r="G72" s="68">
        <f>IF(G65+G66+$D$10&lt;$D$8*$D$19,$D$10,$D$8*$D$19/(1+$D$16+$D$16*$D$17))</f>
        <v>2579.3650793650795</v>
      </c>
      <c r="H72" s="68">
        <f>IF(H67+H66+$D$10&lt;$D$8*$D$19,$D$10,$D$8*$D$19/(1+$D$16+$D$16*$D$17))</f>
        <v>2579.3650793650795</v>
      </c>
      <c r="I72" s="68">
        <f>IF(I67+I68+$D$10&lt;$D$8*$D$19,$D$10,$D$8*$D$19/(1+$D$16+$D$16*$D$17))</f>
        <v>2579.3650793650795</v>
      </c>
      <c r="J72" s="69">
        <f>IF(J68+J69+$D$10&lt;$D$8*$D$19,$D$10,$D$8*$D$19/(1+$D$16+$D$16*$D$17))</f>
        <v>2579.3650793650795</v>
      </c>
    </row>
    <row r="73" spans="1:13" x14ac:dyDescent="0.3">
      <c r="A73" s="19"/>
      <c r="B73" s="74" t="s">
        <v>7</v>
      </c>
      <c r="C73" s="72">
        <v>0</v>
      </c>
      <c r="D73" s="72">
        <f>D63</f>
        <v>2200</v>
      </c>
      <c r="E73" s="72">
        <f>E64+E63</f>
        <v>4180</v>
      </c>
      <c r="F73" s="72">
        <f>F65+F64</f>
        <v>4043.4920634920636</v>
      </c>
      <c r="G73" s="72">
        <f>G66+G65</f>
        <v>3920.6349206349209</v>
      </c>
      <c r="H73" s="72">
        <f>H66+H67</f>
        <v>3920.6349206349209</v>
      </c>
      <c r="I73" s="72">
        <f>I67+I68</f>
        <v>3920.6349206349209</v>
      </c>
      <c r="J73" s="73">
        <f>J68+J69</f>
        <v>3920.6349206349209</v>
      </c>
    </row>
    <row r="74" spans="1:13" ht="15" thickBot="1" x14ac:dyDescent="0.35">
      <c r="A74" s="19"/>
      <c r="B74" s="31" t="s">
        <v>4</v>
      </c>
      <c r="C74" s="8">
        <f t="shared" ref="C74:I74" si="11">SUM(C63:C70)</f>
        <v>2750</v>
      </c>
      <c r="D74" s="8">
        <f t="shared" si="11"/>
        <v>4950</v>
      </c>
      <c r="E74" s="8">
        <f t="shared" si="11"/>
        <v>6759.3650793650795</v>
      </c>
      <c r="F74" s="8">
        <f t="shared" si="11"/>
        <v>6622.8571428571431</v>
      </c>
      <c r="G74" s="8">
        <f t="shared" si="11"/>
        <v>6500</v>
      </c>
      <c r="H74" s="8">
        <f t="shared" si="11"/>
        <v>6500</v>
      </c>
      <c r="I74" s="8">
        <f t="shared" si="11"/>
        <v>6500</v>
      </c>
      <c r="J74" s="9">
        <f>SUM(J63:J70)</f>
        <v>6500</v>
      </c>
    </row>
    <row r="75" spans="1:13" x14ac:dyDescent="0.3">
      <c r="A75" s="19"/>
      <c r="B75" s="18"/>
      <c r="C75" s="27"/>
      <c r="D75" s="27"/>
      <c r="E75" s="27"/>
      <c r="F75" s="27"/>
      <c r="G75" s="27"/>
      <c r="H75" s="27"/>
      <c r="I75" s="27"/>
      <c r="J75" s="27"/>
    </row>
    <row r="77" spans="1:13" s="4" customFormat="1" x14ac:dyDescent="0.3">
      <c r="A77" s="45" t="s">
        <v>19</v>
      </c>
      <c r="B77" s="46"/>
      <c r="K77"/>
      <c r="L77"/>
      <c r="M77"/>
    </row>
    <row r="79" spans="1:13" s="4" customFormat="1" x14ac:dyDescent="0.3">
      <c r="A79" s="15"/>
      <c r="B79" s="15"/>
      <c r="C79" s="48" t="s">
        <v>17</v>
      </c>
      <c r="D79" s="48" t="s">
        <v>18</v>
      </c>
      <c r="K79"/>
      <c r="L79"/>
      <c r="M79"/>
    </row>
    <row r="80" spans="1:13" s="4" customFormat="1" ht="15" thickBot="1" x14ac:dyDescent="0.35">
      <c r="A80" s="15"/>
      <c r="B80" s="15"/>
      <c r="K80"/>
      <c r="L80"/>
      <c r="M80"/>
    </row>
    <row r="81" spans="1:13" s="4" customFormat="1" x14ac:dyDescent="0.3">
      <c r="B81" s="10" t="s">
        <v>26</v>
      </c>
      <c r="C81" s="49">
        <f>D14</f>
        <v>0.6</v>
      </c>
      <c r="D81" s="50">
        <f>C81*D19</f>
        <v>0.39</v>
      </c>
      <c r="K81"/>
      <c r="L81"/>
      <c r="M81"/>
    </row>
    <row r="82" spans="1:13" s="4" customFormat="1" x14ac:dyDescent="0.3">
      <c r="A82" s="47"/>
      <c r="B82" s="5" t="s">
        <v>27</v>
      </c>
      <c r="C82" s="51">
        <f>D16*D14</f>
        <v>0.48</v>
      </c>
      <c r="D82" s="52">
        <f>C82*$D$19</f>
        <v>0.312</v>
      </c>
      <c r="K82"/>
      <c r="L82"/>
      <c r="M82"/>
    </row>
    <row r="83" spans="1:13" s="4" customFormat="1" ht="15" thickBot="1" x14ac:dyDescent="0.35">
      <c r="A83" s="15"/>
      <c r="B83" s="13" t="s">
        <v>28</v>
      </c>
      <c r="C83" s="53">
        <f>D17*C82</f>
        <v>0.432</v>
      </c>
      <c r="D83" s="54">
        <f>C83*$D$19</f>
        <v>0.28079999999999999</v>
      </c>
      <c r="K83"/>
      <c r="L83"/>
      <c r="M83"/>
    </row>
    <row r="85" spans="1:13" x14ac:dyDescent="0.3">
      <c r="A85" s="76"/>
      <c r="C85" s="6"/>
      <c r="D85" s="6"/>
      <c r="E85" s="6"/>
      <c r="F85" s="6"/>
      <c r="G85" s="6"/>
    </row>
    <row r="86" spans="1:13" x14ac:dyDescent="0.3">
      <c r="A86" s="61" t="s">
        <v>50</v>
      </c>
    </row>
    <row r="87" spans="1:13" x14ac:dyDescent="0.3">
      <c r="A87" s="4"/>
    </row>
    <row r="88" spans="1:13" x14ac:dyDescent="0.3">
      <c r="A88" s="63" t="s">
        <v>49</v>
      </c>
    </row>
    <row r="89" spans="1:13" x14ac:dyDescent="0.3">
      <c r="A89" s="62" t="s">
        <v>53</v>
      </c>
    </row>
    <row r="90" spans="1:13" x14ac:dyDescent="0.3">
      <c r="A90" s="64" t="s">
        <v>54</v>
      </c>
    </row>
    <row r="91" spans="1:13" x14ac:dyDescent="0.3">
      <c r="A91" s="66" t="s">
        <v>51</v>
      </c>
    </row>
    <row r="92" spans="1:13" x14ac:dyDescent="0.3">
      <c r="A92" s="65" t="s">
        <v>52</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zoomScale="60" zoomScaleNormal="60" workbookViewId="0"/>
  </sheetViews>
  <sheetFormatPr defaultRowHeight="14.4" x14ac:dyDescent="0.3"/>
  <cols>
    <col min="1" max="2" width="11.109375" style="15" customWidth="1"/>
    <col min="3" max="10" width="11.109375" style="4" customWidth="1"/>
    <col min="11" max="14" width="11.109375" customWidth="1"/>
  </cols>
  <sheetData>
    <row r="1" spans="1:12" x14ac:dyDescent="0.3">
      <c r="A1" s="39" t="s">
        <v>37</v>
      </c>
      <c r="B1" s="21"/>
      <c r="C1" s="22"/>
      <c r="D1" s="22"/>
    </row>
    <row r="2" spans="1:12" x14ac:dyDescent="0.3">
      <c r="A2" s="39" t="s">
        <v>39</v>
      </c>
    </row>
    <row r="5" spans="1:12" ht="15" x14ac:dyDescent="0.25">
      <c r="A5" s="153" t="s">
        <v>30</v>
      </c>
      <c r="B5" s="154"/>
      <c r="C5" s="150"/>
      <c r="D5" s="150"/>
      <c r="F5" s="175" t="s">
        <v>85</v>
      </c>
      <c r="G5" s="141"/>
      <c r="H5" s="143"/>
      <c r="I5" s="143"/>
      <c r="J5" s="143"/>
      <c r="K5" s="143"/>
      <c r="L5" s="143"/>
    </row>
    <row r="6" spans="1:12" ht="15" x14ac:dyDescent="0.25">
      <c r="A6" s="153"/>
      <c r="B6" s="154"/>
      <c r="C6" s="150"/>
      <c r="D6" s="150"/>
      <c r="F6" s="141"/>
      <c r="G6" s="141"/>
      <c r="H6" s="165" t="s">
        <v>8</v>
      </c>
      <c r="I6" s="165" t="s">
        <v>9</v>
      </c>
      <c r="J6" s="165" t="s">
        <v>10</v>
      </c>
      <c r="K6" s="165" t="s">
        <v>11</v>
      </c>
      <c r="L6" s="165" t="s">
        <v>12</v>
      </c>
    </row>
    <row r="7" spans="1:12" ht="15" x14ac:dyDescent="0.25">
      <c r="A7" s="154"/>
      <c r="B7" s="154"/>
      <c r="C7" s="155" t="s">
        <v>35</v>
      </c>
      <c r="D7" s="156">
        <v>10000</v>
      </c>
      <c r="F7" s="176" t="s">
        <v>55</v>
      </c>
      <c r="G7" s="141"/>
      <c r="H7" s="144">
        <f>C43</f>
        <v>10000</v>
      </c>
      <c r="I7" s="144">
        <f>D43</f>
        <v>11968.253968253968</v>
      </c>
      <c r="J7" s="144">
        <f>E43</f>
        <v>14342.857142857143</v>
      </c>
      <c r="K7" s="144">
        <f>F43</f>
        <v>10000</v>
      </c>
      <c r="L7" s="144">
        <f>G43</f>
        <v>10000</v>
      </c>
    </row>
    <row r="8" spans="1:12" ht="15" x14ac:dyDescent="0.25">
      <c r="A8" s="154"/>
      <c r="B8" s="154"/>
      <c r="C8" s="155"/>
      <c r="D8" s="156"/>
      <c r="F8" s="176" t="s">
        <v>56</v>
      </c>
      <c r="G8" s="141"/>
      <c r="H8" s="169">
        <f>C42/C43</f>
        <v>0</v>
      </c>
      <c r="I8" s="169">
        <f>D42/D43</f>
        <v>0.66843501326259946</v>
      </c>
      <c r="J8" s="169">
        <f>E42/E43</f>
        <v>0.72332890659583893</v>
      </c>
      <c r="K8" s="169">
        <f>F42/F43</f>
        <v>0.60317460317460314</v>
      </c>
      <c r="L8" s="169">
        <f>G42/G43</f>
        <v>0.60317460317460314</v>
      </c>
    </row>
    <row r="9" spans="1:12" ht="15" x14ac:dyDescent="0.25">
      <c r="A9" s="154"/>
      <c r="B9" s="154"/>
      <c r="C9" s="155"/>
      <c r="D9" s="156"/>
      <c r="F9" s="176"/>
      <c r="G9" s="141"/>
      <c r="H9" s="143"/>
      <c r="I9" s="143"/>
      <c r="J9" s="143"/>
      <c r="K9" s="143"/>
      <c r="L9" s="143"/>
    </row>
    <row r="10" spans="1:12" ht="15" x14ac:dyDescent="0.25">
      <c r="A10" s="154"/>
      <c r="B10" s="154"/>
      <c r="C10" s="157" t="s">
        <v>15</v>
      </c>
      <c r="D10" s="160">
        <v>0.08</v>
      </c>
      <c r="F10" s="176" t="s">
        <v>57</v>
      </c>
      <c r="G10" s="141"/>
      <c r="H10" s="144">
        <f>C59</f>
        <v>6500</v>
      </c>
      <c r="I10" s="144">
        <f>D59</f>
        <v>2579.3650793650795</v>
      </c>
      <c r="J10" s="144">
        <f>E59</f>
        <v>2579.3650793650795</v>
      </c>
      <c r="K10" s="144">
        <f>F59</f>
        <v>2579.3650793650795</v>
      </c>
      <c r="L10" s="144">
        <f>G59</f>
        <v>2579.3650793650795</v>
      </c>
    </row>
    <row r="11" spans="1:12" ht="15" x14ac:dyDescent="0.25">
      <c r="A11" s="154"/>
      <c r="B11" s="154"/>
      <c r="C11" s="157" t="s">
        <v>33</v>
      </c>
      <c r="D11" s="160">
        <v>0.6</v>
      </c>
    </row>
    <row r="12" spans="1:12" x14ac:dyDescent="0.3">
      <c r="A12" s="154"/>
      <c r="B12" s="154"/>
      <c r="C12" s="180"/>
      <c r="D12" s="161"/>
    </row>
    <row r="13" spans="1:12" x14ac:dyDescent="0.3">
      <c r="A13" s="154"/>
      <c r="B13" s="151"/>
      <c r="C13" s="157" t="s">
        <v>31</v>
      </c>
      <c r="D13" s="160">
        <v>0.8</v>
      </c>
    </row>
    <row r="14" spans="1:12" x14ac:dyDescent="0.3">
      <c r="A14" s="154"/>
      <c r="B14" s="151"/>
      <c r="C14" s="157" t="s">
        <v>32</v>
      </c>
      <c r="D14" s="160">
        <v>0.9</v>
      </c>
    </row>
    <row r="15" spans="1:12" x14ac:dyDescent="0.3">
      <c r="A15" s="151"/>
      <c r="B15" s="151"/>
      <c r="C15" s="162"/>
      <c r="D15" s="163"/>
      <c r="E15"/>
    </row>
    <row r="16" spans="1:12" x14ac:dyDescent="0.3">
      <c r="A16" s="154"/>
      <c r="B16" s="152"/>
      <c r="C16" s="157" t="s">
        <v>36</v>
      </c>
      <c r="D16" s="160">
        <v>0.65</v>
      </c>
    </row>
    <row r="19" spans="1:13" s="4" customFormat="1" x14ac:dyDescent="0.3">
      <c r="A19" s="44" t="s">
        <v>43</v>
      </c>
      <c r="B19" s="15"/>
      <c r="K19"/>
      <c r="L19"/>
      <c r="M19"/>
    </row>
    <row r="21" spans="1:13" x14ac:dyDescent="0.3">
      <c r="A21" s="16"/>
      <c r="C21" s="14" t="s">
        <v>8</v>
      </c>
      <c r="D21" s="14" t="s">
        <v>9</v>
      </c>
      <c r="E21" s="14" t="s">
        <v>10</v>
      </c>
      <c r="F21" s="14" t="s">
        <v>11</v>
      </c>
      <c r="G21" s="14" t="s">
        <v>12</v>
      </c>
      <c r="H21" s="14" t="s">
        <v>20</v>
      </c>
      <c r="I21" s="14" t="s">
        <v>21</v>
      </c>
      <c r="J21" s="14" t="s">
        <v>22</v>
      </c>
    </row>
    <row r="22" spans="1:13" ht="15" thickBot="1" x14ac:dyDescent="0.35">
      <c r="A22" s="16"/>
    </row>
    <row r="23" spans="1:13" x14ac:dyDescent="0.3">
      <c r="B23" s="10" t="s">
        <v>13</v>
      </c>
      <c r="C23" s="34">
        <f>C24/(1-$D$10)</f>
        <v>18115.942028985508</v>
      </c>
      <c r="D23" s="34">
        <f>D24/(1-$D$10)</f>
        <v>7188.865884518058</v>
      </c>
      <c r="E23" s="34">
        <f>E24/(1-$D$10)</f>
        <v>7188.865884518058</v>
      </c>
      <c r="F23" s="34">
        <f>F24/(1-$D$10)</f>
        <v>7188.865884518058</v>
      </c>
      <c r="G23" s="34">
        <f>G24/(1-$D$10)</f>
        <v>7188.865884518058</v>
      </c>
      <c r="H23" s="34">
        <f t="shared" ref="H23:J23" si="0">H24/(1-$D$10)</f>
        <v>7188.865884518058</v>
      </c>
      <c r="I23" s="34">
        <f t="shared" si="0"/>
        <v>7188.865884518058</v>
      </c>
      <c r="J23" s="56">
        <f t="shared" si="0"/>
        <v>7188.865884518058</v>
      </c>
    </row>
    <row r="24" spans="1:13" x14ac:dyDescent="0.3">
      <c r="B24" s="5" t="s">
        <v>14</v>
      </c>
      <c r="C24" s="17">
        <f>C25/$D$11</f>
        <v>16666.666666666668</v>
      </c>
      <c r="D24" s="17">
        <f>D25/$D$11</f>
        <v>6613.7566137566137</v>
      </c>
      <c r="E24" s="17">
        <f>E25/$D$11</f>
        <v>6613.7566137566137</v>
      </c>
      <c r="F24" s="17">
        <f>F25/$D$11</f>
        <v>6613.7566137566137</v>
      </c>
      <c r="G24" s="17">
        <f>G25/$D$11</f>
        <v>6613.7566137566137</v>
      </c>
      <c r="H24" s="17">
        <f t="shared" ref="H24:J24" si="1">H25/$D$11</f>
        <v>6613.7566137566137</v>
      </c>
      <c r="I24" s="17">
        <f t="shared" si="1"/>
        <v>6613.7566137566137</v>
      </c>
      <c r="J24" s="23">
        <f t="shared" si="1"/>
        <v>6613.7566137566137</v>
      </c>
    </row>
    <row r="25" spans="1:13" ht="15" thickBot="1" x14ac:dyDescent="0.35">
      <c r="B25" s="13" t="s">
        <v>16</v>
      </c>
      <c r="C25" s="57">
        <f>D7</f>
        <v>10000</v>
      </c>
      <c r="D25" s="57">
        <f>C25/(1+D13+D13*D14)</f>
        <v>3968.2539682539682</v>
      </c>
      <c r="E25" s="57">
        <f>D25</f>
        <v>3968.2539682539682</v>
      </c>
      <c r="F25" s="57">
        <f>E25</f>
        <v>3968.2539682539682</v>
      </c>
      <c r="G25" s="57">
        <f>F25</f>
        <v>3968.2539682539682</v>
      </c>
      <c r="H25" s="57">
        <f t="shared" ref="H25:J25" si="2">G25</f>
        <v>3968.2539682539682</v>
      </c>
      <c r="I25" s="57">
        <f t="shared" si="2"/>
        <v>3968.2539682539682</v>
      </c>
      <c r="J25" s="58">
        <f t="shared" si="2"/>
        <v>3968.2539682539682</v>
      </c>
      <c r="K25" s="42"/>
    </row>
    <row r="26" spans="1:13" x14ac:dyDescent="0.3">
      <c r="B26" s="16"/>
      <c r="C26" s="27"/>
      <c r="D26" s="27"/>
      <c r="E26" s="27"/>
      <c r="F26" s="27"/>
      <c r="G26" s="27"/>
      <c r="H26" s="27"/>
      <c r="I26" s="27"/>
      <c r="J26" s="27"/>
      <c r="K26" s="42"/>
    </row>
    <row r="27" spans="1:13" ht="15" x14ac:dyDescent="0.25">
      <c r="B27" s="16"/>
      <c r="C27" s="27"/>
      <c r="D27" s="27"/>
      <c r="E27" s="27"/>
      <c r="F27" s="27"/>
      <c r="G27" s="27"/>
      <c r="H27" s="27"/>
      <c r="I27" s="27"/>
      <c r="J27" s="27"/>
      <c r="K27" s="42"/>
    </row>
    <row r="28" spans="1:13" ht="15" x14ac:dyDescent="0.25">
      <c r="A28" s="44" t="s">
        <v>47</v>
      </c>
      <c r="B28" s="16"/>
      <c r="C28" s="27"/>
      <c r="D28" s="27"/>
      <c r="E28" s="27"/>
      <c r="F28" s="27"/>
      <c r="G28" s="27"/>
      <c r="H28" s="27"/>
      <c r="I28" s="27"/>
      <c r="J28" s="27"/>
      <c r="K28" s="42"/>
    </row>
    <row r="30" spans="1:13" ht="15" x14ac:dyDescent="0.25">
      <c r="A30" s="16"/>
      <c r="C30" s="14" t="s">
        <v>8</v>
      </c>
      <c r="D30" s="14" t="s">
        <v>9</v>
      </c>
      <c r="E30" s="14" t="s">
        <v>10</v>
      </c>
      <c r="F30" s="14" t="s">
        <v>11</v>
      </c>
      <c r="G30" s="14" t="s">
        <v>12</v>
      </c>
      <c r="H30" s="14" t="s">
        <v>20</v>
      </c>
      <c r="I30" s="14" t="s">
        <v>21</v>
      </c>
      <c r="J30" s="14" t="s">
        <v>22</v>
      </c>
    </row>
    <row r="31" spans="1:13" ht="15.75" thickBot="1" x14ac:dyDescent="0.3"/>
    <row r="32" spans="1:13" ht="15" x14ac:dyDescent="0.25">
      <c r="B32" s="10" t="s">
        <v>0</v>
      </c>
      <c r="C32" s="34">
        <f>C25</f>
        <v>10000</v>
      </c>
      <c r="D32" s="38">
        <f>$D$13*C32</f>
        <v>8000</v>
      </c>
      <c r="E32" s="38">
        <f>D32*$D$14</f>
        <v>7200</v>
      </c>
      <c r="F32" s="11"/>
      <c r="G32" s="11"/>
      <c r="H32" s="11"/>
      <c r="I32" s="11"/>
      <c r="J32" s="12"/>
    </row>
    <row r="33" spans="1:13" ht="15" x14ac:dyDescent="0.25">
      <c r="B33" s="5" t="s">
        <v>1</v>
      </c>
      <c r="C33" s="6"/>
      <c r="D33" s="17">
        <f>D25</f>
        <v>3968.2539682539682</v>
      </c>
      <c r="E33" s="24">
        <f>D33*$D$13</f>
        <v>3174.6031746031749</v>
      </c>
      <c r="F33" s="24">
        <f>E33*$D$14</f>
        <v>2857.1428571428573</v>
      </c>
      <c r="G33" s="6"/>
      <c r="H33" s="6"/>
      <c r="I33" s="6"/>
      <c r="J33" s="7"/>
    </row>
    <row r="34" spans="1:13" ht="15" x14ac:dyDescent="0.25">
      <c r="B34" s="5" t="s">
        <v>2</v>
      </c>
      <c r="C34" s="6"/>
      <c r="D34" s="6"/>
      <c r="E34" s="17">
        <f>E25</f>
        <v>3968.2539682539682</v>
      </c>
      <c r="F34" s="24">
        <f>E34*$D$13</f>
        <v>3174.6031746031749</v>
      </c>
      <c r="G34" s="24">
        <f>F34*$D$14</f>
        <v>2857.1428571428573</v>
      </c>
      <c r="H34" s="24"/>
      <c r="I34" s="24"/>
      <c r="J34" s="37"/>
      <c r="K34" s="41"/>
      <c r="L34" s="43"/>
      <c r="M34" s="43"/>
    </row>
    <row r="35" spans="1:13" ht="15" x14ac:dyDescent="0.25">
      <c r="B35" s="5" t="s">
        <v>3</v>
      </c>
      <c r="C35" s="6"/>
      <c r="D35" s="6"/>
      <c r="E35" s="6"/>
      <c r="F35" s="17">
        <f>F25</f>
        <v>3968.2539682539682</v>
      </c>
      <c r="G35" s="24">
        <f>F35*$D$13</f>
        <v>3174.6031746031749</v>
      </c>
      <c r="H35" s="24">
        <f t="shared" ref="H35" si="3">G35*$D$14</f>
        <v>2857.1428571428573</v>
      </c>
      <c r="I35" s="24"/>
      <c r="J35" s="37"/>
      <c r="K35" s="42"/>
    </row>
    <row r="36" spans="1:13" ht="15" x14ac:dyDescent="0.25">
      <c r="B36" s="5" t="s">
        <v>5</v>
      </c>
      <c r="C36" s="6"/>
      <c r="D36" s="6"/>
      <c r="E36" s="6"/>
      <c r="F36" s="6"/>
      <c r="G36" s="17">
        <f>G25</f>
        <v>3968.2539682539682</v>
      </c>
      <c r="H36" s="24">
        <f t="shared" ref="H36" si="4">G36*$D$13</f>
        <v>3174.6031746031749</v>
      </c>
      <c r="I36" s="24">
        <f t="shared" ref="I36" si="5">H36*$D$14</f>
        <v>2857.1428571428573</v>
      </c>
      <c r="J36" s="23"/>
      <c r="K36" s="42"/>
    </row>
    <row r="37" spans="1:13" ht="15" x14ac:dyDescent="0.25">
      <c r="B37" s="5" t="s">
        <v>23</v>
      </c>
      <c r="C37" s="6"/>
      <c r="D37" s="6"/>
      <c r="E37" s="6"/>
      <c r="F37" s="6"/>
      <c r="G37" s="17"/>
      <c r="H37" s="17">
        <f>H25</f>
        <v>3968.2539682539682</v>
      </c>
      <c r="I37" s="24">
        <f t="shared" ref="I37" si="6">H37*$D$13</f>
        <v>3174.6031746031749</v>
      </c>
      <c r="J37" s="37">
        <f t="shared" ref="J37" si="7">I37*$D$14</f>
        <v>2857.1428571428573</v>
      </c>
      <c r="K37" s="42"/>
    </row>
    <row r="38" spans="1:13" ht="15" x14ac:dyDescent="0.25">
      <c r="B38" s="5" t="s">
        <v>24</v>
      </c>
      <c r="C38" s="6"/>
      <c r="D38" s="6"/>
      <c r="E38" s="6"/>
      <c r="F38" s="6"/>
      <c r="G38" s="17"/>
      <c r="H38" s="17"/>
      <c r="I38" s="17">
        <f>I25</f>
        <v>3968.2539682539682</v>
      </c>
      <c r="J38" s="37">
        <f t="shared" ref="J38" si="8">I38*$D$13</f>
        <v>3174.6031746031749</v>
      </c>
      <c r="K38" s="42"/>
    </row>
    <row r="39" spans="1:13" ht="15" x14ac:dyDescent="0.25">
      <c r="B39" s="5" t="s">
        <v>25</v>
      </c>
      <c r="C39" s="6"/>
      <c r="D39" s="6"/>
      <c r="E39" s="6"/>
      <c r="F39" s="6"/>
      <c r="G39" s="17"/>
      <c r="H39" s="17"/>
      <c r="I39" s="17"/>
      <c r="J39" s="23">
        <f>J25</f>
        <v>3968.2539682539682</v>
      </c>
      <c r="K39" s="42"/>
    </row>
    <row r="40" spans="1:13" ht="15" x14ac:dyDescent="0.25">
      <c r="B40" s="3"/>
      <c r="C40" s="6"/>
      <c r="D40" s="6"/>
      <c r="E40" s="6"/>
      <c r="F40" s="6"/>
      <c r="G40" s="6"/>
      <c r="H40" s="6"/>
      <c r="I40" s="6"/>
      <c r="J40" s="7"/>
      <c r="K40" s="42"/>
    </row>
    <row r="41" spans="1:13" ht="15" x14ac:dyDescent="0.25">
      <c r="B41" s="35" t="s">
        <v>6</v>
      </c>
      <c r="C41" s="17">
        <f>C32</f>
        <v>10000</v>
      </c>
      <c r="D41" s="17">
        <f>D33</f>
        <v>3968.2539682539682</v>
      </c>
      <c r="E41" s="17">
        <f>E34</f>
        <v>3968.2539682539682</v>
      </c>
      <c r="F41" s="17">
        <f>F35</f>
        <v>3968.2539682539682</v>
      </c>
      <c r="G41" s="17">
        <f>G36</f>
        <v>3968.2539682539682</v>
      </c>
      <c r="H41" s="17">
        <f>H37</f>
        <v>3968.2539682539682</v>
      </c>
      <c r="I41" s="17">
        <f>I38</f>
        <v>3968.2539682539682</v>
      </c>
      <c r="J41" s="23">
        <f>J39</f>
        <v>3968.2539682539682</v>
      </c>
      <c r="K41" s="42"/>
    </row>
    <row r="42" spans="1:13" ht="15" x14ac:dyDescent="0.25">
      <c r="B42" s="36" t="s">
        <v>7</v>
      </c>
      <c r="C42" s="24">
        <v>0</v>
      </c>
      <c r="D42" s="24">
        <f>D32</f>
        <v>8000</v>
      </c>
      <c r="E42" s="24">
        <f>E33+E32</f>
        <v>10374.603174603175</v>
      </c>
      <c r="F42" s="24">
        <f>F34+F33</f>
        <v>6031.7460317460318</v>
      </c>
      <c r="G42" s="24">
        <f>G35+G34</f>
        <v>6031.7460317460318</v>
      </c>
      <c r="H42" s="24">
        <f>H35+H36</f>
        <v>6031.7460317460318</v>
      </c>
      <c r="I42" s="24">
        <f>I36+I37</f>
        <v>6031.7460317460318</v>
      </c>
      <c r="J42" s="37">
        <f>J37+J38</f>
        <v>6031.7460317460318</v>
      </c>
      <c r="K42" s="42"/>
    </row>
    <row r="43" spans="1:13" ht="15.75" thickBot="1" x14ac:dyDescent="0.3">
      <c r="B43" s="13" t="s">
        <v>4</v>
      </c>
      <c r="C43" s="8">
        <f t="shared" ref="C43:I43" si="9">SUM(C32:C39)</f>
        <v>10000</v>
      </c>
      <c r="D43" s="8">
        <f t="shared" si="9"/>
        <v>11968.253968253968</v>
      </c>
      <c r="E43" s="8">
        <f t="shared" si="9"/>
        <v>14342.857142857143</v>
      </c>
      <c r="F43" s="8">
        <f t="shared" si="9"/>
        <v>10000</v>
      </c>
      <c r="G43" s="8">
        <f t="shared" si="9"/>
        <v>10000</v>
      </c>
      <c r="H43" s="8">
        <f t="shared" si="9"/>
        <v>10000</v>
      </c>
      <c r="I43" s="8">
        <f t="shared" si="9"/>
        <v>10000</v>
      </c>
      <c r="J43" s="9">
        <f>SUM(J32:J39)</f>
        <v>10000</v>
      </c>
      <c r="K43" s="42"/>
    </row>
    <row r="44" spans="1:13" ht="15" x14ac:dyDescent="0.25">
      <c r="C44" s="6"/>
      <c r="D44" s="6"/>
      <c r="E44" s="6"/>
      <c r="F44" s="6"/>
      <c r="G44" s="6"/>
      <c r="H44" s="6"/>
      <c r="I44" s="6"/>
      <c r="J44" s="6"/>
      <c r="K44" s="42"/>
    </row>
    <row r="45" spans="1:13" ht="15" x14ac:dyDescent="0.25">
      <c r="C45" s="6"/>
      <c r="D45" s="6"/>
      <c r="E45" s="6"/>
      <c r="F45" s="6"/>
      <c r="G45" s="6"/>
      <c r="H45" s="6"/>
      <c r="I45" s="6"/>
      <c r="J45" s="6"/>
      <c r="K45" s="42"/>
    </row>
    <row r="46" spans="1:13" ht="15" x14ac:dyDescent="0.25">
      <c r="A46" s="70" t="s">
        <v>48</v>
      </c>
      <c r="C46" s="6"/>
      <c r="D46" s="6"/>
      <c r="E46" s="6"/>
      <c r="F46" s="6"/>
      <c r="G46" s="6"/>
      <c r="H46" s="6"/>
      <c r="I46" s="6"/>
      <c r="J46" s="6"/>
      <c r="K46" s="42"/>
    </row>
    <row r="47" spans="1:13" x14ac:dyDescent="0.3">
      <c r="C47" s="6"/>
      <c r="D47" s="6"/>
      <c r="E47" s="6"/>
      <c r="F47" s="6"/>
      <c r="G47" s="6"/>
      <c r="H47" s="6"/>
      <c r="I47" s="6"/>
      <c r="J47" s="6"/>
      <c r="K47" s="42"/>
    </row>
    <row r="48" spans="1:13" x14ac:dyDescent="0.3">
      <c r="A48" s="18"/>
      <c r="B48" s="19"/>
      <c r="C48" s="14" t="s">
        <v>8</v>
      </c>
      <c r="D48" s="14" t="s">
        <v>9</v>
      </c>
      <c r="E48" s="14" t="s">
        <v>10</v>
      </c>
      <c r="F48" s="14" t="s">
        <v>11</v>
      </c>
      <c r="G48" s="14" t="s">
        <v>12</v>
      </c>
      <c r="H48" s="14" t="s">
        <v>20</v>
      </c>
      <c r="I48" s="14" t="s">
        <v>21</v>
      </c>
      <c r="J48" s="14" t="s">
        <v>22</v>
      </c>
      <c r="K48" s="42"/>
    </row>
    <row r="49" spans="1:11" ht="15" thickBot="1" x14ac:dyDescent="0.35">
      <c r="A49" s="19"/>
      <c r="B49" s="19"/>
      <c r="C49" s="20"/>
      <c r="D49" s="20"/>
      <c r="E49" s="20"/>
      <c r="F49" s="20"/>
      <c r="G49" s="20"/>
      <c r="H49" s="20"/>
      <c r="I49" s="20"/>
      <c r="J49" s="20"/>
      <c r="K49" s="42"/>
    </row>
    <row r="50" spans="1:11" x14ac:dyDescent="0.3">
      <c r="B50" s="10" t="s">
        <v>0</v>
      </c>
      <c r="C50" s="67">
        <f>C32*$D$16</f>
        <v>6500</v>
      </c>
      <c r="D50" s="71">
        <f>D32*$D$16</f>
        <v>5200</v>
      </c>
      <c r="E50" s="71">
        <f>E32*$D$16</f>
        <v>4680</v>
      </c>
      <c r="F50" s="25"/>
      <c r="G50" s="25"/>
      <c r="H50" s="25"/>
      <c r="I50" s="25"/>
      <c r="J50" s="26"/>
      <c r="K50" s="42"/>
    </row>
    <row r="51" spans="1:11" x14ac:dyDescent="0.3">
      <c r="B51" s="5" t="s">
        <v>1</v>
      </c>
      <c r="C51" s="27"/>
      <c r="D51" s="68">
        <f>D33*$D$16</f>
        <v>2579.3650793650795</v>
      </c>
      <c r="E51" s="72">
        <f>E33*$D$16</f>
        <v>2063.4920634920636</v>
      </c>
      <c r="F51" s="72">
        <f>F33*$D$16</f>
        <v>1857.1428571428573</v>
      </c>
      <c r="G51" s="27"/>
      <c r="H51" s="27"/>
      <c r="I51" s="27"/>
      <c r="J51" s="28"/>
    </row>
    <row r="52" spans="1:11" x14ac:dyDescent="0.3">
      <c r="A52" s="19"/>
      <c r="B52" s="5" t="s">
        <v>2</v>
      </c>
      <c r="C52" s="27"/>
      <c r="D52" s="27"/>
      <c r="E52" s="68">
        <f>E34*$D$16</f>
        <v>2579.3650793650795</v>
      </c>
      <c r="F52" s="72">
        <f>F34*$D$16</f>
        <v>2063.4920634920636</v>
      </c>
      <c r="G52" s="72">
        <f>G34*$D$16</f>
        <v>1857.1428571428573</v>
      </c>
      <c r="H52" s="24"/>
      <c r="I52" s="24"/>
      <c r="J52" s="37"/>
    </row>
    <row r="53" spans="1:11" x14ac:dyDescent="0.3">
      <c r="A53" s="19"/>
      <c r="B53" s="5" t="s">
        <v>3</v>
      </c>
      <c r="C53" s="27"/>
      <c r="D53" s="27"/>
      <c r="E53" s="27"/>
      <c r="F53" s="68">
        <f>F35*$D$16</f>
        <v>2579.3650793650795</v>
      </c>
      <c r="G53" s="72">
        <f>G35*$D$16</f>
        <v>2063.4920634920636</v>
      </c>
      <c r="H53" s="72">
        <f t="shared" ref="H53" si="10">H35*$D$16</f>
        <v>1857.1428571428573</v>
      </c>
      <c r="I53" s="24"/>
      <c r="J53" s="37"/>
    </row>
    <row r="54" spans="1:11" x14ac:dyDescent="0.3">
      <c r="A54" s="19"/>
      <c r="B54" s="5" t="s">
        <v>5</v>
      </c>
      <c r="C54" s="27"/>
      <c r="D54" s="27"/>
      <c r="E54" s="27"/>
      <c r="F54" s="27"/>
      <c r="G54" s="68">
        <f>G36*$D$16</f>
        <v>2579.3650793650795</v>
      </c>
      <c r="H54" s="72">
        <f t="shared" ref="H54:I54" si="11">H36*$D$16</f>
        <v>2063.4920634920636</v>
      </c>
      <c r="I54" s="72">
        <f t="shared" si="11"/>
        <v>1857.1428571428573</v>
      </c>
      <c r="J54" s="23"/>
    </row>
    <row r="55" spans="1:11" x14ac:dyDescent="0.3">
      <c r="A55" s="19"/>
      <c r="B55" s="5" t="s">
        <v>23</v>
      </c>
      <c r="C55" s="27"/>
      <c r="D55" s="27"/>
      <c r="E55" s="27"/>
      <c r="F55" s="27"/>
      <c r="G55" s="17"/>
      <c r="H55" s="68">
        <f t="shared" ref="H55" si="12">H37*$D$16</f>
        <v>2579.3650793650795</v>
      </c>
      <c r="I55" s="72">
        <f t="shared" ref="I55:J55" si="13">I37*$D$16</f>
        <v>2063.4920634920636</v>
      </c>
      <c r="J55" s="73">
        <f t="shared" si="13"/>
        <v>1857.1428571428573</v>
      </c>
    </row>
    <row r="56" spans="1:11" x14ac:dyDescent="0.3">
      <c r="A56" s="19"/>
      <c r="B56" s="5" t="s">
        <v>24</v>
      </c>
      <c r="C56" s="27"/>
      <c r="D56" s="27"/>
      <c r="E56" s="27"/>
      <c r="F56" s="27"/>
      <c r="G56" s="17"/>
      <c r="H56" s="17"/>
      <c r="I56" s="68">
        <f t="shared" ref="I56:J56" si="14">I38*$D$16</f>
        <v>2579.3650793650795</v>
      </c>
      <c r="J56" s="73">
        <f t="shared" si="14"/>
        <v>2063.4920634920636</v>
      </c>
    </row>
    <row r="57" spans="1:11" x14ac:dyDescent="0.3">
      <c r="A57" s="19"/>
      <c r="B57" s="5" t="s">
        <v>25</v>
      </c>
      <c r="C57" s="27"/>
      <c r="D57" s="27"/>
      <c r="E57" s="27"/>
      <c r="F57" s="27"/>
      <c r="G57" s="17"/>
      <c r="H57" s="17"/>
      <c r="I57" s="17"/>
      <c r="J57" s="69">
        <f t="shared" ref="J57" si="15">J39*$D$16</f>
        <v>2579.3650793650795</v>
      </c>
    </row>
    <row r="58" spans="1:11" x14ac:dyDescent="0.3">
      <c r="A58" s="19"/>
      <c r="B58" s="29"/>
      <c r="C58" s="20"/>
      <c r="D58" s="20"/>
      <c r="E58" s="20"/>
      <c r="F58" s="20"/>
      <c r="G58" s="20"/>
      <c r="H58" s="20"/>
      <c r="I58" s="20"/>
      <c r="J58" s="30"/>
    </row>
    <row r="59" spans="1:11" x14ac:dyDescent="0.3">
      <c r="B59" s="75" t="s">
        <v>6</v>
      </c>
      <c r="C59" s="68">
        <f>C50</f>
        <v>6500</v>
      </c>
      <c r="D59" s="68">
        <f>D51</f>
        <v>2579.3650793650795</v>
      </c>
      <c r="E59" s="68">
        <f>E52</f>
        <v>2579.3650793650795</v>
      </c>
      <c r="F59" s="68">
        <f>F53</f>
        <v>2579.3650793650795</v>
      </c>
      <c r="G59" s="68">
        <f>G54</f>
        <v>2579.3650793650795</v>
      </c>
      <c r="H59" s="68">
        <f>H55</f>
        <v>2579.3650793650795</v>
      </c>
      <c r="I59" s="68">
        <f>I56</f>
        <v>2579.3650793650795</v>
      </c>
      <c r="J59" s="69">
        <f>J57</f>
        <v>2579.3650793650795</v>
      </c>
      <c r="K59" s="42"/>
    </row>
    <row r="60" spans="1:11" x14ac:dyDescent="0.3">
      <c r="B60" s="74" t="s">
        <v>7</v>
      </c>
      <c r="C60" s="72">
        <v>0</v>
      </c>
      <c r="D60" s="72">
        <f>D50</f>
        <v>5200</v>
      </c>
      <c r="E60" s="72">
        <f>E51+E50</f>
        <v>6743.4920634920636</v>
      </c>
      <c r="F60" s="72">
        <f>F52+F51</f>
        <v>3920.6349206349209</v>
      </c>
      <c r="G60" s="72">
        <f>G53+G52</f>
        <v>3920.6349206349209</v>
      </c>
      <c r="H60" s="72">
        <f>H53+H54</f>
        <v>3920.6349206349209</v>
      </c>
      <c r="I60" s="72">
        <f>I54+I55</f>
        <v>3920.6349206349209</v>
      </c>
      <c r="J60" s="73">
        <f>J55+J56</f>
        <v>3920.6349206349209</v>
      </c>
      <c r="K60" s="42"/>
    </row>
    <row r="61" spans="1:11" ht="15" thickBot="1" x14ac:dyDescent="0.35">
      <c r="B61" s="13" t="s">
        <v>4</v>
      </c>
      <c r="C61" s="8">
        <f t="shared" ref="C61:I61" si="16">SUM(C50:C57)</f>
        <v>6500</v>
      </c>
      <c r="D61" s="8">
        <f t="shared" si="16"/>
        <v>7779.3650793650795</v>
      </c>
      <c r="E61" s="8">
        <f t="shared" si="16"/>
        <v>9322.8571428571431</v>
      </c>
      <c r="F61" s="8">
        <f t="shared" si="16"/>
        <v>6500</v>
      </c>
      <c r="G61" s="8">
        <f t="shared" si="16"/>
        <v>6500</v>
      </c>
      <c r="H61" s="8">
        <f t="shared" si="16"/>
        <v>6500</v>
      </c>
      <c r="I61" s="8">
        <f t="shared" si="16"/>
        <v>6500</v>
      </c>
      <c r="J61" s="9">
        <f>SUM(J50:J57)</f>
        <v>6500</v>
      </c>
      <c r="K61" s="42"/>
    </row>
    <row r="62" spans="1:11" x14ac:dyDescent="0.3">
      <c r="A62" s="19"/>
      <c r="B62" s="18"/>
      <c r="C62" s="27"/>
      <c r="D62" s="27"/>
      <c r="E62" s="27"/>
      <c r="F62" s="27"/>
      <c r="G62" s="27"/>
      <c r="H62" s="27"/>
      <c r="I62" s="27"/>
      <c r="J62" s="27"/>
    </row>
    <row r="64" spans="1:11" x14ac:dyDescent="0.3">
      <c r="A64" s="45" t="s">
        <v>19</v>
      </c>
      <c r="B64" s="46"/>
    </row>
    <row r="66" spans="1:4" x14ac:dyDescent="0.3">
      <c r="C66" s="48" t="s">
        <v>17</v>
      </c>
      <c r="D66" s="48" t="s">
        <v>18</v>
      </c>
    </row>
    <row r="67" spans="1:4" ht="15" thickBot="1" x14ac:dyDescent="0.35"/>
    <row r="68" spans="1:4" x14ac:dyDescent="0.3">
      <c r="A68" s="4"/>
      <c r="B68" s="10" t="s">
        <v>26</v>
      </c>
      <c r="C68" s="49">
        <f>D11</f>
        <v>0.6</v>
      </c>
      <c r="D68" s="50">
        <f>C68*D16</f>
        <v>0.39</v>
      </c>
    </row>
    <row r="69" spans="1:4" x14ac:dyDescent="0.3">
      <c r="A69" s="47"/>
      <c r="B69" s="5" t="s">
        <v>27</v>
      </c>
      <c r="C69" s="51">
        <f>D13*D11</f>
        <v>0.48</v>
      </c>
      <c r="D69" s="52">
        <f>C69*$D$16</f>
        <v>0.312</v>
      </c>
    </row>
    <row r="70" spans="1:4" ht="15" thickBot="1" x14ac:dyDescent="0.35">
      <c r="B70" s="13" t="s">
        <v>28</v>
      </c>
      <c r="C70" s="53">
        <f>D14*C69</f>
        <v>0.432</v>
      </c>
      <c r="D70" s="54">
        <f>C70*$D$16</f>
        <v>0.28079999999999999</v>
      </c>
    </row>
    <row r="73" spans="1:4" x14ac:dyDescent="0.3">
      <c r="A73" s="61" t="s">
        <v>50</v>
      </c>
    </row>
    <row r="74" spans="1:4" x14ac:dyDescent="0.3">
      <c r="A74" s="4"/>
    </row>
    <row r="75" spans="1:4" x14ac:dyDescent="0.3">
      <c r="A75" s="63" t="s">
        <v>49</v>
      </c>
    </row>
    <row r="76" spans="1:4" x14ac:dyDescent="0.3">
      <c r="A76" s="62" t="s">
        <v>53</v>
      </c>
    </row>
    <row r="77" spans="1:4" x14ac:dyDescent="0.3">
      <c r="A77" s="64" t="s">
        <v>54</v>
      </c>
    </row>
    <row r="78" spans="1:4" x14ac:dyDescent="0.3">
      <c r="A78" s="66" t="s">
        <v>51</v>
      </c>
    </row>
    <row r="79" spans="1:4" x14ac:dyDescent="0.3">
      <c r="A79" s="65" t="s">
        <v>52</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2"/>
  <sheetViews>
    <sheetView zoomScale="60" zoomScaleNormal="60" workbookViewId="0"/>
  </sheetViews>
  <sheetFormatPr defaultRowHeight="14.4" x14ac:dyDescent="0.3"/>
  <cols>
    <col min="1" max="2" width="11.109375" style="15" customWidth="1"/>
    <col min="3" max="10" width="11.109375" style="4" customWidth="1"/>
    <col min="11" max="14" width="11.109375" customWidth="1"/>
  </cols>
  <sheetData>
    <row r="1" spans="1:12" x14ac:dyDescent="0.3">
      <c r="A1" s="39" t="s">
        <v>37</v>
      </c>
      <c r="B1" s="21"/>
      <c r="C1" s="22"/>
      <c r="D1" s="22"/>
    </row>
    <row r="2" spans="1:12" x14ac:dyDescent="0.3">
      <c r="A2" s="39" t="s">
        <v>38</v>
      </c>
    </row>
    <row r="5" spans="1:12" ht="15" x14ac:dyDescent="0.25">
      <c r="A5" s="153" t="s">
        <v>30</v>
      </c>
      <c r="B5" s="154"/>
      <c r="C5" s="150"/>
      <c r="D5" s="150"/>
      <c r="F5" s="175" t="s">
        <v>85</v>
      </c>
      <c r="G5" s="141"/>
      <c r="H5" s="143"/>
      <c r="I5" s="143"/>
      <c r="J5" s="143"/>
      <c r="K5" s="143"/>
      <c r="L5" s="143"/>
    </row>
    <row r="6" spans="1:12" ht="15" x14ac:dyDescent="0.25">
      <c r="A6" s="154"/>
      <c r="B6" s="154"/>
      <c r="C6" s="150"/>
      <c r="D6" s="150"/>
      <c r="F6" s="141"/>
      <c r="G6" s="141"/>
      <c r="H6" s="165" t="s">
        <v>8</v>
      </c>
      <c r="I6" s="165" t="s">
        <v>9</v>
      </c>
      <c r="J6" s="165" t="s">
        <v>10</v>
      </c>
      <c r="K6" s="165" t="s">
        <v>11</v>
      </c>
      <c r="L6" s="165" t="s">
        <v>12</v>
      </c>
    </row>
    <row r="7" spans="1:12" ht="15" x14ac:dyDescent="0.25">
      <c r="A7" s="154"/>
      <c r="B7" s="152"/>
      <c r="C7" s="155" t="s">
        <v>35</v>
      </c>
      <c r="D7" s="156">
        <v>10000</v>
      </c>
      <c r="F7" s="176" t="s">
        <v>55</v>
      </c>
      <c r="G7" s="141"/>
      <c r="H7" s="144">
        <f>C45</f>
        <v>4230.7692307692305</v>
      </c>
      <c r="I7" s="144">
        <f>D45</f>
        <v>7615.3846153846152</v>
      </c>
      <c r="J7" s="144">
        <f>E45</f>
        <v>10399.023199023199</v>
      </c>
      <c r="K7" s="144">
        <f>F45</f>
        <v>10189.010989010989</v>
      </c>
      <c r="L7" s="144">
        <f>G45</f>
        <v>10000</v>
      </c>
    </row>
    <row r="8" spans="1:12" ht="15" x14ac:dyDescent="0.25">
      <c r="A8" s="154"/>
      <c r="B8" s="152"/>
      <c r="C8" s="157"/>
      <c r="D8" s="158"/>
      <c r="F8" s="176" t="s">
        <v>56</v>
      </c>
      <c r="G8" s="141"/>
      <c r="H8" s="169">
        <f>C44/C45</f>
        <v>0</v>
      </c>
      <c r="I8" s="169">
        <f>D44/D45</f>
        <v>0.44444444444444442</v>
      </c>
      <c r="J8" s="169">
        <f>E44/E45</f>
        <v>0.61840127747510798</v>
      </c>
      <c r="K8" s="169">
        <f>F44/F45</f>
        <v>0.61053590259802515</v>
      </c>
      <c r="L8" s="169">
        <f>G44/G45</f>
        <v>0.60317460317460314</v>
      </c>
    </row>
    <row r="9" spans="1:12" ht="15" x14ac:dyDescent="0.25">
      <c r="A9" s="154"/>
      <c r="B9" s="152"/>
      <c r="C9" s="157" t="s">
        <v>34</v>
      </c>
      <c r="D9" s="159">
        <v>2750</v>
      </c>
      <c r="E9" s="4" t="s">
        <v>41</v>
      </c>
      <c r="F9" s="176"/>
      <c r="G9" s="141"/>
      <c r="H9" s="143"/>
      <c r="I9" s="143"/>
      <c r="J9" s="143"/>
      <c r="K9" s="143"/>
      <c r="L9" s="143"/>
    </row>
    <row r="10" spans="1:12" ht="15" x14ac:dyDescent="0.25">
      <c r="A10" s="154"/>
      <c r="B10" s="152"/>
      <c r="C10" s="157"/>
      <c r="D10" s="159"/>
      <c r="F10" s="176" t="s">
        <v>57</v>
      </c>
      <c r="G10" s="141"/>
      <c r="H10" s="144">
        <f>C61</f>
        <v>2750</v>
      </c>
      <c r="I10" s="144">
        <f>D61</f>
        <v>2750</v>
      </c>
      <c r="J10" s="144">
        <f>E61</f>
        <v>2579.3650793650795</v>
      </c>
      <c r="K10" s="144">
        <f>F61</f>
        <v>2579.3650793650795</v>
      </c>
      <c r="L10" s="144">
        <f>G61</f>
        <v>2579.3650793650795</v>
      </c>
    </row>
    <row r="11" spans="1:12" ht="15" x14ac:dyDescent="0.25">
      <c r="A11" s="154"/>
      <c r="B11" s="154"/>
      <c r="C11" s="150"/>
      <c r="D11" s="150"/>
    </row>
    <row r="12" spans="1:12" x14ac:dyDescent="0.3">
      <c r="A12" s="154"/>
      <c r="B12" s="154"/>
      <c r="C12" s="157" t="s">
        <v>15</v>
      </c>
      <c r="D12" s="160">
        <v>0.08</v>
      </c>
    </row>
    <row r="13" spans="1:12" x14ac:dyDescent="0.3">
      <c r="A13" s="154"/>
      <c r="B13" s="154"/>
      <c r="C13" s="157" t="s">
        <v>33</v>
      </c>
      <c r="D13" s="160">
        <v>0.6</v>
      </c>
    </row>
    <row r="14" spans="1:12" x14ac:dyDescent="0.3">
      <c r="A14" s="154"/>
      <c r="B14" s="154"/>
      <c r="C14" s="154"/>
      <c r="D14" s="161"/>
    </row>
    <row r="15" spans="1:12" x14ac:dyDescent="0.3">
      <c r="A15" s="154"/>
      <c r="B15" s="151"/>
      <c r="C15" s="157" t="s">
        <v>31</v>
      </c>
      <c r="D15" s="160">
        <v>0.8</v>
      </c>
    </row>
    <row r="16" spans="1:12" x14ac:dyDescent="0.3">
      <c r="A16" s="154"/>
      <c r="B16" s="151"/>
      <c r="C16" s="157" t="s">
        <v>32</v>
      </c>
      <c r="D16" s="160">
        <v>0.9</v>
      </c>
    </row>
    <row r="17" spans="1:11" x14ac:dyDescent="0.3">
      <c r="A17" s="151"/>
      <c r="B17" s="151"/>
      <c r="C17" s="162"/>
      <c r="D17" s="174"/>
      <c r="E17"/>
    </row>
    <row r="18" spans="1:11" x14ac:dyDescent="0.3">
      <c r="A18" s="154"/>
      <c r="B18" s="152"/>
      <c r="C18" s="157" t="s">
        <v>36</v>
      </c>
      <c r="D18" s="160">
        <v>0.65</v>
      </c>
    </row>
    <row r="19" spans="1:11" x14ac:dyDescent="0.3">
      <c r="B19" s="1"/>
      <c r="C19" s="2"/>
      <c r="D19" s="41"/>
    </row>
    <row r="21" spans="1:11" x14ac:dyDescent="0.3">
      <c r="A21" s="44" t="s">
        <v>43</v>
      </c>
    </row>
    <row r="23" spans="1:11" x14ac:dyDescent="0.3">
      <c r="A23" s="16"/>
      <c r="C23" s="14" t="s">
        <v>8</v>
      </c>
      <c r="D23" s="14" t="s">
        <v>9</v>
      </c>
      <c r="E23" s="14" t="s">
        <v>10</v>
      </c>
      <c r="F23" s="14" t="s">
        <v>11</v>
      </c>
      <c r="G23" s="14" t="s">
        <v>12</v>
      </c>
      <c r="H23" s="14" t="s">
        <v>20</v>
      </c>
      <c r="I23" s="14" t="s">
        <v>21</v>
      </c>
      <c r="J23" s="14" t="s">
        <v>22</v>
      </c>
    </row>
    <row r="24" spans="1:11" ht="15" thickBot="1" x14ac:dyDescent="0.35">
      <c r="A24" s="16"/>
    </row>
    <row r="25" spans="1:11" x14ac:dyDescent="0.3">
      <c r="B25" s="10" t="s">
        <v>13</v>
      </c>
      <c r="C25" s="34">
        <f>C26/(1-$D$12)</f>
        <v>7664.437012263098</v>
      </c>
      <c r="D25" s="34">
        <f>D26/(1-$D$12)</f>
        <v>7664.437012263098</v>
      </c>
      <c r="E25" s="34">
        <f>E26/(1-$D$12)</f>
        <v>7188.865884518058</v>
      </c>
      <c r="F25" s="34">
        <f>F26/(1-$D$12)</f>
        <v>7188.865884518058</v>
      </c>
      <c r="G25" s="34">
        <f>G26/(1-$D$12)</f>
        <v>7188.865884518058</v>
      </c>
      <c r="H25" s="34">
        <f t="shared" ref="H25:J25" si="0">H26/(1-$D$12)</f>
        <v>7188.865884518058</v>
      </c>
      <c r="I25" s="34">
        <f t="shared" si="0"/>
        <v>7188.865884518058</v>
      </c>
      <c r="J25" s="56">
        <f t="shared" si="0"/>
        <v>7188.865884518058</v>
      </c>
    </row>
    <row r="26" spans="1:11" x14ac:dyDescent="0.3">
      <c r="B26" s="5" t="s">
        <v>14</v>
      </c>
      <c r="C26" s="17">
        <f>C27/$D$13</f>
        <v>7051.2820512820508</v>
      </c>
      <c r="D26" s="17">
        <f>D27/$D$13</f>
        <v>7051.2820512820508</v>
      </c>
      <c r="E26" s="17">
        <f>E27/$D$13</f>
        <v>6613.7566137566137</v>
      </c>
      <c r="F26" s="17">
        <f>F27/$D$13</f>
        <v>6613.7566137566137</v>
      </c>
      <c r="G26" s="17">
        <f>G27/$D$13</f>
        <v>6613.7566137566137</v>
      </c>
      <c r="H26" s="17">
        <f t="shared" ref="H26:J26" si="1">H27/$D$13</f>
        <v>6613.7566137566137</v>
      </c>
      <c r="I26" s="17">
        <f t="shared" si="1"/>
        <v>6613.7566137566137</v>
      </c>
      <c r="J26" s="23">
        <f t="shared" si="1"/>
        <v>6613.7566137566137</v>
      </c>
    </row>
    <row r="27" spans="1:11" ht="15.75" thickBot="1" x14ac:dyDescent="0.3">
      <c r="B27" s="13" t="s">
        <v>16</v>
      </c>
      <c r="C27" s="57">
        <f>C43</f>
        <v>4230.7692307692305</v>
      </c>
      <c r="D27" s="57">
        <f t="shared" ref="D27:G27" si="2">D43</f>
        <v>4230.7692307692305</v>
      </c>
      <c r="E27" s="57">
        <f t="shared" si="2"/>
        <v>3968.2539682539682</v>
      </c>
      <c r="F27" s="57">
        <f t="shared" si="2"/>
        <v>3968.2539682539682</v>
      </c>
      <c r="G27" s="57">
        <f t="shared" si="2"/>
        <v>3968.2539682539682</v>
      </c>
      <c r="H27" s="57">
        <f t="shared" ref="H27:J27" si="3">H43</f>
        <v>3968.2539682539682</v>
      </c>
      <c r="I27" s="57">
        <f t="shared" si="3"/>
        <v>3968.2539682539682</v>
      </c>
      <c r="J27" s="58">
        <f t="shared" si="3"/>
        <v>3968.2539682539682</v>
      </c>
      <c r="K27" s="42"/>
    </row>
    <row r="28" spans="1:11" ht="15" x14ac:dyDescent="0.25">
      <c r="B28" s="16"/>
      <c r="C28" s="27"/>
      <c r="D28" s="27"/>
      <c r="E28" s="27"/>
      <c r="F28" s="27"/>
      <c r="G28" s="27"/>
      <c r="H28" s="27"/>
      <c r="I28" s="27"/>
      <c r="J28" s="27"/>
      <c r="K28" s="42"/>
    </row>
    <row r="29" spans="1:11" ht="15" x14ac:dyDescent="0.25">
      <c r="B29" s="16"/>
      <c r="C29" s="27"/>
      <c r="D29" s="27"/>
      <c r="E29" s="27"/>
      <c r="F29" s="27"/>
      <c r="G29" s="27"/>
      <c r="H29" s="27"/>
      <c r="I29" s="27"/>
      <c r="J29" s="27"/>
      <c r="K29" s="42"/>
    </row>
    <row r="30" spans="1:11" ht="15" x14ac:dyDescent="0.25">
      <c r="A30" s="44" t="s">
        <v>47</v>
      </c>
      <c r="B30" s="16"/>
      <c r="C30" s="27"/>
      <c r="D30" s="27"/>
      <c r="E30" s="27"/>
      <c r="F30" s="27"/>
      <c r="G30" s="27"/>
      <c r="H30" s="27"/>
      <c r="I30" s="27"/>
      <c r="J30" s="27"/>
      <c r="K30" s="42"/>
    </row>
    <row r="32" spans="1:11" ht="15" x14ac:dyDescent="0.25">
      <c r="A32" s="16"/>
      <c r="C32" s="14" t="s">
        <v>8</v>
      </c>
      <c r="D32" s="14" t="s">
        <v>9</v>
      </c>
      <c r="E32" s="14" t="s">
        <v>10</v>
      </c>
      <c r="F32" s="14" t="s">
        <v>11</v>
      </c>
      <c r="G32" s="14" t="s">
        <v>12</v>
      </c>
      <c r="H32" s="14" t="s">
        <v>20</v>
      </c>
      <c r="I32" s="14" t="s">
        <v>21</v>
      </c>
      <c r="J32" s="14" t="s">
        <v>22</v>
      </c>
    </row>
    <row r="33" spans="1:13" ht="15.75" thickBot="1" x14ac:dyDescent="0.3"/>
    <row r="34" spans="1:13" ht="15" x14ac:dyDescent="0.25">
      <c r="B34" s="10" t="s">
        <v>0</v>
      </c>
      <c r="C34" s="34">
        <f>C52/$D$18</f>
        <v>4230.7692307692305</v>
      </c>
      <c r="D34" s="38">
        <f t="shared" ref="D34:E34" si="4">D52/$D$18</f>
        <v>3384.6153846153843</v>
      </c>
      <c r="E34" s="38">
        <f t="shared" si="4"/>
        <v>3046.1538461538462</v>
      </c>
      <c r="F34" s="11"/>
      <c r="G34" s="11"/>
      <c r="H34" s="11"/>
      <c r="I34" s="11"/>
      <c r="J34" s="12"/>
    </row>
    <row r="35" spans="1:13" ht="15" x14ac:dyDescent="0.25">
      <c r="B35" s="5" t="s">
        <v>1</v>
      </c>
      <c r="C35" s="6"/>
      <c r="D35" s="17">
        <f t="shared" ref="D35:E35" si="5">D53/$D$18</f>
        <v>4230.7692307692305</v>
      </c>
      <c r="E35" s="24">
        <f t="shared" si="5"/>
        <v>3384.6153846153843</v>
      </c>
      <c r="F35" s="24">
        <f>F53/$D$18</f>
        <v>3046.1538461538462</v>
      </c>
      <c r="G35" s="6"/>
      <c r="H35" s="6"/>
      <c r="I35" s="6"/>
      <c r="J35" s="7"/>
    </row>
    <row r="36" spans="1:13" ht="15" x14ac:dyDescent="0.25">
      <c r="B36" s="5" t="s">
        <v>2</v>
      </c>
      <c r="C36" s="6"/>
      <c r="D36" s="6"/>
      <c r="E36" s="17">
        <f t="shared" ref="E36:G36" si="6">E54/$D$18</f>
        <v>3968.2539682539682</v>
      </c>
      <c r="F36" s="24">
        <f t="shared" si="6"/>
        <v>3174.6031746031745</v>
      </c>
      <c r="G36" s="24">
        <f t="shared" si="6"/>
        <v>2857.1428571428573</v>
      </c>
      <c r="H36" s="24"/>
      <c r="I36" s="24"/>
      <c r="J36" s="37"/>
      <c r="K36" s="41"/>
      <c r="L36" s="43"/>
      <c r="M36" s="43"/>
    </row>
    <row r="37" spans="1:13" ht="15" x14ac:dyDescent="0.25">
      <c r="B37" s="5" t="s">
        <v>3</v>
      </c>
      <c r="C37" s="6"/>
      <c r="D37" s="6"/>
      <c r="E37" s="6"/>
      <c r="F37" s="17">
        <f t="shared" ref="F37:G37" si="7">F55/$D$18</f>
        <v>3968.2539682539682</v>
      </c>
      <c r="G37" s="24">
        <f t="shared" si="7"/>
        <v>3174.6031746031745</v>
      </c>
      <c r="H37" s="24">
        <f t="shared" ref="H37" si="8">H55/$D$18</f>
        <v>2857.1428571428573</v>
      </c>
      <c r="I37" s="24"/>
      <c r="J37" s="37"/>
      <c r="K37" s="42"/>
    </row>
    <row r="38" spans="1:13" ht="15" x14ac:dyDescent="0.25">
      <c r="B38" s="5" t="s">
        <v>5</v>
      </c>
      <c r="C38" s="6"/>
      <c r="D38" s="6"/>
      <c r="E38" s="6"/>
      <c r="F38" s="6"/>
      <c r="G38" s="17">
        <f>G56/$D$18</f>
        <v>3968.2539682539682</v>
      </c>
      <c r="H38" s="24">
        <f t="shared" ref="H38:I38" si="9">H56/$D$18</f>
        <v>3174.6031746031745</v>
      </c>
      <c r="I38" s="24">
        <f t="shared" si="9"/>
        <v>2857.1428571428573</v>
      </c>
      <c r="J38" s="23"/>
      <c r="K38" s="42"/>
    </row>
    <row r="39" spans="1:13" ht="15" x14ac:dyDescent="0.25">
      <c r="B39" s="5" t="s">
        <v>23</v>
      </c>
      <c r="C39" s="6"/>
      <c r="D39" s="6"/>
      <c r="E39" s="6"/>
      <c r="F39" s="6"/>
      <c r="G39" s="17"/>
      <c r="H39" s="17">
        <f t="shared" ref="H39" si="10">H57/$D$18</f>
        <v>3968.2539682539682</v>
      </c>
      <c r="I39" s="24">
        <f t="shared" ref="I39:J39" si="11">I57/$D$18</f>
        <v>3174.6031746031745</v>
      </c>
      <c r="J39" s="37">
        <f t="shared" si="11"/>
        <v>2857.1428571428573</v>
      </c>
      <c r="K39" s="42"/>
    </row>
    <row r="40" spans="1:13" ht="15" x14ac:dyDescent="0.25">
      <c r="B40" s="5" t="s">
        <v>24</v>
      </c>
      <c r="C40" s="6"/>
      <c r="D40" s="6"/>
      <c r="E40" s="6"/>
      <c r="F40" s="6"/>
      <c r="G40" s="17"/>
      <c r="H40" s="17"/>
      <c r="I40" s="17">
        <f t="shared" ref="I40:J40" si="12">I58/$D$18</f>
        <v>3968.2539682539682</v>
      </c>
      <c r="J40" s="37">
        <f t="shared" si="12"/>
        <v>3174.6031746031745</v>
      </c>
      <c r="K40" s="42"/>
    </row>
    <row r="41" spans="1:13" ht="15" x14ac:dyDescent="0.25">
      <c r="B41" s="5" t="s">
        <v>25</v>
      </c>
      <c r="C41" s="6"/>
      <c r="D41" s="6"/>
      <c r="E41" s="6"/>
      <c r="F41" s="6"/>
      <c r="G41" s="17"/>
      <c r="H41" s="17"/>
      <c r="I41" s="17"/>
      <c r="J41" s="23">
        <f t="shared" ref="J41" si="13">J59/$D$18</f>
        <v>3968.2539682539682</v>
      </c>
      <c r="K41" s="42"/>
    </row>
    <row r="42" spans="1:13" ht="15" x14ac:dyDescent="0.25">
      <c r="B42" s="3"/>
      <c r="C42" s="6"/>
      <c r="D42" s="6"/>
      <c r="E42" s="6"/>
      <c r="F42" s="6"/>
      <c r="G42" s="6"/>
      <c r="H42" s="6"/>
      <c r="I42" s="6"/>
      <c r="J42" s="7"/>
      <c r="K42" s="42"/>
    </row>
    <row r="43" spans="1:13" ht="15" x14ac:dyDescent="0.25">
      <c r="B43" s="35" t="s">
        <v>6</v>
      </c>
      <c r="C43" s="17">
        <f>C34</f>
        <v>4230.7692307692305</v>
      </c>
      <c r="D43" s="17">
        <f>D35</f>
        <v>4230.7692307692305</v>
      </c>
      <c r="E43" s="17">
        <f>E36</f>
        <v>3968.2539682539682</v>
      </c>
      <c r="F43" s="17">
        <f>F37</f>
        <v>3968.2539682539682</v>
      </c>
      <c r="G43" s="17">
        <f>G38</f>
        <v>3968.2539682539682</v>
      </c>
      <c r="H43" s="17">
        <f>H39</f>
        <v>3968.2539682539682</v>
      </c>
      <c r="I43" s="17">
        <f>I40</f>
        <v>3968.2539682539682</v>
      </c>
      <c r="J43" s="23">
        <f>J41</f>
        <v>3968.2539682539682</v>
      </c>
      <c r="K43" s="42"/>
    </row>
    <row r="44" spans="1:13" ht="15" x14ac:dyDescent="0.25">
      <c r="B44" s="36" t="s">
        <v>7</v>
      </c>
      <c r="C44" s="24">
        <v>0</v>
      </c>
      <c r="D44" s="24">
        <f>D34</f>
        <v>3384.6153846153843</v>
      </c>
      <c r="E44" s="24">
        <f>E35+E34</f>
        <v>6430.7692307692305</v>
      </c>
      <c r="F44" s="24">
        <f>F36+F35</f>
        <v>6220.7570207570207</v>
      </c>
      <c r="G44" s="24">
        <f>G37+G36</f>
        <v>6031.7460317460318</v>
      </c>
      <c r="H44" s="24">
        <f>H37+H38</f>
        <v>6031.7460317460318</v>
      </c>
      <c r="I44" s="24">
        <f>I38+I39</f>
        <v>6031.7460317460318</v>
      </c>
      <c r="J44" s="37">
        <f>J39+J40</f>
        <v>6031.7460317460318</v>
      </c>
      <c r="K44" s="42"/>
    </row>
    <row r="45" spans="1:13" ht="15.75" thickBot="1" x14ac:dyDescent="0.3">
      <c r="B45" s="13" t="s">
        <v>4</v>
      </c>
      <c r="C45" s="8">
        <f t="shared" ref="C45:I45" si="14">SUM(C34:C41)</f>
        <v>4230.7692307692305</v>
      </c>
      <c r="D45" s="8">
        <f t="shared" si="14"/>
        <v>7615.3846153846152</v>
      </c>
      <c r="E45" s="8">
        <f t="shared" si="14"/>
        <v>10399.023199023199</v>
      </c>
      <c r="F45" s="8">
        <f t="shared" si="14"/>
        <v>10189.010989010989</v>
      </c>
      <c r="G45" s="8">
        <f t="shared" si="14"/>
        <v>10000</v>
      </c>
      <c r="H45" s="8">
        <f t="shared" si="14"/>
        <v>10000</v>
      </c>
      <c r="I45" s="8">
        <f t="shared" si="14"/>
        <v>10000</v>
      </c>
      <c r="J45" s="9">
        <f>SUM(J34:J41)</f>
        <v>10000</v>
      </c>
      <c r="K45" s="42"/>
    </row>
    <row r="46" spans="1:13" ht="15" x14ac:dyDescent="0.25">
      <c r="C46" s="6"/>
      <c r="D46" s="6"/>
      <c r="E46" s="6"/>
      <c r="F46" s="6"/>
      <c r="G46" s="6"/>
      <c r="H46" s="6"/>
      <c r="I46" s="6"/>
      <c r="J46" s="6"/>
      <c r="K46" s="42"/>
    </row>
    <row r="47" spans="1:13" x14ac:dyDescent="0.3">
      <c r="C47" s="6"/>
      <c r="D47" s="6"/>
      <c r="E47" s="6"/>
      <c r="F47" s="6"/>
      <c r="G47" s="6"/>
      <c r="H47" s="6"/>
      <c r="I47" s="6"/>
      <c r="J47" s="6"/>
      <c r="K47" s="42"/>
    </row>
    <row r="48" spans="1:13" x14ac:dyDescent="0.3">
      <c r="A48" s="70" t="s">
        <v>48</v>
      </c>
      <c r="C48" s="6"/>
      <c r="D48" s="6"/>
      <c r="E48" s="6"/>
      <c r="F48" s="6"/>
      <c r="G48" s="6"/>
      <c r="H48" s="6"/>
      <c r="I48" s="6"/>
      <c r="J48" s="6"/>
      <c r="K48" s="42"/>
    </row>
    <row r="49" spans="1:11" x14ac:dyDescent="0.3">
      <c r="C49" s="6"/>
      <c r="D49" s="6"/>
      <c r="E49" s="6"/>
      <c r="F49" s="6"/>
      <c r="G49" s="6"/>
      <c r="H49" s="6"/>
      <c r="I49" s="6"/>
      <c r="J49" s="6"/>
      <c r="K49" s="42"/>
    </row>
    <row r="50" spans="1:11" x14ac:dyDescent="0.3">
      <c r="A50" s="18"/>
      <c r="B50" s="19"/>
      <c r="C50" s="14" t="s">
        <v>8</v>
      </c>
      <c r="D50" s="14" t="s">
        <v>9</v>
      </c>
      <c r="E50" s="14" t="s">
        <v>10</v>
      </c>
      <c r="F50" s="14" t="s">
        <v>11</v>
      </c>
      <c r="G50" s="14" t="s">
        <v>12</v>
      </c>
      <c r="H50" s="14" t="s">
        <v>20</v>
      </c>
      <c r="I50" s="14" t="s">
        <v>21</v>
      </c>
      <c r="J50" s="14" t="s">
        <v>22</v>
      </c>
      <c r="K50" s="42"/>
    </row>
    <row r="51" spans="1:11" ht="15" thickBot="1" x14ac:dyDescent="0.35">
      <c r="A51" s="19"/>
      <c r="B51" s="19"/>
      <c r="C51" s="20"/>
      <c r="D51" s="20"/>
      <c r="E51" s="20"/>
      <c r="F51" s="20"/>
      <c r="G51" s="20"/>
      <c r="H51" s="20"/>
      <c r="I51" s="20"/>
      <c r="J51" s="20"/>
      <c r="K51" s="42"/>
    </row>
    <row r="52" spans="1:11" x14ac:dyDescent="0.3">
      <c r="B52" s="10" t="s">
        <v>0</v>
      </c>
      <c r="C52" s="67">
        <f>C61</f>
        <v>2750</v>
      </c>
      <c r="D52" s="71">
        <f>C52*$D$15</f>
        <v>2200</v>
      </c>
      <c r="E52" s="71">
        <f>D52*$D$16</f>
        <v>1980</v>
      </c>
      <c r="F52" s="25"/>
      <c r="G52" s="25"/>
      <c r="H52" s="25"/>
      <c r="I52" s="25"/>
      <c r="J52" s="26"/>
      <c r="K52" s="42"/>
    </row>
    <row r="53" spans="1:11" x14ac:dyDescent="0.3">
      <c r="B53" s="5" t="s">
        <v>1</v>
      </c>
      <c r="C53" s="27"/>
      <c r="D53" s="68">
        <f>D61</f>
        <v>2750</v>
      </c>
      <c r="E53" s="72">
        <f>D53*$D$15</f>
        <v>2200</v>
      </c>
      <c r="F53" s="72">
        <f>E53*$D$16</f>
        <v>1980</v>
      </c>
      <c r="G53" s="27"/>
      <c r="H53" s="27"/>
      <c r="I53" s="27"/>
      <c r="J53" s="28"/>
    </row>
    <row r="54" spans="1:11" x14ac:dyDescent="0.3">
      <c r="A54" s="19"/>
      <c r="B54" s="5" t="s">
        <v>2</v>
      </c>
      <c r="C54" s="27"/>
      <c r="D54" s="27"/>
      <c r="E54" s="68">
        <f>E61</f>
        <v>2579.3650793650795</v>
      </c>
      <c r="F54" s="72">
        <f>E54*$D$15</f>
        <v>2063.4920634920636</v>
      </c>
      <c r="G54" s="72">
        <f>F54*$D$16</f>
        <v>1857.1428571428573</v>
      </c>
      <c r="H54" s="24"/>
      <c r="I54" s="24"/>
      <c r="J54" s="37"/>
    </row>
    <row r="55" spans="1:11" x14ac:dyDescent="0.3">
      <c r="A55" s="19"/>
      <c r="B55" s="5" t="s">
        <v>3</v>
      </c>
      <c r="C55" s="27"/>
      <c r="D55" s="27"/>
      <c r="E55" s="27"/>
      <c r="F55" s="68">
        <f>F61</f>
        <v>2579.3650793650795</v>
      </c>
      <c r="G55" s="72">
        <f>F55*$D$15</f>
        <v>2063.4920634920636</v>
      </c>
      <c r="H55" s="72">
        <f t="shared" ref="H55" si="15">G55*$D$16</f>
        <v>1857.1428571428573</v>
      </c>
      <c r="I55" s="24"/>
      <c r="J55" s="37"/>
    </row>
    <row r="56" spans="1:11" x14ac:dyDescent="0.3">
      <c r="A56" s="19"/>
      <c r="B56" s="5" t="s">
        <v>5</v>
      </c>
      <c r="C56" s="27"/>
      <c r="D56" s="27"/>
      <c r="E56" s="27"/>
      <c r="F56" s="27"/>
      <c r="G56" s="68">
        <f>G61</f>
        <v>2579.3650793650795</v>
      </c>
      <c r="H56" s="72">
        <f t="shared" ref="H56" si="16">G56*$D$15</f>
        <v>2063.4920634920636</v>
      </c>
      <c r="I56" s="72">
        <f t="shared" ref="I56" si="17">H56*$D$16</f>
        <v>1857.1428571428573</v>
      </c>
      <c r="J56" s="23"/>
    </row>
    <row r="57" spans="1:11" x14ac:dyDescent="0.3">
      <c r="A57" s="19"/>
      <c r="B57" s="5" t="s">
        <v>23</v>
      </c>
      <c r="C57" s="27"/>
      <c r="D57" s="27"/>
      <c r="E57" s="27"/>
      <c r="F57" s="27"/>
      <c r="G57" s="17"/>
      <c r="H57" s="68">
        <f>H61</f>
        <v>2579.3650793650795</v>
      </c>
      <c r="I57" s="72">
        <f t="shared" ref="I57" si="18">H57*$D$15</f>
        <v>2063.4920634920636</v>
      </c>
      <c r="J57" s="73">
        <f t="shared" ref="J57" si="19">I57*$D$16</f>
        <v>1857.1428571428573</v>
      </c>
    </row>
    <row r="58" spans="1:11" x14ac:dyDescent="0.3">
      <c r="A58" s="19"/>
      <c r="B58" s="5" t="s">
        <v>24</v>
      </c>
      <c r="C58" s="27"/>
      <c r="D58" s="27"/>
      <c r="E58" s="27"/>
      <c r="F58" s="27"/>
      <c r="G58" s="17"/>
      <c r="H58" s="17"/>
      <c r="I58" s="68">
        <f>I61</f>
        <v>2579.3650793650795</v>
      </c>
      <c r="J58" s="73">
        <f t="shared" ref="J58" si="20">I58*$D$15</f>
        <v>2063.4920634920636</v>
      </c>
    </row>
    <row r="59" spans="1:11" x14ac:dyDescent="0.3">
      <c r="A59" s="19"/>
      <c r="B59" s="5" t="s">
        <v>25</v>
      </c>
      <c r="C59" s="27"/>
      <c r="D59" s="27"/>
      <c r="E59" s="27"/>
      <c r="F59" s="27"/>
      <c r="G59" s="17"/>
      <c r="H59" s="17"/>
      <c r="I59" s="17"/>
      <c r="J59" s="69">
        <f>J61</f>
        <v>2579.3650793650795</v>
      </c>
    </row>
    <row r="60" spans="1:11" x14ac:dyDescent="0.3">
      <c r="A60" s="19"/>
      <c r="B60" s="29"/>
      <c r="C60" s="20"/>
      <c r="D60" s="20"/>
      <c r="E60" s="20"/>
      <c r="F60" s="20"/>
      <c r="G60" s="20"/>
      <c r="H60" s="20"/>
      <c r="I60" s="20"/>
      <c r="J60" s="30"/>
    </row>
    <row r="61" spans="1:11" x14ac:dyDescent="0.3">
      <c r="A61" s="19"/>
      <c r="B61" s="75" t="s">
        <v>6</v>
      </c>
      <c r="C61" s="68">
        <f>D9</f>
        <v>2750</v>
      </c>
      <c r="D61" s="68">
        <f>IF(D52+$D$9&lt;$D$7*$D$18,$D$9,$D$7*$D$18/(1+$D$15+$D$15*$D$16))</f>
        <v>2750</v>
      </c>
      <c r="E61" s="68">
        <f>IF(E52+E53+$D$9&lt;$D$7*$D$18,$D$9,$D$7*$D$18/(1+$D$15+$D$15*$D$16))</f>
        <v>2579.3650793650795</v>
      </c>
      <c r="F61" s="68">
        <f>IF(F53+F54+$D$9&lt;$D$7*$D$18,$D$9,$D$7*$D$18/(1+$D$15+$D$15*$D$16))</f>
        <v>2579.3650793650795</v>
      </c>
      <c r="G61" s="68">
        <f>IF(G54+G55+$D$9&lt;$D$7*$D$18,$D$9,$D$7*$D$18/(1+$D$15+$D$15*$D$16))</f>
        <v>2579.3650793650795</v>
      </c>
      <c r="H61" s="68">
        <f>IF(H56+H55+$D$9&lt;$D$7*$D$18,$D$9,$D$7*$D$18/(1+$D$15+$D$15*$D$16))</f>
        <v>2579.3650793650795</v>
      </c>
      <c r="I61" s="68">
        <f>IF(I56+I57+$D$9&lt;$D$7*$D$18,$D$9,$D$7*$D$18/(1+$D$15+$D$15*$D$16))</f>
        <v>2579.3650793650795</v>
      </c>
      <c r="J61" s="69">
        <f>IF(J57+J58+$D$9&lt;$D$7*$D$18,$D$9,$D$7*$D$18/(1+$D$15+$D$15*$D$16))</f>
        <v>2579.3650793650795</v>
      </c>
    </row>
    <row r="62" spans="1:11" x14ac:dyDescent="0.3">
      <c r="A62" s="19"/>
      <c r="B62" s="74" t="s">
        <v>7</v>
      </c>
      <c r="C62" s="72">
        <v>0</v>
      </c>
      <c r="D62" s="72">
        <f>D52</f>
        <v>2200</v>
      </c>
      <c r="E62" s="72">
        <f>E53+E52</f>
        <v>4180</v>
      </c>
      <c r="F62" s="72">
        <f>F54+F53</f>
        <v>4043.4920634920636</v>
      </c>
      <c r="G62" s="72">
        <f>G55+G54</f>
        <v>3920.6349206349209</v>
      </c>
      <c r="H62" s="72">
        <f>H55+H56</f>
        <v>3920.6349206349209</v>
      </c>
      <c r="I62" s="72">
        <f>I56+I57</f>
        <v>3920.6349206349209</v>
      </c>
      <c r="J62" s="73">
        <f>J57+J58</f>
        <v>3920.6349206349209</v>
      </c>
    </row>
    <row r="63" spans="1:11" ht="15" thickBot="1" x14ac:dyDescent="0.35">
      <c r="A63" s="19"/>
      <c r="B63" s="31" t="s">
        <v>4</v>
      </c>
      <c r="C63" s="8">
        <f t="shared" ref="C63:I63" si="21">SUM(C52:C59)</f>
        <v>2750</v>
      </c>
      <c r="D63" s="8">
        <f t="shared" si="21"/>
        <v>4950</v>
      </c>
      <c r="E63" s="8">
        <f t="shared" si="21"/>
        <v>6759.3650793650795</v>
      </c>
      <c r="F63" s="8">
        <f t="shared" si="21"/>
        <v>6622.8571428571431</v>
      </c>
      <c r="G63" s="8">
        <f t="shared" si="21"/>
        <v>6500</v>
      </c>
      <c r="H63" s="8">
        <f t="shared" si="21"/>
        <v>6500</v>
      </c>
      <c r="I63" s="8">
        <f t="shared" si="21"/>
        <v>6500</v>
      </c>
      <c r="J63" s="9">
        <f>SUM(J52:J59)</f>
        <v>6500</v>
      </c>
    </row>
    <row r="64" spans="1:11" x14ac:dyDescent="0.3">
      <c r="A64" s="19"/>
      <c r="B64" s="18"/>
      <c r="C64" s="27"/>
      <c r="D64" s="27"/>
      <c r="E64" s="27"/>
      <c r="F64" s="27"/>
      <c r="G64" s="27"/>
      <c r="H64" s="27"/>
      <c r="I64" s="27"/>
      <c r="J64" s="27"/>
    </row>
    <row r="66" spans="1:7" x14ac:dyDescent="0.3">
      <c r="A66" s="45" t="s">
        <v>19</v>
      </c>
      <c r="B66" s="46"/>
    </row>
    <row r="68" spans="1:7" x14ac:dyDescent="0.3">
      <c r="C68" s="48" t="s">
        <v>17</v>
      </c>
      <c r="D68" s="48" t="s">
        <v>18</v>
      </c>
    </row>
    <row r="69" spans="1:7" ht="15" thickBot="1" x14ac:dyDescent="0.35"/>
    <row r="70" spans="1:7" x14ac:dyDescent="0.3">
      <c r="A70" s="4"/>
      <c r="B70" s="10" t="s">
        <v>26</v>
      </c>
      <c r="C70" s="49">
        <f>D13</f>
        <v>0.6</v>
      </c>
      <c r="D70" s="50">
        <f>C70*D18</f>
        <v>0.39</v>
      </c>
    </row>
    <row r="71" spans="1:7" x14ac:dyDescent="0.3">
      <c r="A71" s="47"/>
      <c r="B71" s="5" t="s">
        <v>27</v>
      </c>
      <c r="C71" s="51">
        <f>D15*D13</f>
        <v>0.48</v>
      </c>
      <c r="D71" s="52">
        <f>C71*$D$18</f>
        <v>0.312</v>
      </c>
    </row>
    <row r="72" spans="1:7" ht="15" thickBot="1" x14ac:dyDescent="0.35">
      <c r="B72" s="13" t="s">
        <v>28</v>
      </c>
      <c r="C72" s="53">
        <f>D16*C71</f>
        <v>0.432</v>
      </c>
      <c r="D72" s="54">
        <f>C72*$D$18</f>
        <v>0.28079999999999999</v>
      </c>
    </row>
    <row r="73" spans="1:7" x14ac:dyDescent="0.3">
      <c r="B73" s="16"/>
      <c r="C73" s="51"/>
      <c r="D73" s="51"/>
    </row>
    <row r="74" spans="1:7" x14ac:dyDescent="0.3">
      <c r="A74" s="76"/>
      <c r="C74" s="6"/>
      <c r="D74" s="6"/>
      <c r="E74" s="6"/>
      <c r="F74" s="6"/>
      <c r="G74" s="6"/>
    </row>
    <row r="75" spans="1:7" x14ac:dyDescent="0.3">
      <c r="A75" s="76"/>
      <c r="C75" s="6"/>
      <c r="D75" s="6"/>
      <c r="E75" s="6"/>
      <c r="F75" s="6"/>
      <c r="G75" s="6"/>
    </row>
    <row r="76" spans="1:7" x14ac:dyDescent="0.3">
      <c r="A76" s="61" t="s">
        <v>50</v>
      </c>
    </row>
    <row r="77" spans="1:7" x14ac:dyDescent="0.3">
      <c r="A77" s="4"/>
    </row>
    <row r="78" spans="1:7" x14ac:dyDescent="0.3">
      <c r="A78" s="63" t="s">
        <v>49</v>
      </c>
    </row>
    <row r="79" spans="1:7" x14ac:dyDescent="0.3">
      <c r="A79" s="62" t="s">
        <v>53</v>
      </c>
    </row>
    <row r="80" spans="1:7" x14ac:dyDescent="0.3">
      <c r="A80" s="64" t="s">
        <v>54</v>
      </c>
    </row>
    <row r="81" spans="1:1" x14ac:dyDescent="0.3">
      <c r="A81" s="66" t="s">
        <v>51</v>
      </c>
    </row>
    <row r="82" spans="1:1" x14ac:dyDescent="0.3">
      <c r="A82" s="65" t="s">
        <v>52</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90" zoomScaleNormal="90" workbookViewId="0"/>
  </sheetViews>
  <sheetFormatPr defaultRowHeight="14.4" x14ac:dyDescent="0.3"/>
  <cols>
    <col min="1" max="1" width="11.6640625" customWidth="1"/>
  </cols>
  <sheetData>
    <row r="1" spans="1:21" ht="15" x14ac:dyDescent="0.25">
      <c r="A1" s="85" t="s">
        <v>82</v>
      </c>
    </row>
    <row r="2" spans="1:21" ht="15" x14ac:dyDescent="0.25">
      <c r="A2" t="s">
        <v>86</v>
      </c>
    </row>
    <row r="3" spans="1:21" ht="15" x14ac:dyDescent="0.25">
      <c r="A3" t="s">
        <v>83</v>
      </c>
    </row>
    <row r="4" spans="1:21" x14ac:dyDescent="0.3">
      <c r="A4" t="s">
        <v>84</v>
      </c>
    </row>
    <row r="6" spans="1:21" ht="15" x14ac:dyDescent="0.25">
      <c r="A6" s="117" t="s">
        <v>80</v>
      </c>
      <c r="B6" s="118"/>
      <c r="C6" s="118"/>
      <c r="D6" s="118"/>
      <c r="E6" s="118"/>
      <c r="F6" s="118"/>
      <c r="G6" s="118"/>
      <c r="H6" s="118"/>
      <c r="I6" s="118"/>
      <c r="J6" s="118"/>
      <c r="L6" s="86" t="s">
        <v>81</v>
      </c>
      <c r="M6" s="87"/>
      <c r="N6" s="87"/>
      <c r="O6" s="87"/>
      <c r="P6" s="87"/>
      <c r="Q6" s="87"/>
      <c r="R6" s="87"/>
      <c r="S6" s="87"/>
      <c r="T6" s="87"/>
      <c r="U6" s="87"/>
    </row>
    <row r="7" spans="1:21" ht="15" x14ac:dyDescent="0.25">
      <c r="A7" s="117"/>
      <c r="B7" s="118"/>
      <c r="C7" s="118"/>
      <c r="D7" s="118"/>
      <c r="E7" s="118"/>
      <c r="F7" s="118"/>
      <c r="G7" s="118"/>
      <c r="H7" s="118"/>
      <c r="I7" s="118"/>
      <c r="J7" s="118"/>
      <c r="L7" s="87"/>
      <c r="M7" s="87"/>
      <c r="N7" s="87"/>
      <c r="O7" s="87"/>
      <c r="P7" s="87"/>
      <c r="Q7" s="87"/>
      <c r="R7" s="87"/>
      <c r="S7" s="87"/>
      <c r="T7" s="87"/>
      <c r="U7" s="87"/>
    </row>
    <row r="8" spans="1:21" ht="15" x14ac:dyDescent="0.25">
      <c r="A8" s="118"/>
      <c r="B8" s="119" t="s">
        <v>8</v>
      </c>
      <c r="C8" s="119" t="s">
        <v>9</v>
      </c>
      <c r="D8" s="119" t="s">
        <v>10</v>
      </c>
      <c r="E8" s="119" t="s">
        <v>11</v>
      </c>
      <c r="F8" s="119" t="s">
        <v>12</v>
      </c>
      <c r="G8" s="119" t="s">
        <v>20</v>
      </c>
      <c r="H8" s="119" t="s">
        <v>21</v>
      </c>
      <c r="I8" s="119" t="s">
        <v>22</v>
      </c>
      <c r="J8" s="118"/>
      <c r="L8" s="87"/>
      <c r="M8" s="88" t="s">
        <v>8</v>
      </c>
      <c r="N8" s="88" t="s">
        <v>9</v>
      </c>
      <c r="O8" s="88" t="s">
        <v>10</v>
      </c>
      <c r="P8" s="88" t="s">
        <v>11</v>
      </c>
      <c r="Q8" s="88" t="s">
        <v>12</v>
      </c>
      <c r="R8" s="88" t="s">
        <v>20</v>
      </c>
      <c r="S8" s="88" t="s">
        <v>21</v>
      </c>
      <c r="T8" s="88" t="s">
        <v>22</v>
      </c>
      <c r="U8" s="87"/>
    </row>
    <row r="9" spans="1:21" ht="15.75" thickBot="1" x14ac:dyDescent="0.3">
      <c r="A9" s="118"/>
      <c r="B9" s="118"/>
      <c r="C9" s="118"/>
      <c r="D9" s="118"/>
      <c r="E9" s="118"/>
      <c r="F9" s="118"/>
      <c r="G9" s="118"/>
      <c r="H9" s="118"/>
      <c r="I9" s="118"/>
      <c r="J9" s="118"/>
      <c r="L9" s="87"/>
      <c r="M9" s="87"/>
      <c r="N9" s="87"/>
      <c r="O9" s="87"/>
      <c r="P9" s="87"/>
      <c r="Q9" s="87"/>
      <c r="R9" s="87"/>
      <c r="S9" s="87"/>
      <c r="T9" s="87"/>
      <c r="U9" s="87"/>
    </row>
    <row r="10" spans="1:21" ht="15" x14ac:dyDescent="0.25">
      <c r="A10" s="120" t="s">
        <v>0</v>
      </c>
      <c r="B10" s="121">
        <v>4230.7692307692305</v>
      </c>
      <c r="C10" s="122">
        <v>3384.6153846153843</v>
      </c>
      <c r="D10" s="122">
        <v>3046.1538461538462</v>
      </c>
      <c r="E10" s="122">
        <v>2741.5384615384614</v>
      </c>
      <c r="F10" s="123"/>
      <c r="G10" s="123"/>
      <c r="H10" s="123"/>
      <c r="I10" s="124"/>
      <c r="J10" s="118"/>
      <c r="L10" s="89" t="s">
        <v>0</v>
      </c>
      <c r="M10" s="90">
        <v>4230.7692307692305</v>
      </c>
      <c r="N10" s="91"/>
      <c r="O10" s="91">
        <v>3384.6153846153843</v>
      </c>
      <c r="P10" s="91"/>
      <c r="Q10" s="91">
        <v>3046.1538461538462</v>
      </c>
      <c r="R10" s="91"/>
      <c r="S10" s="91">
        <v>2741.5384615384614</v>
      </c>
      <c r="T10" s="92"/>
      <c r="U10" s="87"/>
    </row>
    <row r="11" spans="1:21" ht="15" x14ac:dyDescent="0.25">
      <c r="A11" s="125" t="s">
        <v>1</v>
      </c>
      <c r="B11" s="126"/>
      <c r="C11" s="127">
        <v>4230.7692307692305</v>
      </c>
      <c r="D11" s="128">
        <v>3384.6153846153843</v>
      </c>
      <c r="E11" s="128">
        <v>3046.1538461538462</v>
      </c>
      <c r="F11" s="128">
        <v>2741.5384615384614</v>
      </c>
      <c r="G11" s="128"/>
      <c r="H11" s="128"/>
      <c r="I11" s="129"/>
      <c r="J11" s="118"/>
      <c r="L11" s="93" t="s">
        <v>1</v>
      </c>
      <c r="M11" s="94"/>
      <c r="N11" s="95">
        <v>4230.7692307692305</v>
      </c>
      <c r="O11" s="96"/>
      <c r="P11" s="96">
        <v>3384.6153846153843</v>
      </c>
      <c r="Q11" s="96"/>
      <c r="R11" s="96">
        <v>3046.1538461538462</v>
      </c>
      <c r="S11" s="96"/>
      <c r="T11" s="97">
        <v>2741.5384615384614</v>
      </c>
      <c r="U11" s="87"/>
    </row>
    <row r="12" spans="1:21" ht="15" x14ac:dyDescent="0.25">
      <c r="A12" s="125" t="s">
        <v>2</v>
      </c>
      <c r="B12" s="126"/>
      <c r="C12" s="126"/>
      <c r="D12" s="127">
        <v>3156.5656565656564</v>
      </c>
      <c r="E12" s="128">
        <v>2525.2525252525252</v>
      </c>
      <c r="F12" s="128">
        <v>2272.7272727272725</v>
      </c>
      <c r="G12" s="128">
        <v>2045.4545454545453</v>
      </c>
      <c r="H12" s="128"/>
      <c r="I12" s="129"/>
      <c r="J12" s="118"/>
      <c r="L12" s="93" t="s">
        <v>2</v>
      </c>
      <c r="M12" s="94"/>
      <c r="N12" s="94"/>
      <c r="O12" s="95">
        <v>3156.5656565656564</v>
      </c>
      <c r="P12" s="96"/>
      <c r="Q12" s="96">
        <v>2525.2525252525252</v>
      </c>
      <c r="R12" s="96"/>
      <c r="S12" s="96">
        <v>2272.7272727272725</v>
      </c>
      <c r="T12" s="97"/>
      <c r="U12" s="87"/>
    </row>
    <row r="13" spans="1:21" ht="15" x14ac:dyDescent="0.25">
      <c r="A13" s="125" t="s">
        <v>3</v>
      </c>
      <c r="B13" s="126"/>
      <c r="C13" s="126"/>
      <c r="D13" s="126"/>
      <c r="E13" s="127">
        <v>3156.5656565656564</v>
      </c>
      <c r="F13" s="128">
        <v>2525.2525252525252</v>
      </c>
      <c r="G13" s="128">
        <v>2272.7272727272725</v>
      </c>
      <c r="H13" s="128">
        <v>2045.4545454545453</v>
      </c>
      <c r="I13" s="129"/>
      <c r="J13" s="118"/>
      <c r="L13" s="93" t="s">
        <v>3</v>
      </c>
      <c r="M13" s="94"/>
      <c r="N13" s="94"/>
      <c r="O13" s="94"/>
      <c r="P13" s="95">
        <v>3156.5656565656564</v>
      </c>
      <c r="Q13" s="96"/>
      <c r="R13" s="96">
        <v>2525.2525252525252</v>
      </c>
      <c r="S13" s="96"/>
      <c r="T13" s="97">
        <v>2272.7272727272725</v>
      </c>
      <c r="U13" s="87"/>
    </row>
    <row r="14" spans="1:21" ht="15" x14ac:dyDescent="0.25">
      <c r="A14" s="125" t="s">
        <v>5</v>
      </c>
      <c r="B14" s="126"/>
      <c r="C14" s="126"/>
      <c r="D14" s="126"/>
      <c r="E14" s="126"/>
      <c r="F14" s="127">
        <v>3156.5656565656564</v>
      </c>
      <c r="G14" s="128">
        <v>2525.2525252525252</v>
      </c>
      <c r="H14" s="128">
        <v>2272.7272727272725</v>
      </c>
      <c r="I14" s="129">
        <v>2045.4545454545453</v>
      </c>
      <c r="J14" s="118"/>
      <c r="L14" s="93" t="s">
        <v>5</v>
      </c>
      <c r="M14" s="94"/>
      <c r="N14" s="94"/>
      <c r="O14" s="94"/>
      <c r="P14" s="94"/>
      <c r="Q14" s="95">
        <v>3156.5656565656564</v>
      </c>
      <c r="R14" s="96"/>
      <c r="S14" s="96">
        <v>2525.2525252525252</v>
      </c>
      <c r="T14" s="97"/>
      <c r="U14" s="87"/>
    </row>
    <row r="15" spans="1:21" ht="15" x14ac:dyDescent="0.25">
      <c r="A15" s="125" t="s">
        <v>23</v>
      </c>
      <c r="B15" s="126"/>
      <c r="C15" s="126"/>
      <c r="D15" s="126"/>
      <c r="E15" s="126"/>
      <c r="F15" s="127"/>
      <c r="G15" s="127">
        <v>3156.5656565656564</v>
      </c>
      <c r="H15" s="128">
        <v>2525.2525252525252</v>
      </c>
      <c r="I15" s="129">
        <v>2272.7272727272725</v>
      </c>
      <c r="J15" s="118"/>
      <c r="L15" s="93" t="s">
        <v>23</v>
      </c>
      <c r="M15" s="94"/>
      <c r="N15" s="94"/>
      <c r="O15" s="94"/>
      <c r="P15" s="94"/>
      <c r="Q15" s="95"/>
      <c r="R15" s="95">
        <v>3156.5656565656564</v>
      </c>
      <c r="S15" s="96"/>
      <c r="T15" s="97">
        <v>2525.2525252525252</v>
      </c>
      <c r="U15" s="87"/>
    </row>
    <row r="16" spans="1:21" ht="15" x14ac:dyDescent="0.25">
      <c r="A16" s="125" t="s">
        <v>24</v>
      </c>
      <c r="B16" s="126"/>
      <c r="C16" s="126"/>
      <c r="D16" s="126"/>
      <c r="E16" s="126"/>
      <c r="F16" s="127"/>
      <c r="G16" s="127"/>
      <c r="H16" s="127">
        <v>3156.5656565656564</v>
      </c>
      <c r="I16" s="129">
        <v>2525.2525252525252</v>
      </c>
      <c r="J16" s="118"/>
      <c r="L16" s="93" t="s">
        <v>24</v>
      </c>
      <c r="M16" s="94"/>
      <c r="N16" s="94"/>
      <c r="O16" s="94"/>
      <c r="P16" s="94"/>
      <c r="Q16" s="95"/>
      <c r="R16" s="95"/>
      <c r="S16" s="95">
        <v>3156.5656565656564</v>
      </c>
      <c r="T16" s="97"/>
      <c r="U16" s="87"/>
    </row>
    <row r="17" spans="1:21" ht="15" x14ac:dyDescent="0.25">
      <c r="A17" s="125" t="s">
        <v>25</v>
      </c>
      <c r="B17" s="126"/>
      <c r="C17" s="126"/>
      <c r="D17" s="126"/>
      <c r="E17" s="126"/>
      <c r="F17" s="127"/>
      <c r="G17" s="127"/>
      <c r="H17" s="127"/>
      <c r="I17" s="130">
        <v>3156.5656565656564</v>
      </c>
      <c r="J17" s="118"/>
      <c r="L17" s="93" t="s">
        <v>25</v>
      </c>
      <c r="M17" s="94"/>
      <c r="N17" s="94"/>
      <c r="O17" s="94"/>
      <c r="P17" s="94"/>
      <c r="Q17" s="95"/>
      <c r="R17" s="95"/>
      <c r="S17" s="95"/>
      <c r="T17" s="98">
        <v>3156.5656565656564</v>
      </c>
      <c r="U17" s="87"/>
    </row>
    <row r="18" spans="1:21" ht="15" x14ac:dyDescent="0.25">
      <c r="A18" s="131"/>
      <c r="B18" s="126"/>
      <c r="C18" s="126"/>
      <c r="D18" s="126"/>
      <c r="E18" s="126"/>
      <c r="F18" s="126"/>
      <c r="G18" s="126"/>
      <c r="H18" s="126"/>
      <c r="I18" s="132"/>
      <c r="J18" s="118"/>
      <c r="L18" s="99"/>
      <c r="M18" s="94"/>
      <c r="N18" s="94"/>
      <c r="O18" s="94"/>
      <c r="P18" s="94"/>
      <c r="Q18" s="94"/>
      <c r="R18" s="94"/>
      <c r="S18" s="94"/>
      <c r="T18" s="100"/>
      <c r="U18" s="87"/>
    </row>
    <row r="19" spans="1:21" ht="15" x14ac:dyDescent="0.25">
      <c r="A19" s="133" t="s">
        <v>6</v>
      </c>
      <c r="B19" s="127">
        <v>4230.7692307692305</v>
      </c>
      <c r="C19" s="127">
        <v>4230.7692307692305</v>
      </c>
      <c r="D19" s="127">
        <v>3156.5656565656564</v>
      </c>
      <c r="E19" s="127">
        <v>3156.5656565656564</v>
      </c>
      <c r="F19" s="127">
        <v>3156.5656565656564</v>
      </c>
      <c r="G19" s="127">
        <v>3156.5656565656564</v>
      </c>
      <c r="H19" s="127">
        <v>3156.5656565656564</v>
      </c>
      <c r="I19" s="130">
        <v>3156.5656565656564</v>
      </c>
      <c r="J19" s="118"/>
      <c r="L19" s="101" t="s">
        <v>6</v>
      </c>
      <c r="M19" s="95">
        <v>4230.7692307692305</v>
      </c>
      <c r="N19" s="95">
        <v>4230.7692307692305</v>
      </c>
      <c r="O19" s="95">
        <v>3156.5656565656564</v>
      </c>
      <c r="P19" s="95">
        <v>3156.5656565656564</v>
      </c>
      <c r="Q19" s="95">
        <v>3156.5656565656564</v>
      </c>
      <c r="R19" s="95">
        <v>3156.5656565656564</v>
      </c>
      <c r="S19" s="95">
        <v>3156.5656565656564</v>
      </c>
      <c r="T19" s="98">
        <v>3156.5656565656564</v>
      </c>
      <c r="U19" s="87"/>
    </row>
    <row r="20" spans="1:21" ht="15" x14ac:dyDescent="0.25">
      <c r="A20" s="134" t="s">
        <v>7</v>
      </c>
      <c r="B20" s="128">
        <v>0</v>
      </c>
      <c r="C20" s="128">
        <v>3384.6153846153843</v>
      </c>
      <c r="D20" s="128">
        <v>6430.7692307692305</v>
      </c>
      <c r="E20" s="128">
        <v>5571.4063714063714</v>
      </c>
      <c r="F20" s="128">
        <v>7539.5182595182596</v>
      </c>
      <c r="G20" s="128">
        <v>6843.4343434343427</v>
      </c>
      <c r="H20" s="128">
        <v>6843.4343434343427</v>
      </c>
      <c r="I20" s="129">
        <v>6843.4343434343427</v>
      </c>
      <c r="J20" s="118"/>
      <c r="L20" s="102" t="s">
        <v>7</v>
      </c>
      <c r="M20" s="96">
        <v>0</v>
      </c>
      <c r="N20" s="96">
        <v>0</v>
      </c>
      <c r="O20" s="96">
        <v>3384.6153846153843</v>
      </c>
      <c r="P20" s="96">
        <v>3384.6153846153843</v>
      </c>
      <c r="Q20" s="96">
        <v>5571.4063714063714</v>
      </c>
      <c r="R20" s="96">
        <v>5571.4063714063714</v>
      </c>
      <c r="S20" s="96">
        <v>7539.5182595182596</v>
      </c>
      <c r="T20" s="97">
        <v>5266.7909867909866</v>
      </c>
      <c r="U20" s="87"/>
    </row>
    <row r="21" spans="1:21" ht="15.75" thickBot="1" x14ac:dyDescent="0.3">
      <c r="A21" s="135" t="s">
        <v>4</v>
      </c>
      <c r="B21" s="136">
        <v>4230.7692307692305</v>
      </c>
      <c r="C21" s="136">
        <v>7615.3846153846152</v>
      </c>
      <c r="D21" s="136">
        <v>9587.3348873348878</v>
      </c>
      <c r="E21" s="136">
        <v>11469.510489510489</v>
      </c>
      <c r="F21" s="136">
        <v>10696.083916083917</v>
      </c>
      <c r="G21" s="136">
        <v>10000</v>
      </c>
      <c r="H21" s="136">
        <v>10000</v>
      </c>
      <c r="I21" s="137">
        <v>10000</v>
      </c>
      <c r="J21" s="118"/>
      <c r="L21" s="103" t="s">
        <v>4</v>
      </c>
      <c r="M21" s="104">
        <v>4230.7692307692305</v>
      </c>
      <c r="N21" s="104">
        <v>4230.7692307692305</v>
      </c>
      <c r="O21" s="104">
        <v>6541.1810411810402</v>
      </c>
      <c r="P21" s="104">
        <v>6541.1810411810402</v>
      </c>
      <c r="Q21" s="104">
        <v>8727.9720279720277</v>
      </c>
      <c r="R21" s="104">
        <v>8727.9720279720277</v>
      </c>
      <c r="S21" s="104">
        <v>10696.083916083917</v>
      </c>
      <c r="T21" s="105">
        <v>8423.356643356643</v>
      </c>
      <c r="U21" s="87"/>
    </row>
    <row r="22" spans="1:21" ht="15" x14ac:dyDescent="0.25">
      <c r="A22" s="118"/>
      <c r="B22" s="118"/>
      <c r="C22" s="118"/>
      <c r="D22" s="118"/>
      <c r="E22" s="118"/>
      <c r="F22" s="118"/>
      <c r="G22" s="118"/>
      <c r="H22" s="118"/>
      <c r="I22" s="118"/>
      <c r="J22" s="118"/>
      <c r="L22" s="87"/>
      <c r="M22" s="87"/>
      <c r="N22" s="87"/>
      <c r="O22" s="87"/>
      <c r="P22" s="87"/>
      <c r="Q22" s="87"/>
      <c r="R22" s="87"/>
      <c r="S22" s="87"/>
      <c r="T22" s="87"/>
      <c r="U22" s="87"/>
    </row>
    <row r="23" spans="1:21" ht="15" x14ac:dyDescent="0.25">
      <c r="A23" s="118"/>
      <c r="B23" s="119" t="s">
        <v>8</v>
      </c>
      <c r="C23" s="119" t="s">
        <v>9</v>
      </c>
      <c r="D23" s="119" t="s">
        <v>10</v>
      </c>
      <c r="E23" s="119" t="s">
        <v>11</v>
      </c>
      <c r="F23" s="119" t="s">
        <v>12</v>
      </c>
      <c r="G23" s="119" t="s">
        <v>20</v>
      </c>
      <c r="H23" s="119" t="s">
        <v>21</v>
      </c>
      <c r="I23" s="119" t="s">
        <v>22</v>
      </c>
      <c r="J23" s="118"/>
      <c r="L23" s="87"/>
      <c r="M23" s="88" t="s">
        <v>8</v>
      </c>
      <c r="N23" s="88" t="s">
        <v>9</v>
      </c>
      <c r="O23" s="88" t="s">
        <v>10</v>
      </c>
      <c r="P23" s="88" t="s">
        <v>11</v>
      </c>
      <c r="Q23" s="88" t="s">
        <v>12</v>
      </c>
      <c r="R23" s="88" t="s">
        <v>20</v>
      </c>
      <c r="S23" s="88" t="s">
        <v>21</v>
      </c>
      <c r="T23" s="88" t="s">
        <v>22</v>
      </c>
      <c r="U23" s="87"/>
    </row>
    <row r="24" spans="1:21" ht="15.75" thickBot="1" x14ac:dyDescent="0.3">
      <c r="A24" s="118"/>
      <c r="B24" s="118"/>
      <c r="C24" s="118"/>
      <c r="D24" s="118"/>
      <c r="E24" s="118"/>
      <c r="F24" s="118"/>
      <c r="G24" s="118"/>
      <c r="H24" s="118"/>
      <c r="I24" s="118"/>
      <c r="J24" s="118"/>
      <c r="L24" s="87"/>
      <c r="M24" s="87"/>
      <c r="N24" s="87"/>
      <c r="O24" s="87"/>
      <c r="P24" s="87"/>
      <c r="Q24" s="87"/>
      <c r="R24" s="87"/>
      <c r="S24" s="87"/>
      <c r="T24" s="87"/>
      <c r="U24" s="87"/>
    </row>
    <row r="25" spans="1:21" ht="15" x14ac:dyDescent="0.25">
      <c r="A25" s="138" t="s">
        <v>76</v>
      </c>
      <c r="B25" s="139">
        <f>B21</f>
        <v>4230.7692307692305</v>
      </c>
      <c r="C25" s="139">
        <f t="shared" ref="C25:I25" si="0">C21</f>
        <v>7615.3846153846152</v>
      </c>
      <c r="D25" s="139">
        <f t="shared" si="0"/>
        <v>9587.3348873348878</v>
      </c>
      <c r="E25" s="139">
        <f t="shared" si="0"/>
        <v>11469.510489510489</v>
      </c>
      <c r="F25" s="139">
        <f t="shared" si="0"/>
        <v>10696.083916083917</v>
      </c>
      <c r="G25" s="139">
        <f t="shared" si="0"/>
        <v>10000</v>
      </c>
      <c r="H25" s="139">
        <f t="shared" si="0"/>
        <v>10000</v>
      </c>
      <c r="I25" s="140">
        <f t="shared" si="0"/>
        <v>10000</v>
      </c>
      <c r="J25" s="141"/>
      <c r="L25" s="106" t="s">
        <v>76</v>
      </c>
      <c r="M25" s="107">
        <v>4230.7692307692305</v>
      </c>
      <c r="N25" s="107">
        <v>4230.7692307692305</v>
      </c>
      <c r="O25" s="107">
        <v>6541.1810411810402</v>
      </c>
      <c r="P25" s="107">
        <v>6541.1810411810402</v>
      </c>
      <c r="Q25" s="107">
        <v>8727.9720279720277</v>
      </c>
      <c r="R25" s="107">
        <v>8727.9720279720277</v>
      </c>
      <c r="S25" s="107">
        <v>10696.083916083917</v>
      </c>
      <c r="T25" s="108">
        <v>8423.356643356643</v>
      </c>
      <c r="U25" s="87"/>
    </row>
    <row r="26" spans="1:21" ht="15" x14ac:dyDescent="0.25">
      <c r="A26" s="142" t="s">
        <v>77</v>
      </c>
      <c r="B26" s="143">
        <v>0</v>
      </c>
      <c r="C26" s="144">
        <f>C10</f>
        <v>3384.6153846153843</v>
      </c>
      <c r="D26" s="144">
        <f>C26+D11</f>
        <v>6769.2307692307686</v>
      </c>
      <c r="E26" s="144">
        <f>D26+E12</f>
        <v>9294.4832944832942</v>
      </c>
      <c r="F26" s="144">
        <f>E26+F13</f>
        <v>11819.735819735819</v>
      </c>
      <c r="G26" s="144">
        <f>F26+G14</f>
        <v>14344.988344988344</v>
      </c>
      <c r="H26" s="144">
        <f>G26+H15</f>
        <v>16870.240870240868</v>
      </c>
      <c r="I26" s="145">
        <f>H26+I16</f>
        <v>19395.493395493395</v>
      </c>
      <c r="J26" s="141"/>
      <c r="L26" s="109" t="s">
        <v>77</v>
      </c>
      <c r="M26" s="110">
        <v>0</v>
      </c>
      <c r="N26" s="110">
        <v>0</v>
      </c>
      <c r="O26" s="111">
        <v>3384.6153846153843</v>
      </c>
      <c r="P26" s="111">
        <v>6769.2307692307686</v>
      </c>
      <c r="Q26" s="111">
        <v>9294.4832944832942</v>
      </c>
      <c r="R26" s="111">
        <v>11819.735819735819</v>
      </c>
      <c r="S26" s="111">
        <v>14344.988344988344</v>
      </c>
      <c r="T26" s="112">
        <v>16870.240870240868</v>
      </c>
      <c r="U26" s="87"/>
    </row>
    <row r="27" spans="1:21" ht="15" x14ac:dyDescent="0.25">
      <c r="A27" s="142" t="s">
        <v>78</v>
      </c>
      <c r="B27" s="143">
        <v>0</v>
      </c>
      <c r="C27" s="143">
        <v>0</v>
      </c>
      <c r="D27" s="144">
        <f>D10</f>
        <v>3046.1538461538462</v>
      </c>
      <c r="E27" s="144">
        <f>D27+E11</f>
        <v>6092.3076923076924</v>
      </c>
      <c r="F27" s="144">
        <f>E27+F12</f>
        <v>8365.0349650349654</v>
      </c>
      <c r="G27" s="144">
        <f>F27+G13</f>
        <v>10637.762237762237</v>
      </c>
      <c r="H27" s="144">
        <f>G27+H14</f>
        <v>12910.489510489509</v>
      </c>
      <c r="I27" s="145">
        <f>H27+I15</f>
        <v>15183.216783216782</v>
      </c>
      <c r="J27" s="141"/>
      <c r="L27" s="109" t="s">
        <v>78</v>
      </c>
      <c r="M27" s="110">
        <v>0</v>
      </c>
      <c r="N27" s="110">
        <v>0</v>
      </c>
      <c r="O27" s="110">
        <v>0</v>
      </c>
      <c r="P27" s="110">
        <v>0</v>
      </c>
      <c r="Q27" s="111">
        <v>3046.1538461538462</v>
      </c>
      <c r="R27" s="111">
        <v>6092.3076923076924</v>
      </c>
      <c r="S27" s="111">
        <v>8365.0349650349654</v>
      </c>
      <c r="T27" s="112">
        <v>10637.762237762237</v>
      </c>
      <c r="U27" s="87"/>
    </row>
    <row r="28" spans="1:21" ht="15.75" thickBot="1" x14ac:dyDescent="0.3">
      <c r="A28" s="146" t="s">
        <v>79</v>
      </c>
      <c r="B28" s="147">
        <v>0</v>
      </c>
      <c r="C28" s="147">
        <v>0</v>
      </c>
      <c r="D28" s="147">
        <v>0</v>
      </c>
      <c r="E28" s="148">
        <f>E10</f>
        <v>2741.5384615384614</v>
      </c>
      <c r="F28" s="148">
        <f>E28+F11</f>
        <v>5483.0769230769229</v>
      </c>
      <c r="G28" s="148">
        <f>F28+G12</f>
        <v>7528.5314685314679</v>
      </c>
      <c r="H28" s="148">
        <f>G28+H13</f>
        <v>9573.9860139860139</v>
      </c>
      <c r="I28" s="149">
        <f>H28+I14</f>
        <v>11619.44055944056</v>
      </c>
      <c r="J28" s="141"/>
      <c r="L28" s="113" t="s">
        <v>79</v>
      </c>
      <c r="M28" s="114">
        <v>0</v>
      </c>
      <c r="N28" s="114">
        <v>0</v>
      </c>
      <c r="O28" s="114">
        <v>0</v>
      </c>
      <c r="P28" s="114">
        <v>0</v>
      </c>
      <c r="Q28" s="114">
        <v>0</v>
      </c>
      <c r="R28" s="114">
        <v>0</v>
      </c>
      <c r="S28" s="115">
        <v>2741.5384615384614</v>
      </c>
      <c r="T28" s="116">
        <v>5483.0769230769229</v>
      </c>
      <c r="U28" s="87"/>
    </row>
    <row r="29" spans="1:21" x14ac:dyDescent="0.3">
      <c r="A29" s="141"/>
      <c r="B29" s="141"/>
      <c r="C29" s="141"/>
      <c r="D29" s="141"/>
      <c r="E29" s="141"/>
      <c r="F29" s="141"/>
      <c r="G29" s="141"/>
      <c r="H29" s="141"/>
      <c r="I29" s="141"/>
      <c r="J29" s="141"/>
      <c r="L29" s="87"/>
      <c r="M29" s="87"/>
      <c r="N29" s="87"/>
      <c r="O29" s="87"/>
      <c r="P29" s="87"/>
      <c r="Q29" s="87"/>
      <c r="R29" s="87"/>
      <c r="S29" s="87"/>
      <c r="T29" s="87"/>
      <c r="U29"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(1) 4 waves + int boost</vt:lpstr>
      <vt:lpstr>(2) 4 waves + no L2 limit </vt:lpstr>
      <vt:lpstr>(3) 4 waves + no boost</vt:lpstr>
      <vt:lpstr>(4) 3 waves + int boost</vt:lpstr>
      <vt:lpstr>(5) 3 waves + no L2 limit</vt:lpstr>
      <vt:lpstr>(6) 3 waves + no int boost</vt:lpstr>
      <vt:lpstr>Exploring data collection freq.</vt:lpstr>
    </vt:vector>
  </TitlesOfParts>
  <Company>Ipsos-Mori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Pickering</dc:creator>
  <cp:lastModifiedBy>Williams Jack (Strategic Analysis)</cp:lastModifiedBy>
  <dcterms:created xsi:type="dcterms:W3CDTF">2015-01-28T13:11:05Z</dcterms:created>
  <dcterms:modified xsi:type="dcterms:W3CDTF">2015-07-31T12:04:22Z</dcterms:modified>
</cp:coreProperties>
</file>