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400" windowHeight="12900" tabRatio="910" activeTab="0"/>
  </bookViews>
  <sheets>
    <sheet name="Cover" sheetId="1" r:id="rId1"/>
    <sheet name="Contents" sheetId="2" r:id="rId2"/>
    <sheet name="Dates" sheetId="3" state="hidden" r:id="rId3"/>
    <sheet name="DataPack" sheetId="4" state="hidden" r:id="rId4"/>
    <sheet name="Table 1" sheetId="5" r:id="rId5"/>
    <sheet name="Table 2" sheetId="6" r:id="rId6"/>
    <sheet name="Table 2a" sheetId="7" r:id="rId7"/>
    <sheet name="Table 2b" sheetId="8" r:id="rId8"/>
    <sheet name="Table 2c" sheetId="9" r:id="rId9"/>
    <sheet name="Table 2d" sheetId="10" r:id="rId10"/>
    <sheet name="Table 2e" sheetId="11" r:id="rId11"/>
    <sheet name="Table 3" sheetId="12" r:id="rId12"/>
    <sheet name="Table 4" sheetId="13" r:id="rId13"/>
    <sheet name="Table 4a" sheetId="14" r:id="rId14"/>
    <sheet name="Table 4b" sheetId="15" r:id="rId15"/>
    <sheet name="Table 4c" sheetId="16" r:id="rId16"/>
    <sheet name="Table 4d" sheetId="17" r:id="rId17"/>
    <sheet name="Table 5" sheetId="18" r:id="rId18"/>
    <sheet name="Chart 1" sheetId="19" r:id="rId19"/>
    <sheet name="Chart 2" sheetId="20" r:id="rId20"/>
    <sheet name="Chart 3" sheetId="21" r:id="rId21"/>
    <sheet name="Chart 4" sheetId="22" r:id="rId22"/>
    <sheet name="Chart 5" sheetId="23" r:id="rId23"/>
  </sheets>
  <externalReferences>
    <externalReference r:id="rId26"/>
  </externalReferences>
  <definedNames>
    <definedName name="Chart1">'Chart 2'!$C$4:$E$4</definedName>
    <definedName name="Chart1x" localSheetId="18">'Chart 1'!$B$2</definedName>
    <definedName name="Chart1x">#REF!</definedName>
    <definedName name="Chart2">'Chart 3'!$C$3</definedName>
    <definedName name="Chart3" localSheetId="18">'Chart 1'!$B$3</definedName>
    <definedName name="Chart3">'Chart 4'!$B$3</definedName>
    <definedName name="Chart4" localSheetId="22">'Chart 5'!#REF!</definedName>
    <definedName name="Date" localSheetId="22">'Dates'!$E$3:$E$7</definedName>
    <definedName name="Date">'Dates'!$E$3:$E$7</definedName>
    <definedName name="enddates" localSheetId="22">'Dates'!$G$5:$G$7</definedName>
    <definedName name="enddates">'Dates'!$G$5:$G$7</definedName>
    <definedName name="_xlnm.Print_Area" localSheetId="18">'Chart 1'!$A$1:$J$41</definedName>
    <definedName name="_xlnm.Print_Area" localSheetId="19">'Chart 2'!$A$1:$M$40</definedName>
    <definedName name="_xlnm.Print_Area" localSheetId="21">'Chart 4'!$A$1:$K$37</definedName>
    <definedName name="_xlnm.Print_Area" localSheetId="22">'Chart 5'!$B$2:$K$42</definedName>
    <definedName name="_xlnm.Print_Area" localSheetId="0">'Cover'!$A$1:$C$38</definedName>
    <definedName name="_xlnm.Print_Area" localSheetId="6">'Table 2a'!$A$1:$M$25</definedName>
    <definedName name="_xlnm.Print_Area" localSheetId="7">'Table 2b'!$A$1:$M$26</definedName>
    <definedName name="_xlnm.Print_Area" localSheetId="8">'Table 2c'!$A$1:$N$25</definedName>
    <definedName name="_xlnm.Print_Area" localSheetId="10">'Table 2e'!$A$1:$N$25</definedName>
    <definedName name="_xlnm.Print_Area" localSheetId="11">'Table 3'!$B$2:$S$54</definedName>
    <definedName name="_xlnm.Print_Area" localSheetId="12">'Table 4'!$A$1:$L$28</definedName>
    <definedName name="_xlnm.Print_Area" localSheetId="13">'Table 4a'!$A$1:$H$392</definedName>
    <definedName name="_xlnm.Print_Area" localSheetId="14">'Table 4b'!$A$1:$G$127</definedName>
    <definedName name="_xlnm.Print_Area" localSheetId="15">'Table 4c'!$A$1:$G$38</definedName>
    <definedName name="_xlnm.Print_Area" localSheetId="16">'Table 4d'!$A$1:$G$14</definedName>
    <definedName name="_xlnm.Print_Area" localSheetId="17">'Table 5'!$A$1:$P$170</definedName>
    <definedName name="Table1" localSheetId="18">'Table 1'!#REF!</definedName>
    <definedName name="Table1" localSheetId="22">'Table 1'!#REF!</definedName>
    <definedName name="Table1">'Table 1'!#REF!</definedName>
    <definedName name="Table2">'Table 2'!$B$5</definedName>
    <definedName name="Table2a">'Table 2a'!$B$6</definedName>
    <definedName name="Table2b">'Table 2b'!$B$6</definedName>
    <definedName name="Table2c">'Table 2c'!$B$6</definedName>
    <definedName name="Table2d">'Table 2d'!$B$6</definedName>
    <definedName name="Table2e">'Table 2e'!$B$6</definedName>
    <definedName name="Table3" localSheetId="18">'Table 3'!#REF!</definedName>
    <definedName name="Table3" localSheetId="22">'Table 3'!#REF!</definedName>
    <definedName name="Table3">'Table 3'!#REF!</definedName>
    <definedName name="Table4">#REF!</definedName>
    <definedName name="Table5">'Table 4'!$C$4:$E$4</definedName>
    <definedName name="Table5a">'Table 4a'!$C$5</definedName>
    <definedName name="Table5b">'Table 4b'!$C$4</definedName>
    <definedName name="Table5c">'Table 4c'!$C$4</definedName>
    <definedName name="Table5d">'Table 4d'!$C$4</definedName>
    <definedName name="Table6">'Table 5'!$B$4</definedName>
  </definedNames>
  <calcPr fullCalcOnLoad="1"/>
</workbook>
</file>

<file path=xl/sharedStrings.xml><?xml version="1.0" encoding="utf-8"?>
<sst xmlns="http://schemas.openxmlformats.org/spreadsheetml/2006/main" count="3597" uniqueCount="1010">
  <si>
    <t>Latest inspection at:</t>
  </si>
  <si>
    <t>The effectiveness of leadership and management in embedding ambition and driving improvement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</si>
  <si>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</si>
  <si>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</si>
  <si>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</si>
  <si>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</si>
  <si>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</si>
  <si>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</si>
  <si>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</si>
  <si>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</si>
  <si>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</si>
  <si>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</si>
  <si>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PRU</t>
  </si>
  <si>
    <t>Westminster</t>
  </si>
  <si>
    <t>Quarter</t>
  </si>
  <si>
    <t>Table2</t>
  </si>
  <si>
    <t>Isle of Wight</t>
  </si>
  <si>
    <t>Surrey</t>
  </si>
  <si>
    <t>Source: Ofsted inspections</t>
  </si>
  <si>
    <t>Phase</t>
  </si>
  <si>
    <t>Bath and North East Somerset</t>
  </si>
  <si>
    <t>South Gloucestershire</t>
  </si>
  <si>
    <t>Education, children's services and skills</t>
  </si>
  <si>
    <t>Quarterly</t>
  </si>
  <si>
    <t>Rotherham</t>
  </si>
  <si>
    <t>Sheffield</t>
  </si>
  <si>
    <t>Leicestershire</t>
  </si>
  <si>
    <t>Leicester</t>
  </si>
  <si>
    <t>Rutland</t>
  </si>
  <si>
    <t>Lincolnshire</t>
  </si>
  <si>
    <t>Pupils' achievement and the extent to which they enjoy their learning</t>
  </si>
  <si>
    <t>Or write to the Information Policy Team, The National Archives, Kew, London, TW9 4DU</t>
  </si>
  <si>
    <t>Or email:</t>
  </si>
  <si>
    <t>psi@nationalarchives.gsi.gov.uk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</si>
  <si>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</si>
  <si>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</si>
  <si>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</si>
  <si>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</si>
  <si>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</si>
  <si>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</si>
  <si>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</si>
  <si>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 xml:space="preserve">Special </t>
  </si>
  <si>
    <t>Sunderland</t>
  </si>
  <si>
    <t>Bexley</t>
  </si>
  <si>
    <t>Havering</t>
  </si>
  <si>
    <t>Hillingdon</t>
  </si>
  <si>
    <t>Manchester</t>
  </si>
  <si>
    <t>Wolverhampton</t>
  </si>
  <si>
    <t>Outstanding</t>
  </si>
  <si>
    <t>Good</t>
  </si>
  <si>
    <t>Inadequate</t>
  </si>
  <si>
    <t>Total</t>
  </si>
  <si>
    <t>Rochdale</t>
  </si>
  <si>
    <t>Dudley</t>
  </si>
  <si>
    <t>Salford</t>
  </si>
  <si>
    <t>Northumberland</t>
  </si>
  <si>
    <t>East Riding of Yorkshire</t>
  </si>
  <si>
    <t>Newcastle upon Tyne</t>
  </si>
  <si>
    <t>Camden</t>
  </si>
  <si>
    <t>31 August 2012</t>
  </si>
  <si>
    <t>Table 4</t>
  </si>
  <si>
    <t>Chart 1</t>
  </si>
  <si>
    <t>Chart 3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</si>
  <si>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</si>
  <si>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</si>
  <si>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</si>
  <si>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</si>
  <si>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</si>
  <si>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</si>
  <si>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</si>
  <si>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</si>
  <si>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</si>
  <si>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</si>
  <si>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</si>
  <si>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</si>
  <si>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</si>
  <si>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</si>
  <si>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</si>
  <si>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</si>
  <si>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</si>
  <si>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</si>
  <si>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</si>
  <si>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</si>
  <si>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</si>
  <si>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</si>
  <si>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</si>
  <si>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</si>
  <si>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</si>
  <si>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</si>
  <si>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</si>
  <si>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</si>
  <si>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</si>
  <si>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</si>
  <si>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</si>
  <si>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</si>
  <si>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</si>
  <si>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</si>
  <si>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</si>
  <si>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</si>
  <si>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</si>
  <si>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</si>
  <si>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</si>
  <si>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</si>
  <si>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</si>
  <si>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</si>
  <si>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</si>
  <si>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</si>
  <si>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</si>
  <si>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</si>
  <si>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</si>
  <si>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</si>
  <si>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Southwark</t>
  </si>
  <si>
    <t>Tables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</si>
  <si>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</si>
  <si>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</si>
  <si>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</si>
  <si>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</si>
  <si>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</si>
  <si>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</si>
  <si>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</si>
  <si>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</si>
  <si>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enquiries@ofsted.gov.uk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</si>
  <si>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</si>
  <si>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</si>
  <si>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</si>
  <si>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</si>
  <si>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</si>
  <si>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</si>
  <si>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</si>
  <si>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</si>
  <si>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</si>
  <si>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</si>
  <si>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</si>
  <si>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</si>
  <si>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</si>
  <si>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</si>
  <si>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</si>
  <si>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Southampton</t>
  </si>
  <si>
    <t>Stoke-on-Trent</t>
  </si>
  <si>
    <t>Issued by: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</si>
  <si>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</si>
  <si>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</si>
  <si>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</si>
  <si>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</si>
  <si>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</si>
  <si>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</si>
  <si>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Statistician:</t>
  </si>
  <si>
    <t>North Somerset</t>
  </si>
  <si>
    <t>Oxfordshire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</si>
  <si>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</si>
  <si>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</si>
  <si>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</si>
  <si>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</si>
  <si>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</si>
  <si>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</si>
  <si>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</si>
  <si>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Merton</t>
  </si>
  <si>
    <t>Calderdale</t>
  </si>
  <si>
    <t>York</t>
  </si>
  <si>
    <t>Kirklees</t>
  </si>
  <si>
    <t>Pupil Referral Unit</t>
  </si>
  <si>
    <t>Overall effectiveness: how good is the school</t>
  </si>
  <si>
    <t>EAST MIDLANDS</t>
  </si>
  <si>
    <t>WEST MIDLANDS</t>
  </si>
  <si>
    <t>EAST OF ENGLAND</t>
  </si>
  <si>
    <t>LONDON</t>
  </si>
  <si>
    <t>SOUTH EAST</t>
  </si>
  <si>
    <t>SOUTH WEST</t>
  </si>
  <si>
    <t>Outcome</t>
  </si>
  <si>
    <t>Hartlepool</t>
  </si>
  <si>
    <t>Stockton-on-Tees</t>
  </si>
  <si>
    <t>Middlesbrough</t>
  </si>
  <si>
    <t>Redcar and Cleveland</t>
  </si>
  <si>
    <t>URN</t>
  </si>
  <si>
    <t>Enfield</t>
  </si>
  <si>
    <t>Hertfordshire</t>
  </si>
  <si>
    <t>Kingston upon Hull City of</t>
  </si>
  <si>
    <t>North Lincolnshire</t>
  </si>
  <si>
    <t>Kensington and Chelsea</t>
  </si>
  <si>
    <t>Nursery</t>
  </si>
  <si>
    <t>Primary</t>
  </si>
  <si>
    <t>Secondary</t>
  </si>
  <si>
    <t>Special</t>
  </si>
  <si>
    <t>Lambeth</t>
  </si>
  <si>
    <t>Lewisham</t>
  </si>
  <si>
    <t>Warwickshire</t>
  </si>
  <si>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</si>
  <si>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</si>
  <si>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</si>
  <si>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</si>
  <si>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</si>
  <si>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</si>
  <si>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</si>
  <si>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</si>
  <si>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Barnsley</t>
  </si>
  <si>
    <t>Isles Of Scilly</t>
  </si>
  <si>
    <t>Croydon</t>
  </si>
  <si>
    <t>Portsmouth</t>
  </si>
  <si>
    <t>Tower Hamlets</t>
  </si>
  <si>
    <t>Barking and Dagenham</t>
  </si>
  <si>
    <t>Barnet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</si>
  <si>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</si>
  <si>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</si>
  <si>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</si>
  <si>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</si>
  <si>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</si>
  <si>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</si>
  <si>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</si>
  <si>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</si>
  <si>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</si>
  <si>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</si>
  <si>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</si>
  <si>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</si>
  <si>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Southend-on-Sea</t>
  </si>
  <si>
    <t>Office for Standards in Education, Children’s Services and Skills (Ofsted)
125 Kingsway
London
WC2B 6SE</t>
  </si>
  <si>
    <t>pressenquiries@ofsted.gov.uk</t>
  </si>
  <si>
    <t>Section 5 inspection</t>
  </si>
  <si>
    <t>Section 8 deemed section 5 inspection</t>
  </si>
  <si>
    <t>All phases</t>
  </si>
  <si>
    <t>Pupil referral unit</t>
  </si>
  <si>
    <t>All Phases</t>
  </si>
  <si>
    <t>Pupils' behaviour</t>
  </si>
  <si>
    <t>The quality of teaching</t>
  </si>
  <si>
    <t>Outstanding%</t>
  </si>
  <si>
    <t>Good%</t>
  </si>
  <si>
    <t>Indadequate%</t>
  </si>
  <si>
    <t>All</t>
  </si>
  <si>
    <t>All%</t>
  </si>
  <si>
    <t>Nursery%</t>
  </si>
  <si>
    <t>Primary%</t>
  </si>
  <si>
    <t>Secondary%</t>
  </si>
  <si>
    <t>Special%</t>
  </si>
  <si>
    <t>PRU%</t>
  </si>
  <si>
    <t/>
  </si>
  <si>
    <t>Phase of Education</t>
  </si>
  <si>
    <t>Overall effectiveness</t>
  </si>
  <si>
    <t>SM Start</t>
  </si>
  <si>
    <t>SM In</t>
  </si>
  <si>
    <t>SM Out</t>
  </si>
  <si>
    <t>SM Close</t>
  </si>
  <si>
    <t>SM End</t>
  </si>
  <si>
    <t>School name</t>
  </si>
  <si>
    <t>Phase of education</t>
  </si>
  <si>
    <t>Date placed in category</t>
  </si>
  <si>
    <t>Date removed from category</t>
  </si>
  <si>
    <t>Outstanding No</t>
  </si>
  <si>
    <t>Outstanding %</t>
  </si>
  <si>
    <t>Good No.</t>
  </si>
  <si>
    <t>Good %</t>
  </si>
  <si>
    <t xml:space="preserve">Inadequate No. </t>
  </si>
  <si>
    <t>Inadequate %</t>
  </si>
  <si>
    <t>Number of schools</t>
  </si>
  <si>
    <t>Number of providers</t>
  </si>
  <si>
    <t>All schools</t>
  </si>
  <si>
    <t>1. Percentages in the chart are rounded and may not add to 100.</t>
  </si>
  <si>
    <t>Judgement</t>
  </si>
  <si>
    <t>Quality of teaching</t>
  </si>
  <si>
    <t>1. Percentages are rounded and may not add to 100.</t>
  </si>
  <si>
    <t>Local authority</t>
  </si>
  <si>
    <t>1. Pupils' attainment judgement may not be made for all special schools.</t>
  </si>
  <si>
    <t>1. The judgements for pupils' attainment and pupils' attendance are high, above average, average and low.</t>
  </si>
  <si>
    <t>Inspection activity (section 5)</t>
  </si>
  <si>
    <t>Inspection activity (section 8)</t>
  </si>
  <si>
    <t>Special measures monitoring inspection</t>
  </si>
  <si>
    <t>Notice to improve monitoring inspection</t>
  </si>
  <si>
    <t>Table 3: Number of maintained schools inspection outcomes for select judgements at their most recent inspection as at FALSE (provisional)</t>
  </si>
  <si>
    <t>Ofsted website</t>
  </si>
  <si>
    <t>How well do learners achieve?</t>
  </si>
  <si>
    <t xml:space="preserve">You may use and re-use this information (not including logos) free of charge in any format or medium, </t>
  </si>
  <si>
    <t xml:space="preserve">under the terms of the Open Government Licence. </t>
  </si>
  <si>
    <t>Aggregate achievement</t>
  </si>
  <si>
    <t>31 August 2010</t>
  </si>
  <si>
    <t>31 August 2011</t>
  </si>
  <si>
    <t>The quality of residential or boarding provision and care</t>
  </si>
  <si>
    <t>Outcomes for residential or boarding pupils</t>
  </si>
  <si>
    <t>Residential and boarding pupil's safety</t>
  </si>
  <si>
    <t>Leadership and management of the residential or boarding provision</t>
  </si>
  <si>
    <t>The effectiveness of the boarding experience</t>
  </si>
  <si>
    <t>Outcomes for boarding pupils</t>
  </si>
  <si>
    <t>The quality of boarding provision and care</t>
  </si>
  <si>
    <t>The boarding pupils' safety</t>
  </si>
  <si>
    <t>Leadership and management of the boarding provision</t>
  </si>
  <si>
    <t>Overall effectiveness of the residential or boarding provision</t>
  </si>
  <si>
    <t>Type of education</t>
  </si>
  <si>
    <t>2010/11</t>
  </si>
  <si>
    <t>2009/10</t>
  </si>
  <si>
    <t>2008/09</t>
  </si>
  <si>
    <t>2007/08</t>
  </si>
  <si>
    <t>2006/07</t>
  </si>
  <si>
    <t>2005/06</t>
  </si>
  <si>
    <t>Chart 4</t>
  </si>
  <si>
    <t>Chart 5</t>
  </si>
  <si>
    <t>Academic year</t>
  </si>
  <si>
    <t>Emergency inspection</t>
  </si>
  <si>
    <t>Progress monitoring inspection</t>
  </si>
  <si>
    <t>Inspection activity (welfare-only inspection of boarding / residential provision)</t>
  </si>
  <si>
    <t>4 September 2012</t>
  </si>
  <si>
    <t>Overall Effectiveness</t>
  </si>
  <si>
    <t>Leadership and management</t>
  </si>
  <si>
    <t>Achievement of pupils</t>
  </si>
  <si>
    <t>Behaviour and safety of pupils</t>
  </si>
  <si>
    <t>Achievement of pupils at the school</t>
  </si>
  <si>
    <t>Section 8 No formal designation visit</t>
  </si>
  <si>
    <t>Serious weaknesses monitoring inspection</t>
  </si>
  <si>
    <t>Requires Improvement monitoring inspection</t>
  </si>
  <si>
    <t>Requires improvement</t>
  </si>
  <si>
    <t>Requires improvement%</t>
  </si>
  <si>
    <t>urn</t>
  </si>
  <si>
    <t>Table 4a</t>
  </si>
  <si>
    <t>2011/12</t>
  </si>
  <si>
    <t>Requires Improvement</t>
  </si>
  <si>
    <t>Satisfactory</t>
  </si>
  <si>
    <t xml:space="preserve">Satisfactory No. </t>
  </si>
  <si>
    <t>Satisfactory %</t>
  </si>
  <si>
    <r>
      <t>Total number inspected</t>
    </r>
    <r>
      <rPr>
        <b/>
        <vertAlign val="superscript"/>
        <sz val="8"/>
        <rFont val="Tahoma"/>
        <family val="2"/>
      </rPr>
      <t xml:space="preserve"> 2</t>
    </r>
  </si>
  <si>
    <r>
      <t xml:space="preserve">Total number inspected </t>
    </r>
    <r>
      <rPr>
        <b/>
        <vertAlign val="superscript"/>
        <sz val="8"/>
        <rFont val="Tahoma"/>
        <family val="2"/>
      </rPr>
      <t>2 3</t>
    </r>
  </si>
  <si>
    <t>Period:</t>
  </si>
  <si>
    <t>Schools at:</t>
  </si>
  <si>
    <r>
      <t>Requires Improvement</t>
    </r>
    <r>
      <rPr>
        <vertAlign val="superscript"/>
        <sz val="8"/>
        <rFont val="Tahoma"/>
        <family val="2"/>
      </rPr>
      <t>4</t>
    </r>
  </si>
  <si>
    <r>
      <t xml:space="preserve">Total number inspected </t>
    </r>
    <r>
      <rPr>
        <b/>
        <vertAlign val="superscript"/>
        <sz val="8"/>
        <rFont val="Tahoma"/>
        <family val="2"/>
      </rPr>
      <t>4</t>
    </r>
  </si>
  <si>
    <t>Grand Total</t>
  </si>
  <si>
    <t>Requires Improvement4</t>
  </si>
  <si>
    <t>NORTH EAST</t>
  </si>
  <si>
    <t>Local Authority</t>
  </si>
  <si>
    <t>Type of establishment</t>
  </si>
  <si>
    <t>Inspection end date</t>
  </si>
  <si>
    <t>Table 4b</t>
  </si>
  <si>
    <t>Table 4c</t>
  </si>
  <si>
    <t>Table 4d</t>
  </si>
  <si>
    <r>
      <t xml:space="preserve">Total number inspected </t>
    </r>
    <r>
      <rPr>
        <b/>
        <vertAlign val="superscript"/>
        <sz val="8"/>
        <rFont val="Tahoma"/>
        <family val="2"/>
      </rPr>
      <t>2</t>
    </r>
  </si>
  <si>
    <r>
      <t>Total number inspected</t>
    </r>
    <r>
      <rPr>
        <b/>
        <vertAlign val="superscript"/>
        <sz val="8"/>
        <rFont val="Tahoma"/>
        <family val="2"/>
      </rPr>
      <t xml:space="preserve"> 2 </t>
    </r>
  </si>
  <si>
    <t>3. Data includes the most recent judgements for predecessor schools of academy converters that have not yet been inspected as an academy converter.</t>
  </si>
  <si>
    <t xml:space="preserve">    While these judgements are not the same, they have been aggregated in the table to present the state of the nation.</t>
  </si>
  <si>
    <t xml:space="preserve">Total </t>
  </si>
  <si>
    <t>1. Percentages in the chart are rounded and may not add to 100.  Where the number of inspections is small, percentages should be treated with caution.</t>
  </si>
  <si>
    <t xml:space="preserve">1. Percentages in the chart are rounded and may not add to 100.  </t>
  </si>
  <si>
    <r>
      <t>Number identified with serious weaknesses</t>
    </r>
    <r>
      <rPr>
        <b/>
        <vertAlign val="superscript"/>
        <sz val="8"/>
        <rFont val="Tahoma"/>
        <family val="2"/>
      </rPr>
      <t xml:space="preserve"> </t>
    </r>
  </si>
  <si>
    <t>31 August 2013</t>
  </si>
  <si>
    <t>Academy Converter</t>
  </si>
  <si>
    <t>Sir John Gleed School</t>
  </si>
  <si>
    <t>Academy Special Converter</t>
  </si>
  <si>
    <t>Free Schools</t>
  </si>
  <si>
    <t>Biggin Hill Primary School</t>
  </si>
  <si>
    <t>Academy Sponsor Led</t>
  </si>
  <si>
    <t>Voluntary Aided School</t>
  </si>
  <si>
    <t>Community School</t>
  </si>
  <si>
    <t>Havant Academy</t>
  </si>
  <si>
    <t>Foundation School</t>
  </si>
  <si>
    <t>Furness Academy</t>
  </si>
  <si>
    <t>Community Special School</t>
  </si>
  <si>
    <t>Carlton Community College</t>
  </si>
  <si>
    <t>Voluntary Controlled School</t>
  </si>
  <si>
    <t>LA Nursery School</t>
  </si>
  <si>
    <t>Non-Maintained Special School</t>
  </si>
  <si>
    <t>Penn School</t>
  </si>
  <si>
    <t>Little Spring School</t>
  </si>
  <si>
    <t>Endeavour High School</t>
  </si>
  <si>
    <t>Priory CofE Primary School</t>
  </si>
  <si>
    <t>St Anne's Catholic Primary School</t>
  </si>
  <si>
    <t>Chaucer Technology School</t>
  </si>
  <si>
    <t>St Edward's Catholic Primary School</t>
  </si>
  <si>
    <t>Stansted Church of England Primary School</t>
  </si>
  <si>
    <t>Istead Rise Primary School</t>
  </si>
  <si>
    <t>Newport Church of England Aided Primary School</t>
  </si>
  <si>
    <t>Barton Primary School and Early Years Centre</t>
  </si>
  <si>
    <t>Manor Infant School</t>
  </si>
  <si>
    <t>St James Church of England Junior School</t>
  </si>
  <si>
    <t>Boyton Community Primary School</t>
  </si>
  <si>
    <t>St Augustine's Catholic Primary School</t>
  </si>
  <si>
    <t>Beechview School</t>
  </si>
  <si>
    <t>Bedgrove Junior School</t>
  </si>
  <si>
    <t>Normanton Junior School</t>
  </si>
  <si>
    <t>Hoyland Springwood Primary School</t>
  </si>
  <si>
    <t>Grove Primary School</t>
  </si>
  <si>
    <t>Bridgemary School</t>
  </si>
  <si>
    <t>Ipswich Academy</t>
  </si>
  <si>
    <t>Gloucester Academy</t>
  </si>
  <si>
    <t>Filey School</t>
  </si>
  <si>
    <t>Elmete Wood - BESD SILC (Behaviour, Emotional, Social Difficulties Specialist Learning Centre)</t>
  </si>
  <si>
    <t>2012/13</t>
  </si>
  <si>
    <t>Number of inspections</t>
  </si>
  <si>
    <t>Percentage of inspections</t>
  </si>
  <si>
    <t>Percentage of schools</t>
  </si>
  <si>
    <t>Robert Pike</t>
  </si>
  <si>
    <t>Chief Statistician:</t>
  </si>
  <si>
    <t>2013/14</t>
  </si>
  <si>
    <r>
      <t>2013/14</t>
    </r>
  </si>
  <si>
    <t>Danum Academy</t>
  </si>
  <si>
    <t>Education in Hospital 1 (Airedale) C/O Learning Support Service, Education Bradford</t>
  </si>
  <si>
    <t>Northfield House Primary School</t>
  </si>
  <si>
    <t>John Bunyan Junior School</t>
  </si>
  <si>
    <t>Alfreton Grange Arts College</t>
  </si>
  <si>
    <t>St Saviour's Church of England Primary School</t>
  </si>
  <si>
    <t>Queen Elizabeth's Academy</t>
  </si>
  <si>
    <t>The Mirus Academy</t>
  </si>
  <si>
    <t>KICKSTART</t>
  </si>
  <si>
    <t>Fulwood Academy</t>
  </si>
  <si>
    <t>Nottingham University Samworth Academy</t>
  </si>
  <si>
    <t>The Bulwell Academy</t>
  </si>
  <si>
    <t>Richard Rose Morton Academy</t>
  </si>
  <si>
    <t>Djanogly City Academy</t>
  </si>
  <si>
    <t>Etruscan Primary School</t>
  </si>
  <si>
    <t>Longford CofE (VC) Primary School</t>
  </si>
  <si>
    <t>Wood Green School</t>
  </si>
  <si>
    <t>Big Wood School</t>
  </si>
  <si>
    <t>Alnwick Lindisfarne Middle School</t>
  </si>
  <si>
    <t>Great Marsden St John's Church of England Primary School</t>
  </si>
  <si>
    <t>Harrington Junior School</t>
  </si>
  <si>
    <t>Southfield Technology College</t>
  </si>
  <si>
    <t>Ellesmere Port Catholic High School</t>
  </si>
  <si>
    <t>Ranikhet Primary School</t>
  </si>
  <si>
    <t>Gorsefield Primary School</t>
  </si>
  <si>
    <t>Lodge Farm Junior Mixed and Infant School</t>
  </si>
  <si>
    <t>Kings Hill Primary School</t>
  </si>
  <si>
    <t>Palfrey Junior School</t>
  </si>
  <si>
    <t>Leamore Primary School</t>
  </si>
  <si>
    <t>Kingsfield Centre</t>
  </si>
  <si>
    <t>SW Start</t>
  </si>
  <si>
    <t>SW In</t>
  </si>
  <si>
    <t>SW Out</t>
  </si>
  <si>
    <t>SW Close</t>
  </si>
  <si>
    <t>SW End</t>
  </si>
  <si>
    <t>Cranbrook Church of England Primary School</t>
  </si>
  <si>
    <t>Woodlea Primary School</t>
  </si>
  <si>
    <t>Bloxwich CofE Primary School</t>
  </si>
  <si>
    <t>Foundation Special School</t>
  </si>
  <si>
    <t>Section 8 Due to Complaint</t>
  </si>
  <si>
    <t>Section 8 Due to complaint</t>
  </si>
  <si>
    <t>Count of URN</t>
  </si>
  <si>
    <t>3. Data includes the most recent judgements for predecessor schools of academy converters that have not been inspected as an academy.</t>
  </si>
  <si>
    <t>Number closed while subject to special measures</t>
  </si>
  <si>
    <t>Number closed while having serious weaknesses</t>
  </si>
  <si>
    <t>www.ofsted.gov.uk/resources/20130012</t>
  </si>
  <si>
    <t>Louise Butler</t>
  </si>
  <si>
    <t>Table 5</t>
  </si>
  <si>
    <t>Anglesey Primary Academy</t>
  </si>
  <si>
    <t>Winton Community Academy</t>
  </si>
  <si>
    <t>The New Forest Academy</t>
  </si>
  <si>
    <t>Nechells Primary E-ACT Academy</t>
  </si>
  <si>
    <t>West Walsall E-ACT Academy</t>
  </si>
  <si>
    <t>IES Breckland</t>
  </si>
  <si>
    <t>The Parker E-ACT Academy</t>
  </si>
  <si>
    <t>Reddish Vale Technology College</t>
  </si>
  <si>
    <t>The High Arcal School</t>
  </si>
  <si>
    <t>University of Chester Academy Northwich</t>
  </si>
  <si>
    <t>Redby Primary School</t>
  </si>
  <si>
    <t>Goole High School</t>
  </si>
  <si>
    <t>Testwood Sports College</t>
  </si>
  <si>
    <t>The Voyager Academy</t>
  </si>
  <si>
    <t>St Johns Church of England Primary School</t>
  </si>
  <si>
    <t>Cheshire East Pupil Referral Unit</t>
  </si>
  <si>
    <t>Hope Academy</t>
  </si>
  <si>
    <t>Twydall Primary School, Nursery and Children's Centre</t>
  </si>
  <si>
    <t>Park Hall Academy</t>
  </si>
  <si>
    <t>Shelfield Community Academy</t>
  </si>
  <si>
    <t>The Littlehampton Academy</t>
  </si>
  <si>
    <t>The Hereford Academy</t>
  </si>
  <si>
    <t>Grace Academy Coventry</t>
  </si>
  <si>
    <t>Beaver Green Primary School</t>
  </si>
  <si>
    <t>Trinity Academy</t>
  </si>
  <si>
    <t>Riverside Primary School and Early Years Unit</t>
  </si>
  <si>
    <t>West Heath Primary School</t>
  </si>
  <si>
    <t>New Park School</t>
  </si>
  <si>
    <t>Lower Meadow Primary School</t>
  </si>
  <si>
    <t>Al-Hijrah School</t>
  </si>
  <si>
    <t>St Michael's Church of England Primary School</t>
  </si>
  <si>
    <t>Mount Gilbert School</t>
  </si>
  <si>
    <t>Maplewood School</t>
  </si>
  <si>
    <t>Chickenley Community Junior Infant and Nursery School</t>
  </si>
  <si>
    <t>Oakmeeds Community College</t>
  </si>
  <si>
    <t>The Weald CofE Voluntary Aided Primary School</t>
  </si>
  <si>
    <t>Tudor Church of England Voluntary Controlled Primary School, Sudbury</t>
  </si>
  <si>
    <t>Birches Head Academy</t>
  </si>
  <si>
    <t>Whitfield Valley Primary School</t>
  </si>
  <si>
    <t>Mill Hill Primary School</t>
  </si>
  <si>
    <t>Gateway Primary School</t>
  </si>
  <si>
    <t>Carterton Primary School</t>
  </si>
  <si>
    <t>Whitfield Church of England Voluntary Aided Primary School</t>
  </si>
  <si>
    <t>The Good Shepherd Catholic Primary School</t>
  </si>
  <si>
    <t>St Stephen's Catholic Primary School, Skipton</t>
  </si>
  <si>
    <t>Uplands Junior School</t>
  </si>
  <si>
    <t>Our Lady and St John Catholic College</t>
  </si>
  <si>
    <t>The North School</t>
  </si>
  <si>
    <t>Byron Primary School</t>
  </si>
  <si>
    <t>Andrew Marvell College</t>
  </si>
  <si>
    <t>Thanet Primary School</t>
  </si>
  <si>
    <t>Walmore Hill Primary School</t>
  </si>
  <si>
    <t>St White's Primary School</t>
  </si>
  <si>
    <t>Ramsden Hall School</t>
  </si>
  <si>
    <t>Waltham Holy Cross Junior School</t>
  </si>
  <si>
    <t>New Mills School Business &amp; Enterprise College</t>
  </si>
  <si>
    <t>Inkersall Primary School</t>
  </si>
  <si>
    <t>Yewdale School</t>
  </si>
  <si>
    <t>Milburn School</t>
  </si>
  <si>
    <t>West Cumbria Learning Centre</t>
  </si>
  <si>
    <t>St Chad's CofE Primary School</t>
  </si>
  <si>
    <t>The Mandeville School</t>
  </si>
  <si>
    <t>Kennel Lane School</t>
  </si>
  <si>
    <t>Eton Porny CofE First School</t>
  </si>
  <si>
    <t>Sir Bernard Lovell School</t>
  </si>
  <si>
    <t>Millfield Nursery School</t>
  </si>
  <si>
    <t>Marsden Junior School</t>
  </si>
  <si>
    <t>Elsecar Holy Trinity Church of England Voluntary Aided Primary</t>
  </si>
  <si>
    <t>Our Lady's RC Primary School Manchester</t>
  </si>
  <si>
    <t>Kingsbury School and Sports College</t>
  </si>
  <si>
    <t>Cockshut Hill Technology College</t>
  </si>
  <si>
    <t>St Andrew and St Francis CofE Primary School</t>
  </si>
  <si>
    <t>31 March 2014</t>
  </si>
  <si>
    <t>1 January 2014 and 31 March 2014</t>
  </si>
  <si>
    <t>Period</t>
  </si>
  <si>
    <t>Last Publish Date:</t>
  </si>
  <si>
    <t>End</t>
  </si>
  <si>
    <t>31 Aug 2010</t>
  </si>
  <si>
    <t>31 Aug 2009</t>
  </si>
  <si>
    <t>at 31 Aug 2010 (22,008)</t>
  </si>
  <si>
    <t>at 31 Aug 2009 (22,171)</t>
  </si>
  <si>
    <t>at 31 Aug 2013 (21,335)</t>
  </si>
  <si>
    <t>at 31 Aug 2012 (21,548)</t>
  </si>
  <si>
    <t>at 31 Aug 2011 (21,845)</t>
  </si>
  <si>
    <t>Residential and boarding pupils' safety</t>
  </si>
  <si>
    <t>Maintained schools and academies inspections and outcomes</t>
  </si>
  <si>
    <t>4. Prior to 1 September 2012 schools judged grade 3 were judged as satisfactory. Since 1 September 2012 they are now judged as ‘requires improvement’.</t>
  </si>
  <si>
    <t>Edubase (quarter):</t>
  </si>
  <si>
    <t>Edubase (SoN):</t>
  </si>
  <si>
    <t>3. Data include the most recent judgements for predecessor schools of academy converters that have not yet been inspected as an academy.</t>
  </si>
  <si>
    <t>The Hawthorne's Free School</t>
  </si>
  <si>
    <t>University Technical College</t>
  </si>
  <si>
    <t>Central Bedfordshire UTC</t>
  </si>
  <si>
    <t>Park View School the Academy of Mathematics and Science</t>
  </si>
  <si>
    <t>University Academy Liverpool</t>
  </si>
  <si>
    <t>Castle Community College</t>
  </si>
  <si>
    <t>The Nuneaton Academy</t>
  </si>
  <si>
    <t>St Mary's RC Primary School</t>
  </si>
  <si>
    <t>Silkmore Community Primary School</t>
  </si>
  <si>
    <t>Castlechurch Primary School</t>
  </si>
  <si>
    <t>Bhylls Acre Primary School</t>
  </si>
  <si>
    <t>St Brendan's Catholic Primary School</t>
  </si>
  <si>
    <t>Farnley Church of England Voluntary Aided Primary School</t>
  </si>
  <si>
    <t>Glenburn Sports College</t>
  </si>
  <si>
    <t>Cove School</t>
  </si>
  <si>
    <t>Cecil Jones College</t>
  </si>
  <si>
    <t>Cherry Tree Primary School and Speech and Language Unit</t>
  </si>
  <si>
    <t>Delaware Community Primary School</t>
  </si>
  <si>
    <t>Our Lady and St Swithin's Catholic Primary School</t>
  </si>
  <si>
    <t>Rood End Primary School</t>
  </si>
  <si>
    <t>Lindsworth School</t>
  </si>
  <si>
    <t>Weald Junior School</t>
  </si>
  <si>
    <t>2014/15</t>
  </si>
  <si>
    <t>31 Aug 2014</t>
  </si>
  <si>
    <t>at 31 Aug 2014 (21,197)</t>
  </si>
  <si>
    <t>© Crown copyright 2015</t>
  </si>
  <si>
    <t>3. Prior to 1 September 2012 schools judged grade 3 were judged as satisfactory. Since 1 September 2012 they are now judged as ‘requires improvement’.</t>
  </si>
  <si>
    <t xml:space="preserve">4. Inspections include pilot inspection outcomes occurring in the 2010/11 academic year.  </t>
  </si>
  <si>
    <t>Effectiveness of the sixth form provision</t>
  </si>
  <si>
    <t>Effectiveness of the early years provision</t>
  </si>
  <si>
    <t>Golden Hillock School - A Park View Academy</t>
  </si>
  <si>
    <t>The Durham Free School</t>
  </si>
  <si>
    <t>The Baverstock Academy</t>
  </si>
  <si>
    <t>The ACE Academy</t>
  </si>
  <si>
    <t>Tabor Academy</t>
  </si>
  <si>
    <t>Lordswood Boys' School</t>
  </si>
  <si>
    <t>Bridgnorth Endowed School</t>
  </si>
  <si>
    <t>Weyfield Academy</t>
  </si>
  <si>
    <t>Melior Community Academy</t>
  </si>
  <si>
    <t>Southfield Primary School</t>
  </si>
  <si>
    <t>Drapers Mills Primary Academy</t>
  </si>
  <si>
    <t>Moor Green Primary School</t>
  </si>
  <si>
    <t>Mansfield Green E-ACT Academy</t>
  </si>
  <si>
    <t>Blackthorn Primary School</t>
  </si>
  <si>
    <t>Wilnecote High School</t>
  </si>
  <si>
    <t>Nansen Primary School - A Park View Academy</t>
  </si>
  <si>
    <t>The Matthew Arnold School</t>
  </si>
  <si>
    <t>Godolphin Infant School</t>
  </si>
  <si>
    <t>Glendene Arts Academy</t>
  </si>
  <si>
    <t>Beis Yaakov High School</t>
  </si>
  <si>
    <t>The Green Way Academy</t>
  </si>
  <si>
    <t>Wainwright Primary Academy</t>
  </si>
  <si>
    <t>Grindon Hall Christian School</t>
  </si>
  <si>
    <t>Lumbertubs Primary School</t>
  </si>
  <si>
    <t>Peak Academy</t>
  </si>
  <si>
    <t>Academy Special Sponsor Led</t>
  </si>
  <si>
    <t>Greenfield Academy</t>
  </si>
  <si>
    <t>Suffolk New Academy</t>
  </si>
  <si>
    <t>Willow Brook Primary School Academy</t>
  </si>
  <si>
    <t>Crawshaw Academy</t>
  </si>
  <si>
    <t>Thomas Ferens Academy</t>
  </si>
  <si>
    <t>BBG Academy</t>
  </si>
  <si>
    <t>Benjamin Adlard Primary School</t>
  </si>
  <si>
    <t>Oldknow Academy</t>
  </si>
  <si>
    <t xml:space="preserve">Montgomery High School - A Language College and Full Service School </t>
  </si>
  <si>
    <t>Mesty Croft Academy</t>
  </si>
  <si>
    <t>Trinity School</t>
  </si>
  <si>
    <t>Don Valley Academy</t>
  </si>
  <si>
    <t>Outwood Academy Foxhills</t>
  </si>
  <si>
    <t>Sawtry Community College</t>
  </si>
  <si>
    <t>The West Somerset Community College</t>
  </si>
  <si>
    <t>Lingwood Primary and Nursery School</t>
  </si>
  <si>
    <t>Bishop Creighton Academy</t>
  </si>
  <si>
    <t>St Aldhelm's Academy</t>
  </si>
  <si>
    <t>Waterhead Academy</t>
  </si>
  <si>
    <t>Enterprise South Liverpool Academy</t>
  </si>
  <si>
    <t>Foxfield Primary School</t>
  </si>
  <si>
    <t>St Chads Catholic and Church of England High School</t>
  </si>
  <si>
    <t>Oasis Academy MediaCityUK</t>
  </si>
  <si>
    <t>All Saints Catholic High School</t>
  </si>
  <si>
    <t>Winter Gardens Primary School</t>
  </si>
  <si>
    <t>Whitstone Head School</t>
  </si>
  <si>
    <t>Clatterford Tuition Centre</t>
  </si>
  <si>
    <t>Sir Thomas Boteler Church of England High School</t>
  </si>
  <si>
    <t>St Mary's School and 6th Form College</t>
  </si>
  <si>
    <t>Wakefield Pathways School</t>
  </si>
  <si>
    <t>Futures Community College</t>
  </si>
  <si>
    <t>Temple Mill Primary School</t>
  </si>
  <si>
    <t>Our Lady and St Philomena's Catholic Primary School</t>
  </si>
  <si>
    <t>Lever Park School</t>
  </si>
  <si>
    <t>Richard Newman Primary School</t>
  </si>
  <si>
    <t>Ruskin Junior School</t>
  </si>
  <si>
    <t>Salfords Primary School</t>
  </si>
  <si>
    <t>The Benjamin Britten High School</t>
  </si>
  <si>
    <t>St Christopher's CEVCP School</t>
  </si>
  <si>
    <t>Dell Primary School</t>
  </si>
  <si>
    <t>Horninglow Primary School</t>
  </si>
  <si>
    <t>Shrewsbury Cathedral Catholic Primary School</t>
  </si>
  <si>
    <t>Muskham Primary School</t>
  </si>
  <si>
    <t>Denewood Learning Centre</t>
  </si>
  <si>
    <t>Forest Moor School</t>
  </si>
  <si>
    <t>Graham School</t>
  </si>
  <si>
    <t>Sewell Park College</t>
  </si>
  <si>
    <t>The Hewett School</t>
  </si>
  <si>
    <t>Caston Church of England Voluntary Aided Primary School</t>
  </si>
  <si>
    <t>Leyland St Mary's Catholic High School</t>
  </si>
  <si>
    <t>Fearns Community Sports College</t>
  </si>
  <si>
    <t>Highfield Humanities College</t>
  </si>
  <si>
    <t>Nelson Castercliff Community Primary School</t>
  </si>
  <si>
    <t>The Charles Dickens School</t>
  </si>
  <si>
    <t>Kings Farm Primary School</t>
  </si>
  <si>
    <t>St Thomas of Canterbury Catholic Primary School</t>
  </si>
  <si>
    <t>Lonsdale School</t>
  </si>
  <si>
    <t>Sarratt Church of England Primary School</t>
  </si>
  <si>
    <t>Hatherden Church of England Primary School</t>
  </si>
  <si>
    <t>Denmead Junior School</t>
  </si>
  <si>
    <t>Vigo Junior School</t>
  </si>
  <si>
    <t>Wallop Primary School</t>
  </si>
  <si>
    <t>Elmbridge Infant School</t>
  </si>
  <si>
    <t>Takeley Primary School</t>
  </si>
  <si>
    <t>Jarvis Brook Primary School</t>
  </si>
  <si>
    <t>Durham Community Business College for Technology and Enterprise</t>
  </si>
  <si>
    <t>Fyndoune Community College</t>
  </si>
  <si>
    <t>South Hetton Primary School</t>
  </si>
  <si>
    <t>Shield Row Primary School</t>
  </si>
  <si>
    <t>Loders CofE VC Primary School</t>
  </si>
  <si>
    <t>St Peter's Church of England (VA) Junior School</t>
  </si>
  <si>
    <t>Pyworthy Church of England Primary School</t>
  </si>
  <si>
    <t>White Rock Primary School</t>
  </si>
  <si>
    <t>William Allitt School</t>
  </si>
  <si>
    <t>George Hastwell School</t>
  </si>
  <si>
    <t>Ambleside CofE Primary School</t>
  </si>
  <si>
    <t>Ravenstonedale Endowed School</t>
  </si>
  <si>
    <t>Prince Bishop School</t>
  </si>
  <si>
    <t>Kings Grove School</t>
  </si>
  <si>
    <t>Wyche Primary School</t>
  </si>
  <si>
    <t>Maple Grove Infant School</t>
  </si>
  <si>
    <t>St Mary and All Saints Church of England Voluntary Aided Primary School</t>
  </si>
  <si>
    <t>Bisham CofE Primary School</t>
  </si>
  <si>
    <t>New Town Primary School</t>
  </si>
  <si>
    <t>Burnbush Primary School</t>
  </si>
  <si>
    <t>Ryton Junior School</t>
  </si>
  <si>
    <t>Sandal Castle VA Community Primary School</t>
  </si>
  <si>
    <t>Holy Name Catholic Primary School</t>
  </si>
  <si>
    <t>Millbridge Junior Infant and Nursery School</t>
  </si>
  <si>
    <t>Carlton Bolling College</t>
  </si>
  <si>
    <t>Belle Vue Boys' School</t>
  </si>
  <si>
    <t>Abbey School</t>
  </si>
  <si>
    <t>Clifton Community School</t>
  </si>
  <si>
    <t>Wath Central Primary</t>
  </si>
  <si>
    <t>Sacred Heart Catholic Primary School</t>
  </si>
  <si>
    <t>St Anne's Roman Catholic High School, Stockport</t>
  </si>
  <si>
    <t>Failsworth School</t>
  </si>
  <si>
    <t>De La Salle School</t>
  </si>
  <si>
    <t>Deansfield Community School, Specialists In Media Arts</t>
  </si>
  <si>
    <t>Damson Wood Nursery and Infant School</t>
  </si>
  <si>
    <t>The CofE School of St Edmund and St John</t>
  </si>
  <si>
    <t>Hurst Hill Primary School</t>
  </si>
  <si>
    <t>Manor Park Primary School</t>
  </si>
  <si>
    <t>Holy Trinity Catholic Media Arts College</t>
  </si>
  <si>
    <t>The International School</t>
  </si>
  <si>
    <t>Highfield Junior and Infant School</t>
  </si>
  <si>
    <t>Cheam Common Junior School</t>
  </si>
  <si>
    <t>Dycorts School</t>
  </si>
  <si>
    <t>Hathaway Primary School</t>
  </si>
  <si>
    <t>Parish Church CofE Junior School</t>
  </si>
  <si>
    <t>Lessness Heath Primary School</t>
  </si>
  <si>
    <t>Sir John Cass Foundation and Redcoat Church of England Secondary School</t>
  </si>
  <si>
    <t>Kobi Nazrul Primary School</t>
  </si>
  <si>
    <t>The Crest Academies</t>
  </si>
  <si>
    <r>
      <t>31 Aug 2013</t>
    </r>
    <r>
      <rPr>
        <vertAlign val="superscript"/>
        <sz val="8"/>
        <rFont val="Tahoma"/>
        <family val="2"/>
      </rPr>
      <t xml:space="preserve"> </t>
    </r>
  </si>
  <si>
    <r>
      <t>31 Aug 2012</t>
    </r>
    <r>
      <rPr>
        <vertAlign val="superscript"/>
        <sz val="8"/>
        <rFont val="Tahoma"/>
        <family val="2"/>
      </rPr>
      <t xml:space="preserve"> </t>
    </r>
  </si>
  <si>
    <r>
      <t>31 Aug 2011</t>
    </r>
    <r>
      <rPr>
        <vertAlign val="superscript"/>
        <sz val="8"/>
        <rFont val="Tahoma"/>
        <family val="2"/>
      </rPr>
      <t xml:space="preserve"> </t>
    </r>
  </si>
  <si>
    <t xml:space="preserve">4. Pupils' achievement and the extent to which they enjoy their learning judgement was introduced on 1 September 2009. Prior to this a different judgement, 'How well do learners achieve?', was made. </t>
  </si>
  <si>
    <t>Number removed from serious weaknesses</t>
  </si>
  <si>
    <t>Number made subject to special measures</t>
  </si>
  <si>
    <t>5. In May and June of the 2006/07 academic year Ofsted completed a number of Phase 2 Reduced Tariff inspections which had no comparable behaviour judgement.</t>
  </si>
  <si>
    <r>
      <t>Aggregate achievement</t>
    </r>
    <r>
      <rPr>
        <vertAlign val="superscript"/>
        <sz val="8"/>
        <rFont val="Tahoma"/>
        <family val="2"/>
      </rPr>
      <t xml:space="preserve"> </t>
    </r>
  </si>
  <si>
    <t>Total number inspected</t>
  </si>
  <si>
    <t xml:space="preserve">Requires Improvement </t>
  </si>
  <si>
    <t>5. Prior to 1 September 2012 schools judged grade 3 were judged as satisfactory. Since 1 September 2012 they are now judged as ‘requires improvement’.</t>
  </si>
  <si>
    <t>7 May 2015</t>
  </si>
  <si>
    <t>16 June 2015</t>
  </si>
  <si>
    <t>3. 'Adequate' outcomes for boarding and residential provision judgements are included within 'requires improvement'.</t>
  </si>
  <si>
    <t>Lansbury Bridge School</t>
  </si>
  <si>
    <t>Jennett's Park CofE Primary School</t>
  </si>
  <si>
    <t>Haydon Bridge Community High School and Sports College</t>
  </si>
  <si>
    <t>31 December 2014</t>
  </si>
  <si>
    <t>1 October 2014 to 31 December 2014</t>
  </si>
  <si>
    <t>3 February 2015</t>
  </si>
  <si>
    <t>5 January 2015</t>
  </si>
  <si>
    <t>1 October 2014</t>
  </si>
  <si>
    <t>Grade 3 monitoring inspection</t>
  </si>
  <si>
    <t>Academy monitoring inspection</t>
  </si>
  <si>
    <t>Updated OB 11/06/2015</t>
  </si>
  <si>
    <t>Overall effectiveness of the early years provision</t>
  </si>
  <si>
    <t>Overall effectiveness of the sixth form provision</t>
  </si>
  <si>
    <t>Dec</t>
  </si>
  <si>
    <t>Nursery (412)</t>
  </si>
  <si>
    <t>Primary (16172)</t>
  </si>
  <si>
    <t>Secondary (3120)</t>
  </si>
  <si>
    <t>Special (1012)</t>
  </si>
  <si>
    <t>PRU (334)</t>
  </si>
  <si>
    <t>Grand Total (21050)</t>
  </si>
  <si>
    <t>Satisfactory/Requires Improvement</t>
  </si>
  <si>
    <t>31 August 2009</t>
  </si>
  <si>
    <t>at 31 Dec 2014 (21,050)</t>
  </si>
  <si>
    <t>Updated OB 11/06/15</t>
  </si>
  <si>
    <t>Bexhill High School</t>
  </si>
  <si>
    <t>The Featherstone Academy</t>
  </si>
  <si>
    <t>Stockland Green School</t>
  </si>
  <si>
    <t>Tree Tops Academy</t>
  </si>
  <si>
    <t>Old Priory Junior School</t>
  </si>
  <si>
    <t>Etone College</t>
  </si>
  <si>
    <t>Willenhall E-ACT Academy</t>
  </si>
  <si>
    <t>Sheffield Inclusion Centre</t>
  </si>
  <si>
    <t>East Point Academy</t>
  </si>
  <si>
    <t>Ormiston Ilkeston Enterprise Academy</t>
  </si>
  <si>
    <t>Hipperholme and Lightcliffe High School</t>
  </si>
  <si>
    <t>Harper Bell Seventh Day Adventist School</t>
  </si>
  <si>
    <t>Carisbrooke College</t>
  </si>
  <si>
    <t>Richard Rose Central Academy</t>
  </si>
  <si>
    <t>Rosslyn Park Primary and Nursery School</t>
  </si>
  <si>
    <t>Wyndcliffe Primary School</t>
  </si>
  <si>
    <t>Chapel-en-le-Frith CofE VC Primary School</t>
  </si>
  <si>
    <t>Kentmere Primary School</t>
  </si>
  <si>
    <t>Longwood Primary School</t>
  </si>
  <si>
    <t>Robin Hood Primary and Nursery School</t>
  </si>
  <si>
    <t>Castle View Primary School</t>
  </si>
  <si>
    <t>High Well School - South Hiendley</t>
  </si>
  <si>
    <t>Emslie Morgan Alternative Provision School (EMAPS)</t>
  </si>
  <si>
    <t>The Avenue Primary School and Children's Centre</t>
  </si>
  <si>
    <t>Jolesfield CofE Primary School</t>
  </si>
  <si>
    <t>Beacon Hill School</t>
  </si>
  <si>
    <t>Monks Eleigh Church of England Voluntary Controlled Primary School</t>
  </si>
  <si>
    <t>Coupals Community Primary School</t>
  </si>
  <si>
    <t>Rose Hill Primary School</t>
  </si>
  <si>
    <t>Buckland St Mary Church of England Primary School</t>
  </si>
  <si>
    <t>Castle Primary School</t>
  </si>
  <si>
    <t>Longlands Primary School</t>
  </si>
  <si>
    <t>Farnborough School Technology College</t>
  </si>
  <si>
    <t>Lynncroft Primary and Nursery School</t>
  </si>
  <si>
    <t>Thomas Becket Catholic School</t>
  </si>
  <si>
    <t>Stalham High School</t>
  </si>
  <si>
    <t>Swaffham CofE VC Junior School</t>
  </si>
  <si>
    <t>Wensum Junior School</t>
  </si>
  <si>
    <t>Terrington St John Primary School</t>
  </si>
  <si>
    <t>Middlecott School</t>
  </si>
  <si>
    <t>Ingoldsby Primary School</t>
  </si>
  <si>
    <t>Longslade Community College</t>
  </si>
  <si>
    <t>Charnwood College (High)</t>
  </si>
  <si>
    <t>Hope High School</t>
  </si>
  <si>
    <t>Hurlingham and Chelsea Secondary School</t>
  </si>
  <si>
    <t>Pleckgate High School Mathematics and Computing College</t>
  </si>
  <si>
    <t>St Aidan's Church of England Primary School</t>
  </si>
  <si>
    <t>Deepdale Junior School</t>
  </si>
  <si>
    <t>St Francis' Catholic Primary School, Maidstone</t>
  </si>
  <si>
    <t>Copenhagen Primary School</t>
  </si>
  <si>
    <t>Charlton Church of England Primary School</t>
  </si>
  <si>
    <t>Lydd Primary School</t>
  </si>
  <si>
    <t>Shoreham Village School</t>
  </si>
  <si>
    <t>Westgate Primary School</t>
  </si>
  <si>
    <t>Niton Primary School</t>
  </si>
  <si>
    <t>Hormead Church of England (VA) Primary School</t>
  </si>
  <si>
    <t>Four Lanes Community Junior School</t>
  </si>
  <si>
    <t>Mistley Norman Church of England Voluntary Controlled Primary School</t>
  </si>
  <si>
    <t>Latton Green Primary School</t>
  </si>
  <si>
    <t>Stambridge Primary School</t>
  </si>
  <si>
    <t>Leigh Beck Infant School and Nursery</t>
  </si>
  <si>
    <t>Annecy Catholic Primary School</t>
  </si>
  <si>
    <t>St Leonards CofE Primary School</t>
  </si>
  <si>
    <t>Peasmarsh Church of England Primary School</t>
  </si>
  <si>
    <t>Somerford Primary Community School</t>
  </si>
  <si>
    <t>Mill Water School</t>
  </si>
  <si>
    <t>Westlands School</t>
  </si>
  <si>
    <t>Austin Farm Primary School</t>
  </si>
  <si>
    <t>The Pingle School</t>
  </si>
  <si>
    <t>Newbold Community School</t>
  </si>
  <si>
    <t>Allenton Community Primary School</t>
  </si>
  <si>
    <t>Tywardreath School</t>
  </si>
  <si>
    <t>Bydales School</t>
  </si>
  <si>
    <t>Peover Superior Endowed Controlled Primary School</t>
  </si>
  <si>
    <t>Little Marlow CofE School</t>
  </si>
  <si>
    <t>St Ethelbert's Catholic Primary School</t>
  </si>
  <si>
    <t>The Grange School and Sports College</t>
  </si>
  <si>
    <t>Springwood Community Primary School</t>
  </si>
  <si>
    <t>Grenoside Community Primary School</t>
  </si>
  <si>
    <t>Blackburn Primary School</t>
  </si>
  <si>
    <t>Mexborough School</t>
  </si>
  <si>
    <t>Kirk Sandall Junior School</t>
  </si>
  <si>
    <t>St James' CofE Primary School Gorton</t>
  </si>
  <si>
    <t>Litherland High School</t>
  </si>
  <si>
    <t>Hillside High School</t>
  </si>
  <si>
    <t>Wednesfield High School, A Specialist Engineering College</t>
  </si>
  <si>
    <t>St Alban's Church of England Primary School</t>
  </si>
  <si>
    <t>Stow Heath Primary School</t>
  </si>
  <si>
    <t>Villiers Primary School</t>
  </si>
  <si>
    <t>Whitmore Park Primary School</t>
  </si>
  <si>
    <t>Saltley School and Specialist Science College</t>
  </si>
  <si>
    <t>Regina Coeli Catholic Primary School</t>
  </si>
  <si>
    <t>Thames View Junior School</t>
  </si>
  <si>
    <t>Southey Green Community Primary School and Nurseries</t>
  </si>
  <si>
    <t>Colne Primet Academy</t>
  </si>
  <si>
    <t>Merrill Academy</t>
  </si>
  <si>
    <t>Saint Mary's Catholic Voluntary Academy</t>
  </si>
  <si>
    <t>Long Field Academy</t>
  </si>
  <si>
    <t>Grasmere Academy</t>
  </si>
  <si>
    <t>Meadow Park Academy</t>
  </si>
  <si>
    <t>ARK Rose Primary Academy</t>
  </si>
  <si>
    <t>Molehill Copse Primary School</t>
  </si>
  <si>
    <t>Marish Primary School</t>
  </si>
  <si>
    <t>Brocklewood Primary and Nursery School</t>
  </si>
  <si>
    <t>Lynn Grove High School</t>
  </si>
  <si>
    <t>Arnold Hill Academy</t>
  </si>
  <si>
    <t>St Edmund Campion Catholic Primary School</t>
  </si>
  <si>
    <t>Yewlands Technology College</t>
  </si>
  <si>
    <t>Leeds East Academy</t>
  </si>
  <si>
    <t>Trumpington Meadows Primary School</t>
  </si>
  <si>
    <t>The Brittons Academy Trust</t>
  </si>
  <si>
    <t>Whitley Park Primary and Nursery School</t>
  </si>
  <si>
    <t>Audenshaw School Academy Trust</t>
  </si>
  <si>
    <t>Westlands Primary School</t>
  </si>
  <si>
    <t>Colchester Academy</t>
  </si>
  <si>
    <t>Kettering Buccleuch Academy</t>
  </si>
  <si>
    <t>University of Chester CE Academy</t>
  </si>
  <si>
    <t>Manchester Health Academy</t>
  </si>
  <si>
    <t>Droylsden Academy</t>
  </si>
  <si>
    <t>Billingshurst Primary School</t>
  </si>
  <si>
    <t>Broadfield Primary School</t>
  </si>
  <si>
    <t>St Aidan's Church of England Academy</t>
  </si>
  <si>
    <t>Salford City Academy</t>
  </si>
  <si>
    <t>Haberdashers' Aske's Knights Academy</t>
  </si>
  <si>
    <t>Hameldon Community College</t>
  </si>
  <si>
    <t>Shuttleworth College</t>
  </si>
  <si>
    <t>Tuckswood Primary School and Nursery</t>
  </si>
  <si>
    <t>Brixington Primary School</t>
  </si>
  <si>
    <t>Capital City Academy</t>
  </si>
  <si>
    <t>St Mary of Charity CofE (Aided) Primary School</t>
  </si>
  <si>
    <t>Sandy Lane Primary School</t>
  </si>
  <si>
    <t>St Christopher's Catholic Primary School</t>
  </si>
  <si>
    <t>The Churchill School</t>
  </si>
  <si>
    <t>Oughton Primary and Nursery School</t>
  </si>
  <si>
    <t>St Nicholas Church of England (Controlled) Primary School</t>
  </si>
  <si>
    <t>The Rowans</t>
  </si>
  <si>
    <t>Barnsley Academy</t>
  </si>
  <si>
    <t>Chase High School</t>
  </si>
  <si>
    <t>Grace Academy Solihull</t>
  </si>
  <si>
    <t>Coal Clough High School</t>
  </si>
  <si>
    <t>St Oswald's CofE Primary School</t>
  </si>
  <si>
    <t>Bell Farm Primary School</t>
  </si>
  <si>
    <t>Alde Valley School</t>
  </si>
  <si>
    <t>Reydon Primary School</t>
  </si>
  <si>
    <t>Glemsford Community Primary School</t>
  </si>
  <si>
    <t>Packmoor Primary School</t>
  </si>
  <si>
    <t>Bishops Lydeard Church of England Voluntary Controlled Primary School</t>
  </si>
  <si>
    <t>Dawley Church of England Primary School with Nursery</t>
  </si>
  <si>
    <t>Ellis Guilford School and Sports College</t>
  </si>
  <si>
    <t>Caister High School</t>
  </si>
  <si>
    <t>Burnham Market Primary School</t>
  </si>
  <si>
    <t>Ibstock Junior School</t>
  </si>
  <si>
    <t>Up Holland High School</t>
  </si>
  <si>
    <t>Greenvale Infant School</t>
  </si>
  <si>
    <t>Staplehurst School</t>
  </si>
  <si>
    <t>Haylands Primary School</t>
  </si>
  <si>
    <t>Holme-upon-Spalding Moor Primary School</t>
  </si>
  <si>
    <t>Berkeley Junior School</t>
  </si>
  <si>
    <t>Priory Lane Community School</t>
  </si>
  <si>
    <t>South Ferriby Primary School</t>
  </si>
  <si>
    <t>Sheredes School</t>
  </si>
  <si>
    <t>Newtown Church of England Voluntary Controlled Primary School</t>
  </si>
  <si>
    <t>Guillemont Junior School</t>
  </si>
  <si>
    <t>Tanners Brook Primary School</t>
  </si>
  <si>
    <t>Holland Park Primary School</t>
  </si>
  <si>
    <t>King's Ford Junior School</t>
  </si>
  <si>
    <t>Patcham Junior School</t>
  </si>
  <si>
    <t>Sunnydale Community College for Maths and Computing</t>
  </si>
  <si>
    <t>Dene House Primary School</t>
  </si>
  <si>
    <t>Ferndown Upper School</t>
  </si>
  <si>
    <t>St Philip Howard Catholic School</t>
  </si>
  <si>
    <t>Firs Estate Primary School</t>
  </si>
  <si>
    <t>Dunston Primary and Nursery School</t>
  </si>
  <si>
    <t>St Bernard's Catholic High School</t>
  </si>
  <si>
    <t>Beacon Hill Community School</t>
  </si>
  <si>
    <t>Manor College of Technology</t>
  </si>
  <si>
    <t>Birchwood CofE Primary School</t>
  </si>
  <si>
    <t>Thomas Hickman School</t>
  </si>
  <si>
    <t>Robert Bruce Middle School</t>
  </si>
  <si>
    <t>Lancot  School</t>
  </si>
  <si>
    <t>Sandhill View School</t>
  </si>
  <si>
    <t>Norham High School</t>
  </si>
  <si>
    <t>Royds School</t>
  </si>
  <si>
    <t>Batley Business and Enterprise College</t>
  </si>
  <si>
    <t>Beech Early Years Infant and Junior School</t>
  </si>
  <si>
    <t>Greengates Primary School</t>
  </si>
  <si>
    <t>Rainbow Forge Primary School</t>
  </si>
  <si>
    <t>Adwick Primary School</t>
  </si>
  <si>
    <t>Shawlands Primary School</t>
  </si>
  <si>
    <t>St Richard's Roman Catholic Primary School Atherton</t>
  </si>
  <si>
    <t>St Antony's Catholic College</t>
  </si>
  <si>
    <t>St Kentigern's RC Primary</t>
  </si>
  <si>
    <t>Newall Green High School</t>
  </si>
  <si>
    <t>Wallasey School</t>
  </si>
  <si>
    <t>St Augustine of Canterbury Catholic High School</t>
  </si>
  <si>
    <t>Lyndon School</t>
  </si>
  <si>
    <t>Cardinal Wiseman Catholic School and Language College</t>
  </si>
  <si>
    <t>Elms Farm Community Primary School</t>
  </si>
  <si>
    <t>St Theresa's Catholic Primary School</t>
  </si>
  <si>
    <t>Local authority (education)</t>
  </si>
  <si>
    <t>The Links AP Academy</t>
  </si>
  <si>
    <t>Academy Alternative Provision Converter</t>
  </si>
  <si>
    <t>The Bromfords School and Sixth Form College</t>
  </si>
  <si>
    <t>Al-Madinah School</t>
  </si>
  <si>
    <t>Epworth Primary Academy</t>
  </si>
  <si>
    <t>Armthorpe Academy</t>
  </si>
  <si>
    <t>Willow Academy</t>
  </si>
  <si>
    <t>Nicholas Breakspear Catholic School</t>
  </si>
  <si>
    <t>The Willows School</t>
  </si>
  <si>
    <t>Heanor Gate Science College</t>
  </si>
  <si>
    <t>Wyedean School and 6th Form Centre</t>
  </si>
  <si>
    <t>Lostock Hall Academy Trust</t>
  </si>
  <si>
    <t>West Hill School</t>
  </si>
  <si>
    <t>St Joseph's Catholic College</t>
  </si>
  <si>
    <t>Sandown Bay Academy</t>
  </si>
  <si>
    <t>Chatham Grammar School for Boys</t>
  </si>
  <si>
    <t>Shafton Advanced Learning Centre</t>
  </si>
  <si>
    <t>The Thetford Academy</t>
  </si>
  <si>
    <t>The Oxford Academy</t>
  </si>
  <si>
    <t>King's Stanley CofE Primary School</t>
  </si>
  <si>
    <t>Howitt Primary Community School</t>
  </si>
  <si>
    <t>Muriel Green Nursery School</t>
  </si>
  <si>
    <t>Holy Spirit Catholic Primary School</t>
  </si>
  <si>
    <t>Sheffield Springs Academy</t>
  </si>
  <si>
    <t>Al-Furqan Primary School</t>
  </si>
  <si>
    <t>St Mary's Church of England Primary School</t>
  </si>
  <si>
    <t>St John the Baptist CofE (Controlled) Primary School</t>
  </si>
  <si>
    <t>Prudhoe Community High School</t>
  </si>
  <si>
    <t>Skipton, Ings Community Primary and Nursery School</t>
  </si>
  <si>
    <t>St Edmund's Catholic School</t>
  </si>
  <si>
    <t>Regents Park Community College</t>
  </si>
  <si>
    <t>St James' Church of England Voluntary Aided Primary School, Harlow</t>
  </si>
  <si>
    <t>Northiam Church of England Primary School</t>
  </si>
  <si>
    <t>Meridian Community Primary School</t>
  </si>
  <si>
    <t>Bourne Primary School</t>
  </si>
  <si>
    <t>Shelton Junior School</t>
  </si>
  <si>
    <t>St Giles CofE (Aided) Primary School</t>
  </si>
  <si>
    <t>Pear Tree Community Junior School</t>
  </si>
  <si>
    <t>Stainburn School and Science College</t>
  </si>
  <si>
    <t>St Gregory's Catholic High School</t>
  </si>
  <si>
    <t>West Bank Primary School</t>
  </si>
  <si>
    <t>Westwood Farm Junior School</t>
  </si>
  <si>
    <t>North Fawdon Primary School</t>
  </si>
  <si>
    <t>St Francis Catholic Primary School</t>
  </si>
  <si>
    <t>Butts Primary School</t>
  </si>
  <si>
    <t>The Dormston School</t>
  </si>
  <si>
    <t>Sir Frank Whittle Primary School</t>
  </si>
  <si>
    <t>St Columba's Catholic Primary School</t>
  </si>
  <si>
    <t>St Joseph's Catholic Primary School</t>
  </si>
  <si>
    <t>Snaresbrook Primary School</t>
  </si>
  <si>
    <t>St Francis' Catholic Primary School</t>
  </si>
  <si>
    <t>West Green Primary School</t>
  </si>
  <si>
    <t>St John's Church of England Primary School</t>
  </si>
  <si>
    <t>2. Fourteen of the inspections reported on were integrated inspections; thirteen were section 5 inspections and one was a section 8 deemed section 5.</t>
  </si>
  <si>
    <t>revised</t>
  </si>
  <si>
    <t>Provisional/revised?</t>
  </si>
  <si>
    <r>
      <t xml:space="preserve">Chart 4: Most recent overall effectiveness of schools inspected by 31 December 2014 (revised) </t>
    </r>
    <r>
      <rPr>
        <b/>
        <vertAlign val="superscript"/>
        <sz val="10"/>
        <rFont val="Tahoma"/>
        <family val="2"/>
      </rPr>
      <t>1 2 3 4</t>
    </r>
  </si>
  <si>
    <t>31 Dec 2014</t>
  </si>
  <si>
    <r>
      <t xml:space="preserve">Table 3: Selected inspection judgements of schools at their most recent inspection as at 31 December 2014 (revised) </t>
    </r>
    <r>
      <rPr>
        <b/>
        <vertAlign val="superscript"/>
        <sz val="10"/>
        <rFont val="Tahoma"/>
        <family val="2"/>
      </rPr>
      <t>1 2 3 4 5</t>
    </r>
  </si>
  <si>
    <r>
      <t xml:space="preserve">Table 5: Most recent overall effectiveness for schools inspected up to 31 December 2014 by local authority area and region (revised) </t>
    </r>
    <r>
      <rPr>
        <b/>
        <vertAlign val="superscript"/>
        <sz val="10"/>
        <rFont val="Tahoma"/>
        <family val="2"/>
      </rPr>
      <t>1 2 3 4</t>
    </r>
  </si>
  <si>
    <r>
      <t xml:space="preserve">Chart 5:  Most recent overall effectiveness of schools inspected by 31 December 2014 and at the end of previous academic years (revised) </t>
    </r>
    <r>
      <rPr>
        <b/>
        <vertAlign val="superscript"/>
        <sz val="10"/>
        <rFont val="Tahoma"/>
        <family val="2"/>
      </rPr>
      <t>1 2 3 4 5</t>
    </r>
  </si>
  <si>
    <t>Revised</t>
  </si>
  <si>
    <t>Updated JT 17/06/2015</t>
  </si>
  <si>
    <t>Newlands Primary School</t>
  </si>
  <si>
    <t>Wreake Valley Academy</t>
  </si>
  <si>
    <t>Ernulf Academy</t>
  </si>
  <si>
    <t>Ryde Academy</t>
  </si>
  <si>
    <t>South Leeds Academy</t>
  </si>
  <si>
    <t>The Gainsborough Academy</t>
  </si>
  <si>
    <t>Leeside Community Primary School</t>
  </si>
  <si>
    <t>Holly Hill Primary and Nursery School</t>
  </si>
  <si>
    <t>Wigginton Primary School</t>
  </si>
  <si>
    <t>Corpus Christi Catholic High School</t>
  </si>
  <si>
    <t>Ings Primary School</t>
  </si>
  <si>
    <t>The Dearne Advanced Learning Centre</t>
  </si>
  <si>
    <t>Pensby High School for Boys: A Specialist Sports College</t>
  </si>
  <si>
    <t>Savio Salesian College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</si>
</sst>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.0000"/>
    <numFmt numFmtId="167" formatCode="0.000"/>
    <numFmt numFmtId="168" formatCode="0.0"/>
    <numFmt numFmtId="169" formatCode="General_)"/>
    <numFmt numFmtId="170" formatCode="0.0000000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800]dddd\,\ mmmm\ dd\,\ yyyy"/>
    <numFmt numFmtId="178" formatCode="0.000%"/>
    <numFmt numFmtId="179" formatCode="0.0%"/>
    <numFmt numFmtId="180" formatCode="_-* #,##0_-;\-* #,##0_-;_-* &quot;-&quot;??_-;_-@_-"/>
    <numFmt numFmtId="181" formatCode="&quot;£&quot;#,##0.00"/>
    <numFmt numFmtId="182" formatCode="0.00000000"/>
    <numFmt numFmtId="183" formatCode="dd\ mmm\ yyyy"/>
    <numFmt numFmtId="184" formatCode="[$-809]dd\ mmmm\ yyyy;@"/>
    <numFmt numFmtId="185" formatCode="0;;;"/>
    <numFmt numFmtId="186" formatCode="#,##0.0"/>
    <numFmt numFmtId="187" formatCode="#,##0.000"/>
    <numFmt numFmtId="188" formatCode="#,##0.0000"/>
    <numFmt numFmtId="189" formatCode="#,##0.00000"/>
    <numFmt numFmtId="190" formatCode="_-* #,##0.0_-;\-* #,##0.0_-;_-* &quot;-&quot;??_-;_-@_-"/>
    <numFmt numFmtId="191" formatCode="m/d/yyyy"/>
    <numFmt numFmtId="192" formatCode="mmm\-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;;"/>
    <numFmt numFmtId="198" formatCode="0;;"/>
  </numFmts>
  <fonts count="86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Tahoma"/>
      <family val="2"/>
    </font>
    <font>
      <b/>
      <sz val="10"/>
      <color indexed="9"/>
      <name val="Tahoma"/>
      <family val="2"/>
    </font>
    <font>
      <b/>
      <sz val="20"/>
      <color indexed="9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color indexed="23"/>
      <name val="Tahoma"/>
      <family val="2"/>
    </font>
    <font>
      <sz val="12"/>
      <color indexed="12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9"/>
      <name val="Tahoma"/>
      <family val="2"/>
    </font>
    <font>
      <b/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Tahoma"/>
      <family val="2"/>
    </font>
    <font>
      <sz val="4.5"/>
      <color indexed="8"/>
      <name val="Tahoma"/>
      <family val="2"/>
    </font>
    <font>
      <b/>
      <sz val="5.5"/>
      <color indexed="9"/>
      <name val="Tahoma"/>
      <family val="2"/>
    </font>
    <font>
      <sz val="11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9"/>
      <name val="Tahoma"/>
      <family val="2"/>
    </font>
    <font>
      <sz val="7.3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2"/>
      <name val="Cambri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7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center"/>
      <protection hidden="1" locked="0"/>
    </xf>
    <xf numFmtId="0" fontId="3" fillId="33" borderId="0" xfId="0" applyFont="1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1" fillId="33" borderId="1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" fontId="1" fillId="33" borderId="0" xfId="0" applyNumberFormat="1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9" fillId="33" borderId="12" xfId="0" applyFont="1" applyFill="1" applyBorder="1" applyAlignment="1" applyProtection="1">
      <alignment horizontal="right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wrapText="1"/>
      <protection hidden="1" locked="0"/>
    </xf>
    <xf numFmtId="1" fontId="0" fillId="33" borderId="0" xfId="0" applyNumberFormat="1" applyFill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33" borderId="0" xfId="0" applyFont="1" applyFill="1" applyAlignment="1" applyProtection="1">
      <alignment vertical="center" wrapText="1"/>
      <protection hidden="1" locked="0"/>
    </xf>
    <xf numFmtId="0" fontId="1" fillId="33" borderId="0" xfId="0" applyFont="1" applyFill="1" applyAlignment="1" applyProtection="1">
      <alignment vertical="center"/>
      <protection hidden="1" locked="0"/>
    </xf>
    <xf numFmtId="49" fontId="0" fillId="33" borderId="0" xfId="0" applyNumberFormat="1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 applyProtection="1">
      <alignment vertical="center"/>
      <protection hidden="1" locked="0"/>
    </xf>
    <xf numFmtId="165" fontId="0" fillId="33" borderId="0" xfId="0" applyNumberForma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vertical="center" wrapText="1"/>
      <protection hidden="1" locked="0"/>
    </xf>
    <xf numFmtId="0" fontId="14" fillId="33" borderId="0" xfId="0" applyFont="1" applyFill="1" applyAlignment="1" applyProtection="1">
      <alignment horizontal="right" vertical="center"/>
      <protection hidden="1" locked="0"/>
    </xf>
    <xf numFmtId="0" fontId="1" fillId="33" borderId="12" xfId="0" applyFont="1" applyFill="1" applyBorder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/>
      <protection hidden="1" locked="0"/>
    </xf>
    <xf numFmtId="1" fontId="9" fillId="33" borderId="12" xfId="0" applyNumberFormat="1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vertical="top"/>
      <protection hidden="1" locked="0"/>
    </xf>
    <xf numFmtId="3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67" applyFont="1" applyFill="1" applyProtection="1">
      <alignment/>
      <protection hidden="1" locked="0"/>
    </xf>
    <xf numFmtId="0" fontId="0" fillId="33" borderId="0" xfId="67" applyFill="1" applyProtection="1">
      <alignment/>
      <protection hidden="1" locked="0"/>
    </xf>
    <xf numFmtId="0" fontId="0" fillId="33" borderId="0" xfId="67" applyFill="1" applyAlignment="1" applyProtection="1">
      <alignment vertical="center" wrapText="1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33" borderId="0" xfId="67" applyFill="1" applyAlignment="1" applyProtection="1">
      <alignment/>
      <protection hidden="1" locked="0"/>
    </xf>
    <xf numFmtId="0" fontId="4" fillId="33" borderId="10" xfId="67" applyFont="1" applyFill="1" applyBorder="1" applyProtection="1">
      <alignment/>
      <protection hidden="1" locked="0"/>
    </xf>
    <xf numFmtId="0" fontId="0" fillId="33" borderId="10" xfId="67" applyFill="1" applyBorder="1" applyProtection="1">
      <alignment/>
      <protection hidden="1" locked="0"/>
    </xf>
    <xf numFmtId="0" fontId="0" fillId="33" borderId="0" xfId="67" applyFont="1" applyFill="1" applyProtection="1">
      <alignment/>
      <protection hidden="1" locked="0"/>
    </xf>
    <xf numFmtId="0" fontId="1" fillId="33" borderId="0" xfId="67" applyFont="1" applyFill="1" applyProtection="1">
      <alignment/>
      <protection hidden="1" locked="0"/>
    </xf>
    <xf numFmtId="0" fontId="3" fillId="33" borderId="10" xfId="67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67" applyNumberFormat="1" applyFont="1" applyFill="1" applyProtection="1">
      <alignment/>
      <protection hidden="1" locked="0"/>
    </xf>
    <xf numFmtId="0" fontId="1" fillId="33" borderId="10" xfId="67" applyFont="1" applyFill="1" applyBorder="1" applyAlignment="1" applyProtection="1">
      <alignment horizontal="center"/>
      <protection hidden="1" locked="0"/>
    </xf>
    <xf numFmtId="0" fontId="1" fillId="33" borderId="0" xfId="67" applyFont="1" applyFill="1" applyBorder="1" applyAlignment="1" applyProtection="1">
      <alignment horizontal="left"/>
      <protection hidden="1" locked="0"/>
    </xf>
    <xf numFmtId="0" fontId="1" fillId="33" borderId="10" xfId="67" applyFont="1" applyFill="1" applyBorder="1" applyAlignment="1" applyProtection="1">
      <alignment horizontal="left"/>
      <protection hidden="1" locked="0"/>
    </xf>
    <xf numFmtId="0" fontId="2" fillId="33" borderId="0" xfId="67" applyFont="1" applyFill="1" applyBorder="1" applyAlignment="1" applyProtection="1">
      <alignment wrapText="1"/>
      <protection hidden="1" locked="0"/>
    </xf>
    <xf numFmtId="0" fontId="0" fillId="33" borderId="12" xfId="67" applyFill="1" applyBorder="1" applyProtection="1">
      <alignment/>
      <protection hidden="1" locked="0"/>
    </xf>
    <xf numFmtId="0" fontId="2" fillId="33" borderId="0" xfId="67" applyFont="1" applyFill="1" applyAlignment="1" applyProtection="1">
      <alignment/>
      <protection hidden="1" locked="0"/>
    </xf>
    <xf numFmtId="0" fontId="0" fillId="33" borderId="0" xfId="67" applyFill="1" applyBorder="1" applyAlignment="1" applyProtection="1">
      <alignment/>
      <protection hidden="1" locked="0"/>
    </xf>
    <xf numFmtId="0" fontId="2" fillId="33" borderId="0" xfId="67" applyNumberFormat="1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 vertical="top"/>
      <protection hidden="1" locked="0"/>
    </xf>
    <xf numFmtId="3" fontId="3" fillId="33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67" applyFill="1" applyProtection="1">
      <alignment/>
      <protection hidden="1"/>
    </xf>
    <xf numFmtId="0" fontId="0" fillId="33" borderId="0" xfId="67" applyFill="1" applyAlignment="1" applyProtection="1">
      <alignment vertical="center"/>
      <protection hidden="1"/>
    </xf>
    <xf numFmtId="0" fontId="0" fillId="33" borderId="0" xfId="67" applyFont="1" applyFill="1" applyAlignment="1" applyProtection="1">
      <alignment vertical="center"/>
      <protection hidden="1"/>
    </xf>
    <xf numFmtId="0" fontId="0" fillId="33" borderId="0" xfId="67" applyFont="1" applyFill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165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165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67" applyFont="1" applyFill="1" applyBorder="1" applyAlignment="1" applyProtection="1">
      <alignment horizontal="left"/>
      <protection hidden="1"/>
    </xf>
    <xf numFmtId="0" fontId="1" fillId="33" borderId="0" xfId="67" applyFont="1" applyFill="1" applyBorder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 locked="0"/>
    </xf>
    <xf numFmtId="3" fontId="3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0" fillId="33" borderId="10" xfId="0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/>
    </xf>
    <xf numFmtId="0" fontId="1" fillId="33" borderId="0" xfId="67" applyFont="1" applyFill="1" applyAlignment="1" applyProtection="1">
      <alignment vertical="center" wrapText="1"/>
      <protection hidden="1" locked="0"/>
    </xf>
    <xf numFmtId="0" fontId="1" fillId="33" borderId="11" xfId="0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 applyProtection="1">
      <alignment vertical="center" wrapText="1"/>
      <protection hidden="1" locked="0"/>
    </xf>
    <xf numFmtId="3" fontId="2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0" xfId="0" applyNumberFormat="1" applyFill="1" applyAlignment="1" applyProtection="1">
      <alignment horizontal="center" vertical="center"/>
      <protection hidden="1" locked="0"/>
    </xf>
    <xf numFmtId="3" fontId="3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3" fontId="9" fillId="33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60" applyFont="1" applyAlignment="1" applyProtection="1">
      <alignment/>
      <protection hidden="1"/>
    </xf>
    <xf numFmtId="0" fontId="7" fillId="0" borderId="0" xfId="60" applyFont="1" applyAlignment="1" applyProtection="1">
      <alignment/>
      <protection hidden="1" locked="0"/>
    </xf>
    <xf numFmtId="0" fontId="7" fillId="33" borderId="0" xfId="60" applyFont="1" applyFill="1" applyAlignment="1" applyProtection="1">
      <alignment/>
      <protection hidden="1"/>
    </xf>
    <xf numFmtId="0" fontId="7" fillId="33" borderId="0" xfId="60" applyFont="1" applyFill="1" applyAlignment="1" applyProtection="1">
      <alignment horizontal="left"/>
      <protection hidden="1" locked="0"/>
    </xf>
    <xf numFmtId="0" fontId="7" fillId="0" borderId="0" xfId="60" applyFont="1" applyAlignment="1" applyProtection="1">
      <alignment horizontal="left"/>
      <protection hidden="1" locked="0"/>
    </xf>
    <xf numFmtId="0" fontId="7" fillId="33" borderId="0" xfId="60" applyFont="1" applyFill="1" applyAlignment="1" applyProtection="1">
      <alignment vertical="center" wrapText="1"/>
      <protection hidden="1"/>
    </xf>
    <xf numFmtId="0" fontId="7" fillId="33" borderId="0" xfId="60" applyFont="1" applyFill="1" applyAlignment="1" applyProtection="1">
      <alignment horizontal="left" vertical="top"/>
      <protection hidden="1" locked="0"/>
    </xf>
    <xf numFmtId="0" fontId="7" fillId="0" borderId="0" xfId="60" applyFont="1" applyAlignment="1" applyProtection="1">
      <alignment horizontal="left" vertical="top"/>
      <protection hidden="1" locked="0"/>
    </xf>
    <xf numFmtId="0" fontId="7" fillId="33" borderId="0" xfId="60" applyFont="1" applyFill="1" applyAlignment="1" applyProtection="1">
      <alignment horizontal="left" vertical="center"/>
      <protection hidden="1" locked="0"/>
    </xf>
    <xf numFmtId="0" fontId="0" fillId="33" borderId="0" xfId="0" applyFont="1" applyFill="1" applyAlignment="1" applyProtection="1">
      <alignment/>
      <protection hidden="1"/>
    </xf>
    <xf numFmtId="15" fontId="7" fillId="33" borderId="0" xfId="60" applyNumberFormat="1" applyFont="1" applyFill="1" applyAlignment="1" applyProtection="1">
      <alignment horizontal="left" vertical="center"/>
      <protection hidden="1" locked="0"/>
    </xf>
    <xf numFmtId="15" fontId="7" fillId="33" borderId="0" xfId="60" applyNumberFormat="1" applyFont="1" applyFill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7" fillId="33" borderId="0" xfId="60" applyFont="1" applyFill="1" applyAlignment="1" applyProtection="1">
      <alignment horizontal="left" vertical="center" wrapText="1"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3" fontId="0" fillId="33" borderId="0" xfId="0" applyNumberForma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wrapText="1"/>
      <protection hidden="1"/>
    </xf>
    <xf numFmtId="3" fontId="11" fillId="33" borderId="0" xfId="60" applyNumberFormat="1" applyFont="1" applyFill="1" applyBorder="1" applyAlignment="1" applyProtection="1">
      <alignment/>
      <protection hidden="1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3" fillId="33" borderId="10" xfId="67" applyFont="1" applyFill="1" applyBorder="1" applyProtection="1">
      <alignment/>
      <protection hidden="1" locked="0"/>
    </xf>
    <xf numFmtId="0" fontId="3" fillId="33" borderId="11" xfId="67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6" fillId="33" borderId="0" xfId="67" applyFont="1" applyFill="1" applyProtection="1">
      <alignment/>
      <protection hidden="1" locked="0"/>
    </xf>
    <xf numFmtId="0" fontId="0" fillId="33" borderId="0" xfId="67" applyFill="1" applyAlignment="1" applyProtection="1">
      <alignment vertical="center"/>
      <protection hidden="1" locked="0"/>
    </xf>
    <xf numFmtId="0" fontId="0" fillId="34" borderId="0" xfId="67" applyFill="1" applyProtection="1">
      <alignment/>
      <protection hidden="1"/>
    </xf>
    <xf numFmtId="0" fontId="0" fillId="34" borderId="0" xfId="67" applyFill="1" applyProtection="1">
      <alignment/>
      <protection hidden="1" locked="0"/>
    </xf>
    <xf numFmtId="0" fontId="76" fillId="33" borderId="0" xfId="67" applyFont="1" applyFill="1" applyProtection="1">
      <alignment/>
      <protection hidden="1"/>
    </xf>
    <xf numFmtId="0" fontId="77" fillId="34" borderId="0" xfId="67" applyFont="1" applyFill="1" applyBorder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0" xfId="0" applyFont="1" applyFill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vertical="top"/>
      <protection hidden="1" locked="0"/>
    </xf>
    <xf numFmtId="0" fontId="2" fillId="33" borderId="0" xfId="67" applyFont="1" applyFill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67" applyFont="1" applyFill="1" applyProtection="1">
      <alignment/>
      <protection hidden="1" locked="0"/>
    </xf>
    <xf numFmtId="0" fontId="20" fillId="0" borderId="0" xfId="68" applyFont="1" applyBorder="1" applyAlignment="1" applyProtection="1">
      <alignment horizontal="left" vertical="center" wrapText="1"/>
      <protection hidden="1" locked="0"/>
    </xf>
    <xf numFmtId="0" fontId="63" fillId="0" borderId="0" xfId="68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 locked="0"/>
    </xf>
    <xf numFmtId="0" fontId="2" fillId="34" borderId="0" xfId="0" applyFont="1" applyFill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4" fillId="34" borderId="0" xfId="0" applyFont="1" applyFill="1" applyAlignment="1" applyProtection="1">
      <alignment horizontal="left" wrapText="1"/>
      <protection hidden="1" locked="0"/>
    </xf>
    <xf numFmtId="1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1" fillId="34" borderId="0" xfId="0" applyFont="1" applyFill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 vertical="center" wrapText="1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2" xfId="0" applyFont="1" applyFill="1" applyBorder="1" applyAlignment="1" applyProtection="1">
      <alignment/>
      <protection hidden="1" locked="0"/>
    </xf>
    <xf numFmtId="1" fontId="1" fillId="34" borderId="0" xfId="0" applyNumberFormat="1" applyFont="1" applyFill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9" fillId="34" borderId="12" xfId="0" applyNumberFormat="1" applyFont="1" applyFill="1" applyBorder="1" applyAlignment="1" applyProtection="1">
      <alignment horizontal="righ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34" borderId="12" xfId="0" applyNumberFormat="1" applyFont="1" applyFill="1" applyBorder="1" applyAlignment="1" applyProtection="1">
      <alignment/>
      <protection hidden="1" locked="0"/>
    </xf>
    <xf numFmtId="3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4" borderId="0" xfId="67" applyFont="1" applyFill="1" applyProtection="1">
      <alignment/>
      <protection hidden="1"/>
    </xf>
    <xf numFmtId="165" fontId="2" fillId="33" borderId="0" xfId="0" applyNumberFormat="1" applyFont="1" applyFill="1" applyAlignment="1" applyProtection="1">
      <alignment horizontal="left"/>
      <protection hidden="1" locked="0"/>
    </xf>
    <xf numFmtId="0" fontId="77" fillId="33" borderId="0" xfId="67" applyFont="1" applyFill="1" applyProtection="1">
      <alignment/>
      <protection hidden="1"/>
    </xf>
    <xf numFmtId="0" fontId="78" fillId="34" borderId="0" xfId="67" applyFont="1" applyFill="1" applyBorder="1" applyAlignment="1" applyProtection="1">
      <alignment/>
      <protection hidden="1"/>
    </xf>
    <xf numFmtId="0" fontId="78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center"/>
      <protection hidden="1"/>
    </xf>
    <xf numFmtId="185" fontId="79" fillId="34" borderId="0" xfId="67" applyNumberFormat="1" applyFont="1" applyFill="1" applyBorder="1" applyAlignment="1" applyProtection="1">
      <alignment horizontal="center" vertical="center"/>
      <protection hidden="1"/>
    </xf>
    <xf numFmtId="0" fontId="79" fillId="34" borderId="0" xfId="67" applyFont="1" applyFill="1" applyBorder="1" applyAlignment="1" applyProtection="1">
      <alignment vertical="center" wrapText="1"/>
      <protection hidden="1"/>
    </xf>
    <xf numFmtId="0" fontId="77" fillId="34" borderId="0" xfId="67" applyFont="1" applyFill="1" applyProtection="1">
      <alignment/>
      <protection hidden="1"/>
    </xf>
    <xf numFmtId="185" fontId="77" fillId="34" borderId="0" xfId="67" applyNumberFormat="1" applyFont="1" applyFill="1" applyProtection="1">
      <alignment/>
      <protection hidden="1"/>
    </xf>
    <xf numFmtId="0" fontId="79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left"/>
      <protection hidden="1"/>
    </xf>
    <xf numFmtId="185" fontId="79" fillId="34" borderId="0" xfId="67" applyNumberFormat="1" applyFont="1" applyFill="1" applyBorder="1" applyProtection="1">
      <alignment/>
      <protection hidden="1"/>
    </xf>
    <xf numFmtId="0" fontId="2" fillId="34" borderId="0" xfId="0" applyFont="1" applyFill="1" applyAlignment="1" applyProtection="1">
      <alignment vertical="center" wrapText="1"/>
      <protection hidden="1" locked="0"/>
    </xf>
    <xf numFmtId="0" fontId="20" fillId="0" borderId="0" xfId="68" applyFont="1" applyAlignment="1" applyProtection="1">
      <alignment vertical="top"/>
      <protection hidden="1" locked="0"/>
    </xf>
    <xf numFmtId="0" fontId="2" fillId="34" borderId="0" xfId="0" applyFont="1" applyFill="1" applyAlignment="1" applyProtection="1">
      <alignment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3" fontId="3" fillId="33" borderId="0" xfId="0" applyNumberFormat="1" applyFont="1" applyFill="1" applyAlignment="1" applyProtection="1">
      <alignment horizontal="left"/>
      <protection hidden="1" locked="0"/>
    </xf>
    <xf numFmtId="0" fontId="9" fillId="33" borderId="0" xfId="67" applyFont="1" applyFill="1" applyBorder="1" applyAlignment="1" applyProtection="1">
      <alignment/>
      <protection hidden="1" locked="0"/>
    </xf>
    <xf numFmtId="169" fontId="1" fillId="33" borderId="0" xfId="79" applyFont="1" applyFill="1" applyAlignment="1" applyProtection="1">
      <alignment/>
      <protection hidden="1" locked="0"/>
    </xf>
    <xf numFmtId="3" fontId="1" fillId="33" borderId="0" xfId="0" applyNumberFormat="1" applyFont="1" applyFill="1" applyAlignment="1" applyProtection="1">
      <alignment horizontal="left"/>
      <protection hidden="1" locked="0"/>
    </xf>
    <xf numFmtId="0" fontId="0" fillId="34" borderId="0" xfId="67" applyFont="1" applyFill="1" applyProtection="1">
      <alignment/>
      <protection hidden="1" locked="0"/>
    </xf>
    <xf numFmtId="0" fontId="79" fillId="34" borderId="0" xfId="67" applyFont="1" applyFill="1" applyBorder="1" applyProtection="1">
      <alignment/>
      <protection hidden="1" locked="0"/>
    </xf>
    <xf numFmtId="0" fontId="77" fillId="34" borderId="0" xfId="67" applyFont="1" applyFill="1" applyBorder="1" applyProtection="1">
      <alignment/>
      <protection hidden="1" locked="0"/>
    </xf>
    <xf numFmtId="0" fontId="22" fillId="33" borderId="0" xfId="67" applyFont="1" applyFill="1" applyBorder="1" applyProtection="1">
      <alignment/>
      <protection hidden="1" locked="0"/>
    </xf>
    <xf numFmtId="0" fontId="77" fillId="34" borderId="0" xfId="67" applyFont="1" applyFill="1" applyProtection="1">
      <alignment/>
      <protection hidden="1" locked="0"/>
    </xf>
    <xf numFmtId="0" fontId="78" fillId="34" borderId="0" xfId="67" applyFont="1" applyFill="1" applyBorder="1" applyAlignment="1" applyProtection="1">
      <alignment/>
      <protection hidden="1" locked="0"/>
    </xf>
    <xf numFmtId="0" fontId="78" fillId="34" borderId="0" xfId="67" applyFont="1" applyFill="1" applyBorder="1" applyProtection="1">
      <alignment/>
      <protection hidden="1" locked="0"/>
    </xf>
    <xf numFmtId="0" fontId="79" fillId="34" borderId="0" xfId="67" applyFont="1" applyFill="1" applyBorder="1" applyAlignment="1" applyProtection="1">
      <alignment horizontal="center"/>
      <protection hidden="1" locked="0"/>
    </xf>
    <xf numFmtId="0" fontId="78" fillId="34" borderId="0" xfId="67" applyFont="1" applyFill="1" applyBorder="1" applyAlignment="1" applyProtection="1">
      <alignment horizontal="center"/>
      <protection hidden="1" locked="0"/>
    </xf>
    <xf numFmtId="185" fontId="79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67" applyFont="1" applyFill="1" applyBorder="1" applyProtection="1">
      <alignment/>
      <protection hidden="1" locked="0"/>
    </xf>
    <xf numFmtId="0" fontId="1" fillId="34" borderId="0" xfId="67" applyFont="1" applyFill="1" applyBorder="1" applyProtection="1">
      <alignment/>
      <protection hidden="1" locked="0"/>
    </xf>
    <xf numFmtId="0" fontId="3" fillId="34" borderId="0" xfId="67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185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1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vertical="center" wrapText="1"/>
      <protection hidden="1" locked="0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 applyProtection="1">
      <alignment vertical="center"/>
      <protection hidden="1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9" fillId="33" borderId="0" xfId="67" applyFont="1" applyFill="1" applyAlignment="1" applyProtection="1">
      <alignment horizontal="right"/>
      <protection hidden="1" locked="0"/>
    </xf>
    <xf numFmtId="0" fontId="77" fillId="33" borderId="0" xfId="67" applyFont="1" applyFill="1" applyProtection="1">
      <alignment/>
      <protection hidden="1" locked="0"/>
    </xf>
    <xf numFmtId="0" fontId="76" fillId="33" borderId="0" xfId="67" applyFont="1" applyFill="1" applyProtection="1">
      <alignment/>
      <protection hidden="1" locked="0"/>
    </xf>
    <xf numFmtId="0" fontId="79" fillId="34" borderId="0" xfId="67" applyFont="1" applyFill="1" applyBorder="1" applyAlignment="1" applyProtection="1">
      <alignment horizontal="left" vertical="center" wrapText="1"/>
      <protection hidden="1"/>
    </xf>
    <xf numFmtId="0" fontId="78" fillId="34" borderId="0" xfId="67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vertical="top"/>
      <protection hidden="1" locked="0"/>
    </xf>
    <xf numFmtId="0" fontId="1" fillId="34" borderId="0" xfId="0" applyFont="1" applyFill="1" applyBorder="1" applyAlignment="1" applyProtection="1">
      <alignment vertical="top"/>
      <protection hidden="1" locked="0"/>
    </xf>
    <xf numFmtId="1" fontId="1" fillId="34" borderId="0" xfId="0" applyNumberFormat="1" applyFont="1" applyFill="1" applyAlignment="1" applyProtection="1">
      <alignment vertical="top"/>
      <protection hidden="1" locked="0"/>
    </xf>
    <xf numFmtId="0" fontId="1" fillId="34" borderId="0" xfId="0" applyFont="1" applyFill="1" applyAlignment="1" applyProtection="1">
      <alignment horizontal="center" vertical="top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1" fillId="34" borderId="0" xfId="67" applyFont="1" applyFill="1" applyProtection="1">
      <alignment/>
      <protection hidden="1" locked="0"/>
    </xf>
    <xf numFmtId="9" fontId="0" fillId="34" borderId="0" xfId="84" applyFont="1" applyFill="1" applyAlignment="1" applyProtection="1">
      <alignment horizontal="center" vertical="center"/>
      <protection hidden="1" locked="0"/>
    </xf>
    <xf numFmtId="0" fontId="1" fillId="33" borderId="10" xfId="67" applyFont="1" applyFill="1" applyBorder="1" applyAlignment="1" applyProtection="1">
      <alignment horizontal="center" vertical="center"/>
      <protection hidden="1" locked="0"/>
    </xf>
    <xf numFmtId="0" fontId="3" fillId="33" borderId="10" xfId="67" applyFont="1" applyFill="1" applyBorder="1" applyAlignment="1" applyProtection="1">
      <alignment horizontal="center" vertical="center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0" xfId="0" applyFont="1" applyFill="1" applyBorder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 indent="4"/>
      <protection hidden="1" locked="0"/>
    </xf>
    <xf numFmtId="3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0" fontId="3" fillId="33" borderId="0" xfId="0" applyFont="1" applyFill="1" applyBorder="1" applyAlignment="1" applyProtection="1">
      <alignment horizontal="right" vertical="center" indent="3"/>
      <protection hidden="1" locked="0"/>
    </xf>
    <xf numFmtId="0" fontId="0" fillId="33" borderId="0" xfId="0" applyFill="1" applyAlignment="1" applyProtection="1">
      <alignment horizontal="right" vertical="center" indent="3"/>
      <protection hidden="1" locked="0"/>
    </xf>
    <xf numFmtId="0" fontId="0" fillId="33" borderId="12" xfId="0" applyFill="1" applyBorder="1" applyAlignment="1" applyProtection="1">
      <alignment horizontal="right" indent="3"/>
      <protection hidden="1" locked="0"/>
    </xf>
    <xf numFmtId="0" fontId="0" fillId="33" borderId="0" xfId="0" applyFill="1" applyBorder="1" applyAlignment="1" applyProtection="1">
      <alignment horizontal="right" indent="3"/>
      <protection hidden="1" locked="0"/>
    </xf>
    <xf numFmtId="1" fontId="0" fillId="33" borderId="0" xfId="0" applyNumberFormat="1" applyFill="1" applyAlignment="1" applyProtection="1">
      <alignment horizontal="right" indent="3"/>
      <protection hidden="1" locked="0"/>
    </xf>
    <xf numFmtId="3" fontId="3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10" xfId="67" applyNumberFormat="1" applyFont="1" applyFill="1" applyBorder="1" applyAlignment="1" applyProtection="1">
      <alignment horizontal="right" vertical="center" indent="2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67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10" xfId="67" applyFont="1" applyFill="1" applyBorder="1" applyAlignment="1" applyProtection="1">
      <alignment horizontal="center" wrapText="1"/>
      <protection hidden="1" locked="0"/>
    </xf>
    <xf numFmtId="0" fontId="1" fillId="33" borderId="10" xfId="67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0" borderId="0" xfId="67" applyFont="1" applyFill="1" applyProtection="1">
      <alignment/>
      <protection hidden="1" locked="0"/>
    </xf>
    <xf numFmtId="0" fontId="0" fillId="34" borderId="10" xfId="67" applyFill="1" applyBorder="1" applyProtection="1">
      <alignment/>
      <protection hidden="1" locked="0"/>
    </xf>
    <xf numFmtId="0" fontId="3" fillId="34" borderId="11" xfId="67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Alignment="1" applyProtection="1">
      <alignment horizontal="left" vertical="center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0" xfId="67" applyFont="1" applyFill="1" applyBorder="1" applyAlignment="1" applyProtection="1">
      <alignment horizont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24" fillId="0" borderId="13" xfId="68" applyFont="1" applyBorder="1" applyAlignment="1" applyProtection="1">
      <alignment horizontal="left" vertical="top" wrapText="1"/>
      <protection hidden="1" locked="0"/>
    </xf>
    <xf numFmtId="15" fontId="0" fillId="34" borderId="0" xfId="0" applyNumberFormat="1" applyFont="1" applyFill="1" applyAlignment="1">
      <alignment/>
    </xf>
    <xf numFmtId="49" fontId="0" fillId="33" borderId="0" xfId="0" applyNumberFormat="1" applyFont="1" applyFill="1" applyAlignment="1" applyProtection="1">
      <alignment/>
      <protection locked="0"/>
    </xf>
    <xf numFmtId="0" fontId="79" fillId="34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79" fillId="34" borderId="0" xfId="0" applyFont="1" applyFill="1" applyAlignment="1" applyProtection="1">
      <alignment/>
      <protection hidden="1" locked="0"/>
    </xf>
    <xf numFmtId="0" fontId="79" fillId="33" borderId="0" xfId="67" applyFont="1" applyFill="1" applyAlignment="1" applyProtection="1">
      <alignment horizontal="left"/>
      <protection hidden="1" locked="0"/>
    </xf>
    <xf numFmtId="0" fontId="79" fillId="34" borderId="0" xfId="67" applyFont="1" applyFill="1" applyBorder="1" applyAlignment="1" applyProtection="1">
      <alignment horizontal="left" vertical="top"/>
      <protection hidden="1" locked="0"/>
    </xf>
    <xf numFmtId="0" fontId="2" fillId="34" borderId="0" xfId="67" applyFont="1" applyFill="1" applyBorder="1" applyAlignment="1" applyProtection="1">
      <alignment wrapText="1"/>
      <protection hidden="1" locked="0"/>
    </xf>
    <xf numFmtId="3" fontId="3" fillId="33" borderId="10" xfId="67" applyNumberFormat="1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14" fontId="0" fillId="33" borderId="0" xfId="0" applyNumberFormat="1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 locked="0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3" xfId="0" applyFont="1" applyFill="1" applyBorder="1" applyAlignment="1" applyProtection="1">
      <alignment horizontal="left" vertical="center" wrapText="1"/>
      <protection hidden="1" locked="0"/>
    </xf>
    <xf numFmtId="0" fontId="1" fillId="33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67" applyFont="1" applyFill="1" applyBorder="1" applyProtection="1">
      <alignment/>
      <protection hidden="1" locked="0"/>
    </xf>
    <xf numFmtId="0" fontId="1" fillId="34" borderId="13" xfId="0" applyFont="1" applyFill="1" applyBorder="1" applyAlignment="1" applyProtection="1">
      <alignment vertical="top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0" fontId="1" fillId="33" borderId="13" xfId="67" applyFont="1" applyFill="1" applyBorder="1" applyProtection="1">
      <alignment/>
      <protection hidden="1" locked="0"/>
    </xf>
    <xf numFmtId="0" fontId="0" fillId="33" borderId="13" xfId="67" applyFill="1" applyBorder="1" applyProtection="1">
      <alignment/>
      <protection hidden="1" locked="0"/>
    </xf>
    <xf numFmtId="0" fontId="9" fillId="33" borderId="13" xfId="67" applyFont="1" applyFill="1" applyBorder="1" applyAlignment="1" applyProtection="1">
      <alignment horizontal="right"/>
      <protection hidden="1" locked="0"/>
    </xf>
    <xf numFmtId="0" fontId="9" fillId="33" borderId="13" xfId="67" applyFont="1" applyFill="1" applyBorder="1" applyAlignment="1" applyProtection="1">
      <alignment/>
      <protection hidden="1" locked="0"/>
    </xf>
    <xf numFmtId="0" fontId="2" fillId="0" borderId="13" xfId="67" applyFont="1" applyBorder="1" applyProtection="1">
      <alignment/>
      <protection hidden="1"/>
    </xf>
    <xf numFmtId="0" fontId="1" fillId="0" borderId="13" xfId="67" applyFont="1" applyBorder="1" applyProtection="1">
      <alignment/>
      <protection hidden="1"/>
    </xf>
    <xf numFmtId="0" fontId="3" fillId="0" borderId="13" xfId="67" applyFont="1" applyBorder="1" applyAlignment="1" applyProtection="1">
      <alignment horizontal="left" vertical="center" indent="2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1" fillId="0" borderId="13" xfId="67" applyFont="1" applyBorder="1" applyProtection="1">
      <alignment/>
      <protection hidden="1" locked="0"/>
    </xf>
    <xf numFmtId="0" fontId="80" fillId="0" borderId="13" xfId="67" applyFont="1" applyBorder="1" applyProtection="1">
      <alignment/>
      <protection hidden="1"/>
    </xf>
    <xf numFmtId="3" fontId="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78" fillId="33" borderId="13" xfId="67" applyNumberFormat="1" applyFont="1" applyFill="1" applyBorder="1" applyAlignment="1" applyProtection="1">
      <alignment horizontal="center" vertical="center"/>
      <protection hidden="1" locked="0"/>
    </xf>
    <xf numFmtId="0" fontId="79" fillId="0" borderId="13" xfId="67" applyFont="1" applyBorder="1" applyProtection="1">
      <alignment/>
      <protection hidden="1"/>
    </xf>
    <xf numFmtId="0" fontId="3" fillId="0" borderId="13" xfId="67" applyFont="1" applyBorder="1" applyProtection="1">
      <alignment/>
      <protection hidden="1" locked="0"/>
    </xf>
    <xf numFmtId="49" fontId="1" fillId="0" borderId="13" xfId="67" applyNumberFormat="1" applyFont="1" applyBorder="1" applyAlignment="1" applyProtection="1">
      <alignment horizontal="right"/>
      <protection hidden="1"/>
    </xf>
    <xf numFmtId="0" fontId="1" fillId="0" borderId="13" xfId="67" applyFont="1" applyBorder="1" applyAlignment="1" applyProtection="1">
      <alignment vertical="center"/>
      <protection hidden="1" locked="0"/>
    </xf>
    <xf numFmtId="3" fontId="1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0" fontId="1" fillId="33" borderId="15" xfId="67" applyFont="1" applyFill="1" applyBorder="1" applyProtection="1">
      <alignment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0" fillId="33" borderId="15" xfId="67" applyFill="1" applyBorder="1" applyProtection="1">
      <alignment/>
      <protection hidden="1" locked="0"/>
    </xf>
    <xf numFmtId="0" fontId="1" fillId="33" borderId="16" xfId="67" applyFont="1" applyFill="1" applyBorder="1" applyAlignment="1" applyProtection="1">
      <alignment horizontal="center"/>
      <protection hidden="1" locked="0"/>
    </xf>
    <xf numFmtId="0" fontId="1" fillId="34" borderId="16" xfId="67" applyFont="1" applyFill="1" applyBorder="1" applyAlignment="1" applyProtection="1">
      <alignment horizontal="center" wrapText="1"/>
      <protection hidden="1" locked="0"/>
    </xf>
    <xf numFmtId="0" fontId="3" fillId="33" borderId="16" xfId="67" applyFont="1" applyFill="1" applyBorder="1" applyAlignment="1" applyProtection="1">
      <alignment horizontal="center"/>
      <protection hidden="1" locked="0"/>
    </xf>
    <xf numFmtId="0" fontId="0" fillId="33" borderId="14" xfId="67" applyFill="1" applyBorder="1" applyProtection="1">
      <alignment/>
      <protection hidden="1" locked="0"/>
    </xf>
    <xf numFmtId="0" fontId="1" fillId="33" borderId="0" xfId="0" applyFont="1" applyFill="1" applyBorder="1" applyAlignment="1" applyProtection="1">
      <alignment horizontal="right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" xfId="0" applyFont="1" applyFill="1" applyBorder="1" applyAlignment="1" applyProtection="1">
      <alignment vertical="center"/>
      <protection hidden="1" locked="0"/>
    </xf>
    <xf numFmtId="0" fontId="3" fillId="34" borderId="11" xfId="0" applyFont="1" applyFill="1" applyBorder="1" applyAlignment="1" applyProtection="1">
      <alignment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3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/>
      <protection hidden="1" locked="0"/>
    </xf>
    <xf numFmtId="3" fontId="9" fillId="34" borderId="0" xfId="0" applyNumberFormat="1" applyFont="1" applyFill="1" applyBorder="1" applyAlignment="1" applyProtection="1">
      <alignment horizontal="right" vertical="center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/>
      <protection hidden="1"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3" fillId="33" borderId="11" xfId="0" applyNumberFormat="1" applyFont="1" applyFill="1" applyBorder="1" applyAlignment="1" applyProtection="1">
      <alignment vertical="center" wrapText="1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49" fontId="77" fillId="33" borderId="0" xfId="0" applyNumberFormat="1" applyFont="1" applyFill="1" applyAlignment="1">
      <alignment/>
    </xf>
    <xf numFmtId="0" fontId="79" fillId="33" borderId="0" xfId="0" applyFont="1" applyFill="1" applyBorder="1" applyAlignment="1" applyProtection="1">
      <alignment vertical="center"/>
      <protection hidden="1" locked="0"/>
    </xf>
    <xf numFmtId="0" fontId="77" fillId="34" borderId="10" xfId="0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7" xfId="67" applyFont="1" applyFill="1" applyBorder="1" applyAlignment="1" applyProtection="1">
      <alignment wrapText="1"/>
      <protection hidden="1" locked="0"/>
    </xf>
    <xf numFmtId="0" fontId="14" fillId="33" borderId="0" xfId="67" applyFont="1" applyFill="1" applyAlignment="1" applyProtection="1">
      <alignment horizontal="right"/>
      <protection hidden="1" locked="0"/>
    </xf>
    <xf numFmtId="0" fontId="14" fillId="0" borderId="13" xfId="67" applyFont="1" applyBorder="1" applyAlignment="1" applyProtection="1">
      <alignment horizontal="right"/>
      <protection hidden="1" locked="0"/>
    </xf>
    <xf numFmtId="0" fontId="80" fillId="0" borderId="13" xfId="67" applyFont="1" applyBorder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 locked="0"/>
    </xf>
    <xf numFmtId="0" fontId="0" fillId="33" borderId="19" xfId="0" applyFill="1" applyBorder="1" applyAlignment="1" applyProtection="1">
      <alignment/>
      <protection hidden="1" locked="0"/>
    </xf>
    <xf numFmtId="0" fontId="0" fillId="33" borderId="20" xfId="0" applyFill="1" applyBorder="1" applyAlignment="1" applyProtection="1">
      <alignment/>
      <protection hidden="1" locked="0"/>
    </xf>
    <xf numFmtId="0" fontId="0" fillId="33" borderId="21" xfId="0" applyFill="1" applyBorder="1" applyAlignment="1" applyProtection="1">
      <alignment/>
      <protection hidden="1" locked="0"/>
    </xf>
    <xf numFmtId="0" fontId="0" fillId="33" borderId="22" xfId="0" applyFill="1" applyBorder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 vertical="center" wrapText="1"/>
      <protection hidden="1" locked="0"/>
    </xf>
    <xf numFmtId="0" fontId="10" fillId="0" borderId="25" xfId="0" applyFont="1" applyBorder="1" applyAlignment="1" applyProtection="1">
      <alignment vertical="center" wrapText="1"/>
      <protection hidden="1" locked="0"/>
    </xf>
    <xf numFmtId="15" fontId="10" fillId="0" borderId="25" xfId="0" applyNumberFormat="1" applyFont="1" applyBorder="1" applyAlignment="1" applyProtection="1" quotePrefix="1">
      <alignment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8" fillId="0" borderId="25" xfId="60" applyFont="1" applyBorder="1" applyAlignment="1" applyProtection="1">
      <alignment horizontal="left" vertical="center" wrapText="1"/>
      <protection hidden="1" locked="0"/>
    </xf>
    <xf numFmtId="49" fontId="10" fillId="0" borderId="25" xfId="0" applyNumberFormat="1" applyFont="1" applyFill="1" applyBorder="1" applyAlignment="1" applyProtection="1" quotePrefix="1">
      <alignment horizontal="left" vertical="center" wrapText="1"/>
      <protection hidden="1" locked="0"/>
    </xf>
    <xf numFmtId="3" fontId="0" fillId="33" borderId="20" xfId="0" applyNumberFormat="1" applyFill="1" applyBorder="1" applyAlignment="1" applyProtection="1">
      <alignment/>
      <protection hidden="1" locked="0"/>
    </xf>
    <xf numFmtId="3" fontId="0" fillId="33" borderId="21" xfId="0" applyNumberFormat="1" applyFill="1" applyBorder="1" applyAlignment="1" applyProtection="1">
      <alignment/>
      <protection hidden="1" locked="0"/>
    </xf>
    <xf numFmtId="3" fontId="10" fillId="0" borderId="20" xfId="0" applyNumberFormat="1" applyFont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/>
      <protection hidden="1" locked="0"/>
    </xf>
    <xf numFmtId="3" fontId="10" fillId="33" borderId="20" xfId="0" applyNumberFormat="1" applyFont="1" applyFill="1" applyBorder="1" applyAlignment="1" applyProtection="1">
      <alignment/>
      <protection hidden="1" locked="0"/>
    </xf>
    <xf numFmtId="3" fontId="6" fillId="33" borderId="21" xfId="0" applyNumberFormat="1" applyFont="1" applyFill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 wrapText="1"/>
      <protection hidden="1" locked="0"/>
    </xf>
    <xf numFmtId="3" fontId="10" fillId="33" borderId="20" xfId="0" applyNumberFormat="1" applyFont="1" applyFill="1" applyBorder="1" applyAlignment="1" applyProtection="1">
      <alignment wrapText="1"/>
      <protection hidden="1" locked="0"/>
    </xf>
    <xf numFmtId="3" fontId="18" fillId="33" borderId="20" xfId="60" applyNumberFormat="1" applyFont="1" applyFill="1" applyBorder="1" applyAlignment="1" applyProtection="1">
      <alignment/>
      <protection hidden="1" locked="0"/>
    </xf>
    <xf numFmtId="3" fontId="11" fillId="33" borderId="21" xfId="60" applyNumberFormat="1" applyFont="1" applyFill="1" applyBorder="1" applyAlignment="1" applyProtection="1">
      <alignment/>
      <protection hidden="1" locked="0"/>
    </xf>
    <xf numFmtId="3" fontId="0" fillId="33" borderId="26" xfId="0" applyNumberFormat="1" applyFill="1" applyBorder="1" applyAlignment="1" applyProtection="1">
      <alignment/>
      <protection hidden="1" locked="0"/>
    </xf>
    <xf numFmtId="3" fontId="0" fillId="33" borderId="27" xfId="0" applyNumberFormat="1" applyFill="1" applyBorder="1" applyAlignment="1" applyProtection="1">
      <alignment/>
      <protection hidden="1" locked="0"/>
    </xf>
    <xf numFmtId="3" fontId="0" fillId="0" borderId="0" xfId="69" applyNumberFormat="1" applyFont="1" applyFill="1">
      <alignment/>
      <protection/>
    </xf>
    <xf numFmtId="3" fontId="0" fillId="0" borderId="0" xfId="69" applyNumberForma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3" fillId="0" borderId="0" xfId="68" applyFill="1">
      <alignment/>
      <protection/>
    </xf>
    <xf numFmtId="3" fontId="63" fillId="0" borderId="0" xfId="68" applyNumberForma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1" fillId="33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3" fontId="0" fillId="35" borderId="0" xfId="69" applyNumberFormat="1" applyFont="1" applyFill="1">
      <alignment/>
      <protection/>
    </xf>
    <xf numFmtId="3" fontId="0" fillId="35" borderId="0" xfId="69" applyNumberFormat="1" applyFill="1">
      <alignment/>
      <protection/>
    </xf>
    <xf numFmtId="3" fontId="0" fillId="35" borderId="0" xfId="0" applyNumberFormat="1" applyFill="1" applyAlignment="1">
      <alignment/>
    </xf>
    <xf numFmtId="0" fontId="63" fillId="35" borderId="0" xfId="68" applyFill="1">
      <alignment/>
      <protection/>
    </xf>
    <xf numFmtId="3" fontId="63" fillId="35" borderId="0" xfId="68" applyNumberFormat="1" applyFill="1">
      <alignment/>
      <protection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ill="1" applyAlignment="1">
      <alignment/>
    </xf>
    <xf numFmtId="3" fontId="0" fillId="35" borderId="0" xfId="0" applyNumberFormat="1" applyFill="1" applyAlignment="1">
      <alignment wrapText="1"/>
    </xf>
    <xf numFmtId="0" fontId="81" fillId="35" borderId="0" xfId="68" applyFont="1" applyFill="1">
      <alignment/>
      <protection/>
    </xf>
    <xf numFmtId="165" fontId="81" fillId="35" borderId="0" xfId="68" applyNumberFormat="1" applyFont="1" applyFill="1">
      <alignment/>
      <protection/>
    </xf>
    <xf numFmtId="3" fontId="2" fillId="35" borderId="0" xfId="0" applyNumberFormat="1" applyFont="1" applyFill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14" fontId="0" fillId="35" borderId="29" xfId="0" applyNumberFormat="1" applyFont="1" applyFill="1" applyBorder="1" applyAlignment="1">
      <alignment/>
    </xf>
    <xf numFmtId="0" fontId="63" fillId="35" borderId="0" xfId="68" applyFill="1" applyBorder="1">
      <alignment/>
      <protection/>
    </xf>
    <xf numFmtId="3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 applyProtection="1">
      <alignment horizontal="right" vertical="center" wrapText="1"/>
      <protection hidden="1" locked="0"/>
    </xf>
    <xf numFmtId="0" fontId="3" fillId="34" borderId="11" xfId="0" applyFont="1" applyFill="1" applyBorder="1" applyAlignment="1" applyProtection="1">
      <alignment horizontal="center" vertical="center" wrapText="1"/>
      <protection hidden="1" locked="0"/>
    </xf>
    <xf numFmtId="3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0" fillId="0" borderId="13" xfId="67" applyFont="1" applyFill="1" applyBorder="1" applyAlignment="1" applyProtection="1">
      <alignment vertical="center"/>
      <protection hidden="1" locked="0"/>
    </xf>
    <xf numFmtId="0" fontId="80" fillId="0" borderId="13" xfId="67" applyFont="1" applyFill="1" applyBorder="1" applyProtection="1">
      <alignment/>
      <protection hidden="1" locked="0"/>
    </xf>
    <xf numFmtId="0" fontId="80" fillId="0" borderId="13" xfId="67" applyFont="1" applyFill="1" applyBorder="1" applyProtection="1">
      <alignment/>
      <protection hidden="1"/>
    </xf>
    <xf numFmtId="0" fontId="1" fillId="0" borderId="30" xfId="67" applyFont="1" applyFill="1" applyBorder="1" applyAlignment="1" applyProtection="1">
      <alignment wrapText="1"/>
      <protection hidden="1" locked="0"/>
    </xf>
    <xf numFmtId="0" fontId="1" fillId="36" borderId="0" xfId="0" applyFont="1" applyFill="1" applyAlignment="1">
      <alignment horizontal="left" vertical="center"/>
    </xf>
    <xf numFmtId="0" fontId="1" fillId="33" borderId="31" xfId="67" applyFont="1" applyFill="1" applyBorder="1" applyAlignment="1" applyProtection="1">
      <alignment vertical="center" wrapText="1"/>
      <protection hidden="1" locked="0"/>
    </xf>
    <xf numFmtId="0" fontId="1" fillId="33" borderId="32" xfId="67" applyFont="1" applyFill="1" applyBorder="1" applyAlignment="1" applyProtection="1">
      <alignment vertical="center" wrapText="1"/>
      <protection hidden="1" locked="0"/>
    </xf>
    <xf numFmtId="0" fontId="1" fillId="36" borderId="33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1" fillId="36" borderId="35" xfId="0" applyFont="1" applyFill="1" applyBorder="1" applyAlignment="1">
      <alignment horizontal="left" vertical="center"/>
    </xf>
    <xf numFmtId="0" fontId="1" fillId="33" borderId="31" xfId="67" applyFont="1" applyFill="1" applyBorder="1" applyAlignment="1" applyProtection="1">
      <alignment vertical="center"/>
      <protection hidden="1" locked="0"/>
    </xf>
    <xf numFmtId="0" fontId="1" fillId="33" borderId="32" xfId="67" applyFont="1" applyFill="1" applyBorder="1" applyAlignment="1" applyProtection="1">
      <alignment vertical="center"/>
      <protection hidden="1" locked="0"/>
    </xf>
    <xf numFmtId="0" fontId="1" fillId="0" borderId="36" xfId="0" applyFont="1" applyBorder="1" applyAlignment="1">
      <alignment horizontal="left" vertical="center"/>
    </xf>
    <xf numFmtId="0" fontId="0" fillId="33" borderId="0" xfId="67" applyFill="1" applyAlignment="1" applyProtection="1">
      <alignment/>
      <protection hidden="1"/>
    </xf>
    <xf numFmtId="0" fontId="1" fillId="34" borderId="13" xfId="67" applyFont="1" applyFill="1" applyBorder="1" applyAlignment="1" applyProtection="1">
      <alignment/>
      <protection hidden="1" locked="0"/>
    </xf>
    <xf numFmtId="0" fontId="1" fillId="33" borderId="30" xfId="67" applyFont="1" applyFill="1" applyBorder="1" applyAlignment="1" applyProtection="1">
      <alignment vertical="top"/>
      <protection hidden="1" locked="0"/>
    </xf>
    <xf numFmtId="0" fontId="1" fillId="33" borderId="17" xfId="67" applyFont="1" applyFill="1" applyBorder="1" applyAlignment="1" applyProtection="1">
      <alignment vertical="top"/>
      <protection hidden="1" locked="0"/>
    </xf>
    <xf numFmtId="0" fontId="1" fillId="0" borderId="30" xfId="67" applyFont="1" applyFill="1" applyBorder="1" applyAlignment="1" applyProtection="1">
      <alignment/>
      <protection hidden="1" locked="0"/>
    </xf>
    <xf numFmtId="0" fontId="1" fillId="0" borderId="17" xfId="67" applyFont="1" applyFill="1" applyBorder="1" applyAlignment="1" applyProtection="1">
      <alignment/>
      <protection hidden="1" locked="0"/>
    </xf>
    <xf numFmtId="0" fontId="1" fillId="0" borderId="3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36" borderId="3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3" fontId="3" fillId="0" borderId="11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3" fontId="0" fillId="37" borderId="0" xfId="69" applyNumberFormat="1" applyFill="1">
      <alignment/>
      <protection/>
    </xf>
    <xf numFmtId="3" fontId="0" fillId="37" borderId="0" xfId="0" applyNumberFormat="1" applyFill="1" applyAlignment="1">
      <alignment/>
    </xf>
    <xf numFmtId="0" fontId="63" fillId="37" borderId="0" xfId="68" applyFont="1" applyFill="1">
      <alignment/>
      <protection/>
    </xf>
    <xf numFmtId="0" fontId="63" fillId="37" borderId="0" xfId="68" applyFill="1">
      <alignment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Border="1" applyAlignment="1">
      <alignment horizontal="left" vertical="center"/>
    </xf>
    <xf numFmtId="49" fontId="1" fillId="33" borderId="38" xfId="67" applyNumberFormat="1" applyFont="1" applyFill="1" applyBorder="1" applyAlignment="1" applyProtection="1" quotePrefix="1">
      <alignment horizontal="left" vertical="center"/>
      <protection hidden="1" locked="0"/>
    </xf>
    <xf numFmtId="0" fontId="82" fillId="0" borderId="13" xfId="67" applyFont="1" applyBorder="1" applyProtection="1">
      <alignment/>
      <protection hidden="1"/>
    </xf>
    <xf numFmtId="3" fontId="8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1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3" fontId="0" fillId="33" borderId="0" xfId="0" applyNumberFormat="1" applyFont="1" applyFill="1" applyAlignment="1" applyProtection="1">
      <alignment horizontal="center" vertical="center"/>
      <protection hidden="1" locked="0"/>
    </xf>
    <xf numFmtId="0" fontId="1" fillId="34" borderId="40" xfId="67" applyFont="1" applyFill="1" applyBorder="1" applyAlignment="1" applyProtection="1">
      <alignment horizontal="left"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49" fontId="10" fillId="33" borderId="41" xfId="0" applyNumberFormat="1" applyFont="1" applyFill="1" applyBorder="1" applyAlignment="1" applyProtection="1" quotePrefix="1">
      <alignment vertical="center"/>
      <protection hidden="1" locked="0"/>
    </xf>
    <xf numFmtId="49" fontId="6" fillId="0" borderId="25" xfId="0" applyNumberFormat="1" applyFont="1" applyBorder="1" applyAlignment="1" applyProtection="1">
      <alignment vertical="center" wrapText="1"/>
      <protection hidden="1" locked="0"/>
    </xf>
    <xf numFmtId="0" fontId="84" fillId="34" borderId="0" xfId="67" applyFont="1" applyFill="1" applyBorder="1" applyAlignment="1" applyProtection="1">
      <alignment wrapText="1"/>
      <protection hidden="1"/>
    </xf>
    <xf numFmtId="0" fontId="76" fillId="34" borderId="0" xfId="67" applyFont="1" applyFill="1" applyProtection="1">
      <alignment/>
      <protection hidden="1"/>
    </xf>
    <xf numFmtId="0" fontId="80" fillId="34" borderId="0" xfId="67" applyFont="1" applyFill="1" applyBorder="1" applyProtection="1">
      <alignment/>
      <protection hidden="1"/>
    </xf>
    <xf numFmtId="0" fontId="76" fillId="34" borderId="0" xfId="67" applyFont="1" applyFill="1" applyBorder="1" applyProtection="1">
      <alignment/>
      <protection hidden="1"/>
    </xf>
    <xf numFmtId="0" fontId="85" fillId="34" borderId="0" xfId="67" applyFont="1" applyFill="1" applyBorder="1" applyAlignment="1" applyProtection="1">
      <alignment horizontal="center"/>
      <protection hidden="1"/>
    </xf>
    <xf numFmtId="9" fontId="0" fillId="34" borderId="0" xfId="84" applyFont="1" applyFill="1" applyAlignment="1" applyProtection="1">
      <alignment/>
      <protection hidden="1" locked="0"/>
    </xf>
    <xf numFmtId="9" fontId="0" fillId="33" borderId="0" xfId="84" applyNumberFormat="1" applyFont="1" applyFill="1" applyAlignment="1" applyProtection="1">
      <alignment/>
      <protection hidden="1" locked="0"/>
    </xf>
    <xf numFmtId="3" fontId="63" fillId="35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14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14" fontId="1" fillId="0" borderId="0" xfId="0" applyNumberFormat="1" applyFont="1" applyFill="1" applyAlignment="1" applyProtection="1">
      <alignment horizontal="center"/>
      <protection hidden="1" locked="0"/>
    </xf>
    <xf numFmtId="9" fontId="0" fillId="33" borderId="0" xfId="0" applyNumberFormat="1" applyFill="1" applyAlignment="1" applyProtection="1">
      <alignment/>
      <protection hidden="1" locked="0"/>
    </xf>
    <xf numFmtId="179" fontId="0" fillId="33" borderId="0" xfId="0" applyNumberFormat="1" applyFill="1" applyAlignment="1" applyProtection="1">
      <alignment/>
      <protection hidden="1" locked="0"/>
    </xf>
    <xf numFmtId="179" fontId="0" fillId="33" borderId="0" xfId="84" applyNumberFormat="1" applyFont="1" applyFill="1" applyAlignment="1" applyProtection="1">
      <alignment/>
      <protection hidden="1" locked="0"/>
    </xf>
    <xf numFmtId="185" fontId="79" fillId="0" borderId="13" xfId="67" applyNumberFormat="1" applyFont="1" applyBorder="1" applyProtection="1">
      <alignment/>
      <protection hidden="1"/>
    </xf>
    <xf numFmtId="9" fontId="1" fillId="33" borderId="30" xfId="84" applyFont="1" applyFill="1" applyBorder="1" applyAlignment="1" applyProtection="1">
      <alignment vertical="top"/>
      <protection hidden="1" locked="0"/>
    </xf>
    <xf numFmtId="9" fontId="1" fillId="0" borderId="30" xfId="84" applyFont="1" applyFill="1" applyBorder="1" applyAlignment="1" applyProtection="1">
      <alignment/>
      <protection hidden="1" locked="0"/>
    </xf>
    <xf numFmtId="9" fontId="0" fillId="33" borderId="0" xfId="84" applyFont="1" applyFill="1" applyAlignment="1" applyProtection="1">
      <alignment/>
      <protection hidden="1"/>
    </xf>
    <xf numFmtId="9" fontId="0" fillId="33" borderId="0" xfId="84" applyFont="1" applyFill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Border="1" applyAlignment="1" applyProtection="1">
      <alignment horizontal="right" vertical="center" indent="6"/>
      <protection hidden="1" locked="0"/>
    </xf>
    <xf numFmtId="1" fontId="3" fillId="0" borderId="10" xfId="0" applyNumberFormat="1" applyFont="1" applyFill="1" applyBorder="1" applyAlignment="1" applyProtection="1">
      <alignment horizontal="right" vertical="center" indent="6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49" fontId="3" fillId="33" borderId="11" xfId="67" applyNumberFormat="1" applyFont="1" applyFill="1" applyBorder="1" applyAlignment="1" applyProtection="1">
      <alignment horizontal="left" vertical="center" wrapText="1"/>
      <protection hidden="1" locked="0"/>
    </xf>
    <xf numFmtId="1" fontId="1" fillId="0" borderId="0" xfId="0" applyNumberFormat="1" applyFont="1" applyFill="1" applyAlignment="1" applyProtection="1">
      <alignment horizontal="center" vertical="center"/>
      <protection hidden="1" locked="0"/>
    </xf>
    <xf numFmtId="1" fontId="1" fillId="0" borderId="0" xfId="0" applyNumberFormat="1" applyFont="1" applyFill="1" applyAlignment="1" applyProtection="1">
      <alignment horizontal="center"/>
      <protection hidden="1" locked="0"/>
    </xf>
    <xf numFmtId="49" fontId="1" fillId="33" borderId="0" xfId="67" applyNumberFormat="1" applyFont="1" applyFill="1" applyBorder="1" applyAlignment="1" applyProtection="1">
      <alignment horizontal="left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49" fontId="1" fillId="0" borderId="14" xfId="67" applyNumberFormat="1" applyFont="1" applyBorder="1" applyAlignment="1" applyProtection="1" quotePrefix="1">
      <alignment horizontal="left"/>
      <protection hidden="1" locked="0"/>
    </xf>
    <xf numFmtId="49" fontId="1" fillId="0" borderId="13" xfId="67" applyNumberFormat="1" applyFont="1" applyBorder="1" applyAlignment="1" applyProtection="1" quotePrefix="1">
      <alignment horizontal="left"/>
      <protection hidden="1" locked="0"/>
    </xf>
    <xf numFmtId="49" fontId="1" fillId="0" borderId="42" xfId="67" applyNumberFormat="1" applyFont="1" applyBorder="1" applyAlignment="1" applyProtection="1" quotePrefix="1">
      <alignment horizontal="left"/>
      <protection hidden="1" locked="0"/>
    </xf>
    <xf numFmtId="3" fontId="3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3" fontId="3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9" fillId="34" borderId="12" xfId="0" applyFont="1" applyFill="1" applyBorder="1" applyAlignment="1" applyProtection="1">
      <alignment horizontal="right" vertical="center"/>
      <protection hidden="1" locked="0"/>
    </xf>
    <xf numFmtId="49" fontId="1" fillId="33" borderId="0" xfId="0" applyNumberFormat="1" applyFont="1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right" vertical="center" indent="4"/>
      <protection hidden="1" locked="0"/>
    </xf>
    <xf numFmtId="3" fontId="3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/>
      <protection hidden="1" locked="0"/>
    </xf>
    <xf numFmtId="0" fontId="1" fillId="33" borderId="12" xfId="0" applyFont="1" applyFill="1" applyBorder="1" applyAlignment="1" applyProtection="1">
      <alignment horizontal="right"/>
      <protection hidden="1" locked="0"/>
    </xf>
    <xf numFmtId="49" fontId="1" fillId="0" borderId="0" xfId="0" applyNumberFormat="1" applyFont="1" applyFill="1" applyAlignment="1" applyProtection="1">
      <alignment horizontal="left" vertical="center"/>
      <protection hidden="1" locked="0"/>
    </xf>
    <xf numFmtId="49" fontId="1" fillId="0" borderId="0" xfId="0" applyNumberFormat="1" applyFont="1" applyFill="1" applyAlignment="1" applyProtection="1">
      <alignment horizontal="left"/>
      <protection hidden="1" locked="0"/>
    </xf>
    <xf numFmtId="1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14" fontId="1" fillId="0" borderId="0" xfId="0" applyNumberFormat="1" applyFont="1" applyFill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left" vertical="center" wrapText="1" indent="1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2"/>
      <protection hidden="1" locked="0"/>
    </xf>
    <xf numFmtId="0" fontId="1" fillId="33" borderId="0" xfId="0" applyFont="1" applyFill="1" applyBorder="1" applyAlignment="1" applyProtection="1">
      <alignment horizontal="right" vertical="center" indent="2"/>
      <protection hidden="1" locked="0"/>
    </xf>
    <xf numFmtId="0" fontId="23" fillId="33" borderId="0" xfId="0" applyFont="1" applyFill="1" applyBorder="1" applyAlignment="1" applyProtection="1">
      <alignment horizontal="right" vertical="center" indent="2"/>
      <protection hidden="1" locked="0"/>
    </xf>
    <xf numFmtId="0" fontId="3" fillId="33" borderId="0" xfId="0" applyFont="1" applyFill="1" applyBorder="1" applyAlignment="1" applyProtection="1">
      <alignment horizontal="right" vertical="center" indent="2"/>
      <protection hidden="1" locked="0"/>
    </xf>
    <xf numFmtId="0" fontId="1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wrapText="1"/>
      <protection hidden="1"/>
    </xf>
    <xf numFmtId="9" fontId="3" fillId="33" borderId="13" xfId="84" applyFont="1" applyFill="1" applyBorder="1" applyAlignment="1" applyProtection="1">
      <alignment horizontal="center" vertical="center"/>
      <protection hidden="1" locked="0"/>
    </xf>
    <xf numFmtId="0" fontId="80" fillId="33" borderId="0" xfId="67" applyFont="1" applyFill="1" applyBorder="1" applyAlignment="1" applyProtection="1">
      <alignment horizontal="left"/>
      <protection hidden="1"/>
    </xf>
    <xf numFmtId="0" fontId="80" fillId="33" borderId="0" xfId="67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9" fontId="77" fillId="33" borderId="0" xfId="84" applyFont="1" applyFill="1" applyAlignment="1" applyProtection="1">
      <alignment/>
      <protection hidden="1"/>
    </xf>
    <xf numFmtId="9" fontId="77" fillId="33" borderId="0" xfId="67" applyNumberFormat="1" applyFont="1" applyFill="1" applyProtection="1">
      <alignment/>
      <protection hidden="1"/>
    </xf>
    <xf numFmtId="0" fontId="1" fillId="0" borderId="13" xfId="67" applyFont="1" applyFill="1" applyBorder="1" applyProtection="1">
      <alignment/>
      <protection hidden="1" locked="0"/>
    </xf>
    <xf numFmtId="0" fontId="76" fillId="33" borderId="0" xfId="0" applyFont="1" applyFill="1" applyAlignment="1" applyProtection="1">
      <alignment/>
      <protection hidden="1"/>
    </xf>
    <xf numFmtId="0" fontId="76" fillId="34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wrapText="1"/>
      <protection hidden="1" locked="0"/>
    </xf>
    <xf numFmtId="0" fontId="3" fillId="34" borderId="0" xfId="0" applyFont="1" applyFill="1" applyBorder="1" applyAlignment="1" applyProtection="1">
      <alignment wrapText="1"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85" fillId="34" borderId="0" xfId="67" applyFont="1" applyFill="1" applyBorder="1" applyProtection="1">
      <alignment/>
      <protection hidden="1"/>
    </xf>
    <xf numFmtId="0" fontId="80" fillId="34" borderId="0" xfId="67" applyFont="1" applyFill="1" applyBorder="1" applyAlignment="1" applyProtection="1">
      <alignment horizontal="center"/>
      <protection hidden="1"/>
    </xf>
    <xf numFmtId="0" fontId="80" fillId="34" borderId="0" xfId="67" applyFont="1" applyFill="1" applyBorder="1" applyAlignment="1" applyProtection="1">
      <alignment horizontal="left"/>
      <protection hidden="1"/>
    </xf>
    <xf numFmtId="185" fontId="80" fillId="34" borderId="0" xfId="67" applyNumberFormat="1" applyFont="1" applyFill="1" applyBorder="1" applyProtection="1">
      <alignment/>
      <protection hidden="1"/>
    </xf>
    <xf numFmtId="185" fontId="80" fillId="34" borderId="0" xfId="67" applyNumberFormat="1" applyFont="1" applyFill="1" applyBorder="1" applyAlignment="1" applyProtection="1">
      <alignment horizontal="center" vertical="center"/>
      <protection hidden="1"/>
    </xf>
    <xf numFmtId="3" fontId="0" fillId="37" borderId="0" xfId="69" applyNumberFormat="1" applyFont="1" applyFill="1">
      <alignment/>
      <protection/>
    </xf>
    <xf numFmtId="3" fontId="25" fillId="37" borderId="0" xfId="0" applyNumberFormat="1" applyFont="1" applyFill="1" applyAlignment="1" applyProtection="1">
      <alignment horizontal="left"/>
      <protection hidden="1" locked="0"/>
    </xf>
    <xf numFmtId="0" fontId="1" fillId="37" borderId="0" xfId="0" applyFont="1" applyFill="1" applyAlignment="1" applyProtection="1">
      <alignment horizontal="left"/>
      <protection hidden="1" locked="0"/>
    </xf>
    <xf numFmtId="0" fontId="1" fillId="37" borderId="0" xfId="0" applyFont="1" applyFill="1" applyBorder="1" applyAlignment="1" applyProtection="1">
      <alignment horizontal="left"/>
      <protection hidden="1" locked="0"/>
    </xf>
    <xf numFmtId="3" fontId="26" fillId="37" borderId="0" xfId="80" applyNumberFormat="1" applyFont="1" applyFill="1" applyBorder="1" applyAlignment="1" applyProtection="1">
      <alignment horizontal="left"/>
      <protection hidden="1" locked="0"/>
    </xf>
    <xf numFmtId="0" fontId="3" fillId="37" borderId="0" xfId="0" applyFont="1" applyFill="1" applyBorder="1" applyAlignment="1" applyProtection="1">
      <alignment horizontal="left"/>
      <protection hidden="1" locked="0"/>
    </xf>
    <xf numFmtId="3" fontId="25" fillId="37" borderId="0" xfId="80" applyNumberFormat="1" applyFont="1" applyFill="1" applyAlignment="1" applyProtection="1">
      <alignment horizontal="left"/>
      <protection hidden="1" locked="0"/>
    </xf>
    <xf numFmtId="0" fontId="3" fillId="37" borderId="0" xfId="0" applyFont="1" applyFill="1" applyAlignment="1" applyProtection="1">
      <alignment horizontal="left"/>
      <protection hidden="1" locked="0"/>
    </xf>
    <xf numFmtId="3" fontId="63" fillId="37" borderId="0" xfId="68" applyNumberFormat="1" applyFill="1">
      <alignment/>
      <protection/>
    </xf>
    <xf numFmtId="3" fontId="0" fillId="37" borderId="0" xfId="0" applyNumberFormat="1" applyFont="1" applyFill="1" applyAlignment="1">
      <alignment/>
    </xf>
    <xf numFmtId="177" fontId="63" fillId="37" borderId="0" xfId="68" applyNumberFormat="1" applyFill="1" applyAlignment="1" quotePrefix="1">
      <alignment horizontal="left"/>
      <protection/>
    </xf>
    <xf numFmtId="15" fontId="63" fillId="37" borderId="0" xfId="68" applyNumberFormat="1" applyFill="1">
      <alignment/>
      <protection/>
    </xf>
    <xf numFmtId="3" fontId="0" fillId="37" borderId="0" xfId="0" applyNumberFormat="1" applyFill="1" applyAlignment="1" quotePrefix="1">
      <alignment/>
    </xf>
    <xf numFmtId="0" fontId="81" fillId="38" borderId="28" xfId="0" applyFont="1" applyFill="1" applyBorder="1" applyAlignment="1">
      <alignment/>
    </xf>
    <xf numFmtId="0" fontId="81" fillId="38" borderId="29" xfId="0" applyFont="1" applyFill="1" applyBorder="1" applyAlignment="1">
      <alignment/>
    </xf>
    <xf numFmtId="180" fontId="1" fillId="33" borderId="0" xfId="42" applyNumberFormat="1" applyFont="1" applyFill="1" applyBorder="1" applyAlignment="1" applyProtection="1">
      <alignment horizontal="right" vertical="center" indent="3"/>
      <protection hidden="1" locked="0"/>
    </xf>
    <xf numFmtId="180" fontId="3" fillId="33" borderId="0" xfId="42" applyNumberFormat="1" applyFont="1" applyFill="1" applyBorder="1" applyAlignment="1" applyProtection="1">
      <alignment horizontal="right" vertical="center" indent="3"/>
      <protection hidden="1" locked="0"/>
    </xf>
    <xf numFmtId="180" fontId="1" fillId="33" borderId="10" xfId="42" applyNumberFormat="1" applyFont="1" applyFill="1" applyBorder="1" applyAlignment="1" applyProtection="1">
      <alignment horizontal="right" vertical="center" indent="3"/>
      <protection hidden="1" locked="0"/>
    </xf>
    <xf numFmtId="180" fontId="3" fillId="33" borderId="10" xfId="42" applyNumberFormat="1" applyFont="1" applyFill="1" applyBorder="1" applyAlignment="1" applyProtection="1">
      <alignment horizontal="right" vertical="center" indent="3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3" fillId="39" borderId="24" xfId="0" applyFont="1" applyFill="1" applyBorder="1" applyAlignment="1" applyProtection="1">
      <alignment horizontal="left" vertical="center" wrapText="1"/>
      <protection hidden="1" locked="0"/>
    </xf>
    <xf numFmtId="0" fontId="13" fillId="39" borderId="25" xfId="0" applyFont="1" applyFill="1" applyBorder="1" applyAlignment="1" applyProtection="1">
      <alignment horizontal="left" vertical="center" wrapText="1"/>
      <protection hidden="1" locked="0"/>
    </xf>
    <xf numFmtId="0" fontId="7" fillId="33" borderId="0" xfId="60" applyFill="1" applyAlignment="1" applyProtection="1">
      <alignment horizontal="left" vertical="center"/>
      <protection hidden="1" locked="0"/>
    </xf>
    <xf numFmtId="15" fontId="7" fillId="33" borderId="0" xfId="60" applyNumberFormat="1" applyFill="1" applyAlignment="1" applyProtection="1">
      <alignment horizontal="left" vertical="center" wrapText="1"/>
      <protection hidden="1" locked="0"/>
    </xf>
    <xf numFmtId="15" fontId="7" fillId="33" borderId="0" xfId="60" applyNumberFormat="1" applyFill="1" applyAlignment="1" applyProtection="1">
      <alignment horizontal="left" vertical="center"/>
      <protection hidden="1" locked="0"/>
    </xf>
    <xf numFmtId="0" fontId="7" fillId="33" borderId="0" xfId="60" applyFill="1" applyAlignment="1" applyProtection="1">
      <alignment horizontal="left"/>
      <protection hidden="1" locked="0"/>
    </xf>
    <xf numFmtId="0" fontId="2" fillId="0" borderId="0" xfId="67" applyFont="1" applyAlignment="1" applyProtection="1">
      <alignment horizontal="left" vertical="top" wrapText="1"/>
      <protection hidden="1" locked="0"/>
    </xf>
    <xf numFmtId="0" fontId="7" fillId="33" borderId="0" xfId="60" applyFill="1" applyAlignment="1" applyProtection="1">
      <alignment horizontal="left" vertical="top" wrapText="1"/>
      <protection hidden="1" locked="0"/>
    </xf>
    <xf numFmtId="0" fontId="2" fillId="33" borderId="0" xfId="67" applyFont="1" applyFill="1" applyAlignment="1" applyProtection="1">
      <alignment wrapText="1"/>
      <protection hidden="1" locked="0"/>
    </xf>
    <xf numFmtId="0" fontId="0" fillId="0" borderId="0" xfId="67" applyAlignment="1" applyProtection="1">
      <alignment wrapText="1"/>
      <protection hidden="1" locked="0"/>
    </xf>
    <xf numFmtId="0" fontId="7" fillId="0" borderId="0" xfId="60" applyAlignment="1" applyProtection="1">
      <alignment horizontal="left"/>
      <protection hidden="1" locked="0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7" fillId="0" borderId="0" xfId="60" applyAlignment="1" applyProtection="1">
      <alignment horizontal="left" vertical="top"/>
      <protection hidden="1" locked="0"/>
    </xf>
    <xf numFmtId="0" fontId="7" fillId="0" borderId="0" xfId="60" applyAlignment="1" applyProtection="1">
      <alignment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7" fillId="33" borderId="0" xfId="60" applyFill="1" applyAlignment="1" applyProtection="1">
      <alignment horizontal="left" vertical="top"/>
      <protection hidden="1" locked="0"/>
    </xf>
    <xf numFmtId="15" fontId="7" fillId="33" borderId="0" xfId="60" applyNumberFormat="1" applyFill="1" applyAlignment="1" applyProtection="1">
      <alignment horizontal="left"/>
      <protection hidden="1" locked="0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1" fillId="0" borderId="4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Alignment="1">
      <alignment horizontal="left" wrapText="1"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33" borderId="0" xfId="67" applyFont="1" applyFill="1" applyAlignment="1" applyProtection="1">
      <alignment horizontal="left" wrapText="1"/>
      <protection hidden="1" locked="0"/>
    </xf>
    <xf numFmtId="0" fontId="1" fillId="33" borderId="0" xfId="67" applyFont="1" applyFill="1" applyAlignment="1" applyProtection="1">
      <alignment horizontal="left" vertical="center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12" fillId="33" borderId="0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20" fillId="0" borderId="0" xfId="68" applyFont="1" applyAlignment="1" applyProtection="1">
      <alignment horizontal="left" vertical="top" wrapText="1"/>
      <protection hidden="1" locked="0"/>
    </xf>
    <xf numFmtId="0" fontId="24" fillId="0" borderId="0" xfId="68" applyFont="1" applyAlignment="1" applyProtection="1">
      <alignment horizontal="left" vertical="top" wrapText="1"/>
      <protection hidden="1" locked="0"/>
    </xf>
    <xf numFmtId="0" fontId="1" fillId="33" borderId="40" xfId="0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4" borderId="40" xfId="0" applyFont="1" applyFill="1" applyBorder="1" applyAlignment="1" applyProtection="1">
      <alignment horizontal="left" vertical="top" wrapText="1"/>
      <protection hidden="1" locked="0"/>
    </xf>
    <xf numFmtId="0" fontId="1" fillId="34" borderId="0" xfId="0" applyFont="1" applyFill="1" applyBorder="1" applyAlignment="1" applyProtection="1">
      <alignment horizontal="left" vertical="top" wrapText="1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0" borderId="43" xfId="67" applyFont="1" applyFill="1" applyBorder="1" applyAlignment="1" applyProtection="1">
      <alignment horizontal="left" vertical="center" wrapText="1"/>
      <protection hidden="1" locked="0"/>
    </xf>
    <xf numFmtId="0" fontId="1" fillId="0" borderId="30" xfId="67" applyFont="1" applyFill="1" applyBorder="1" applyAlignment="1" applyProtection="1">
      <alignment horizontal="left" vertical="center" wrapText="1"/>
      <protection hidden="1" locked="0"/>
    </xf>
    <xf numFmtId="0" fontId="1" fillId="0" borderId="17" xfId="67" applyFont="1" applyFill="1" applyBorder="1" applyAlignment="1" applyProtection="1">
      <alignment horizontal="left" vertical="center" wrapText="1"/>
      <protection hidden="1" locked="0"/>
    </xf>
    <xf numFmtId="49" fontId="1" fillId="33" borderId="44" xfId="67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1" xfId="67" applyFont="1" applyFill="1" applyBorder="1" applyAlignment="1" applyProtection="1">
      <alignment horizontal="center" vertical="center" wrapText="1"/>
      <protection hidden="1" locked="0"/>
    </xf>
    <xf numFmtId="0" fontId="1" fillId="33" borderId="45" xfId="67" applyFont="1" applyFill="1" applyBorder="1" applyAlignment="1" applyProtection="1">
      <alignment horizontal="center" vertical="center" wrapText="1"/>
      <protection hidden="1" locked="0"/>
    </xf>
    <xf numFmtId="0" fontId="1" fillId="34" borderId="46" xfId="67" applyFont="1" applyFill="1" applyBorder="1" applyAlignment="1" applyProtection="1">
      <alignment horizontal="left" vertical="center" wrapText="1"/>
      <protection hidden="1" locked="0"/>
    </xf>
    <xf numFmtId="0" fontId="1" fillId="34" borderId="0" xfId="67" applyFont="1" applyFill="1" applyAlignment="1" applyProtection="1">
      <alignment horizontal="left"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/>
      <protection hidden="1" locked="0"/>
    </xf>
    <xf numFmtId="0" fontId="3" fillId="34" borderId="10" xfId="0" applyFont="1" applyFill="1" applyBorder="1" applyAlignment="1" applyProtection="1">
      <alignment horizontal="left" vertical="center"/>
      <protection hidden="1" locked="0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2" xfId="0" applyFont="1" applyFill="1" applyBorder="1" applyAlignment="1" applyProtection="1">
      <alignment vertical="center" wrapText="1"/>
      <protection hidden="1" locked="0"/>
    </xf>
    <xf numFmtId="0" fontId="3" fillId="33" borderId="10" xfId="0" applyFont="1" applyFill="1" applyBorder="1" applyAlignment="1" applyProtection="1">
      <alignment vertical="center" wrapText="1"/>
      <protection hidden="1" locked="0"/>
    </xf>
    <xf numFmtId="14" fontId="3" fillId="33" borderId="12" xfId="0" applyNumberFormat="1" applyFont="1" applyFill="1" applyBorder="1" applyAlignment="1" applyProtection="1">
      <alignment vertical="center" wrapText="1"/>
      <protection hidden="1" locked="0"/>
    </xf>
    <xf numFmtId="14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vertical="center" wrapText="1"/>
      <protection hidden="1" locked="0"/>
    </xf>
    <xf numFmtId="165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4" borderId="12" xfId="0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0" xfId="0" applyNumberFormat="1" applyFont="1" applyFill="1" applyAlignment="1" applyProtection="1">
      <alignment horizontal="left"/>
      <protection hidden="1" locked="0"/>
    </xf>
    <xf numFmtId="49" fontId="1" fillId="33" borderId="0" xfId="0" applyNumberFormat="1" applyFont="1" applyFill="1" applyAlignment="1" applyProtection="1">
      <alignment horizontal="left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hidden="1" locked="0"/>
    </xf>
    <xf numFmtId="49" fontId="1" fillId="34" borderId="0" xfId="0" applyNumberFormat="1" applyFont="1" applyFill="1" applyBorder="1" applyAlignment="1" applyProtection="1">
      <alignment horizontal="left"/>
      <protection hidden="1" locked="0"/>
    </xf>
    <xf numFmtId="49" fontId="1" fillId="33" borderId="0" xfId="80" applyNumberFormat="1" applyFont="1" applyFill="1" applyBorder="1" applyAlignment="1" applyProtection="1">
      <alignment horizontal="left"/>
      <protection hidden="1" locked="0"/>
    </xf>
    <xf numFmtId="49" fontId="3" fillId="33" borderId="0" xfId="0" applyNumberFormat="1" applyFont="1" applyFill="1" applyBorder="1" applyAlignment="1" applyProtection="1">
      <alignment horizontal="left"/>
      <protection hidden="1" locked="0"/>
    </xf>
    <xf numFmtId="49" fontId="3" fillId="33" borderId="0" xfId="80" applyNumberFormat="1" applyFont="1" applyFill="1" applyAlignment="1" applyProtection="1">
      <alignment horizontal="left"/>
      <protection hidden="1" locked="0"/>
    </xf>
    <xf numFmtId="0" fontId="3" fillId="33" borderId="12" xfId="67" applyFont="1" applyFill="1" applyBorder="1" applyAlignment="1" applyProtection="1">
      <alignment horizontal="left" vertical="center"/>
      <protection hidden="1" locked="0"/>
    </xf>
    <xf numFmtId="0" fontId="3" fillId="33" borderId="10" xfId="67" applyFont="1" applyFill="1" applyBorder="1" applyAlignment="1" applyProtection="1">
      <alignment horizontal="left" vertical="center"/>
      <protection hidden="1" locked="0"/>
    </xf>
    <xf numFmtId="0" fontId="3" fillId="33" borderId="11" xfId="67" applyFont="1" applyFill="1" applyBorder="1" applyAlignment="1" applyProtection="1">
      <alignment horizontal="center"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0" fontId="2" fillId="33" borderId="0" xfId="67" applyFont="1" applyFill="1" applyAlignment="1" applyProtection="1">
      <alignment horizontal="left" vertical="center" wrapText="1"/>
      <protection hidden="1" locked="0"/>
    </xf>
    <xf numFmtId="0" fontId="79" fillId="33" borderId="0" xfId="67" applyFont="1" applyFill="1" applyBorder="1" applyAlignment="1" applyProtection="1">
      <alignment horizontal="center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0" fillId="0" borderId="0" xfId="0" applyAlignment="1">
      <alignment vertical="center" wrapText="1"/>
    </xf>
    <xf numFmtId="0" fontId="1" fillId="0" borderId="13" xfId="67" applyFont="1" applyFill="1" applyBorder="1" applyAlignment="1" applyProtection="1">
      <alignment horizontal="left" wrapText="1"/>
      <protection hidden="1" locked="0"/>
    </xf>
    <xf numFmtId="0" fontId="1" fillId="0" borderId="43" xfId="67" applyFont="1" applyFill="1" applyBorder="1" applyAlignment="1" applyProtection="1">
      <alignment horizontal="left" wrapText="1"/>
      <protection hidden="1" locked="0"/>
    </xf>
    <xf numFmtId="0" fontId="1" fillId="0" borderId="30" xfId="67" applyFont="1" applyFill="1" applyBorder="1" applyAlignment="1" applyProtection="1">
      <alignment horizontal="left" wrapText="1"/>
      <protection hidden="1" locked="0"/>
    </xf>
    <xf numFmtId="0" fontId="1" fillId="0" borderId="17" xfId="67" applyFont="1" applyFill="1" applyBorder="1" applyAlignment="1" applyProtection="1">
      <alignment horizontal="left" wrapText="1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0" fontId="0" fillId="0" borderId="0" xfId="67" applyAlignment="1" applyProtection="1">
      <alignment vertical="center" wrapText="1"/>
      <protection hidden="1" locked="0"/>
    </xf>
    <xf numFmtId="0" fontId="3" fillId="33" borderId="12" xfId="67" applyFont="1" applyFill="1" applyBorder="1" applyAlignment="1" applyProtection="1">
      <alignment vertical="center"/>
      <protection hidden="1" locked="0"/>
    </xf>
    <xf numFmtId="0" fontId="0" fillId="0" borderId="10" xfId="67" applyBorder="1" applyAlignment="1" applyProtection="1">
      <alignment vertical="center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2" fillId="34" borderId="13" xfId="67" applyFont="1" applyFill="1" applyBorder="1" applyAlignment="1" applyProtection="1">
      <alignment horizontal="left" vertical="top" wrapText="1"/>
      <protection hidden="1" locked="0"/>
    </xf>
    <xf numFmtId="0" fontId="3" fillId="33" borderId="47" xfId="67" applyFont="1" applyFill="1" applyBorder="1" applyAlignment="1" applyProtection="1">
      <alignment horizontal="left" vertical="center"/>
      <protection hidden="1" locked="0"/>
    </xf>
    <xf numFmtId="0" fontId="3" fillId="33" borderId="42" xfId="67" applyFont="1" applyFill="1" applyBorder="1" applyAlignment="1" applyProtection="1">
      <alignment horizontal="left" vertical="center"/>
      <protection hidden="1" locked="0"/>
    </xf>
    <xf numFmtId="0" fontId="3" fillId="33" borderId="48" xfId="67" applyFont="1" applyFill="1" applyBorder="1" applyAlignment="1" applyProtection="1">
      <alignment horizontal="center"/>
      <protection hidden="1" locked="0"/>
    </xf>
    <xf numFmtId="0" fontId="9" fillId="33" borderId="14" xfId="67" applyFont="1" applyFill="1" applyBorder="1" applyAlignment="1" applyProtection="1">
      <alignment horizontal="right" wrapText="1"/>
      <protection hidden="1" locked="0"/>
    </xf>
    <xf numFmtId="0" fontId="0" fillId="0" borderId="14" xfId="67" applyBorder="1" applyAlignment="1" applyProtection="1">
      <alignment horizontal="right" wrapText="1"/>
      <protection hidden="1" locked="0"/>
    </xf>
    <xf numFmtId="14" fontId="0" fillId="37" borderId="0" xfId="0" applyNumberFormat="1" applyFill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3" xfId="62"/>
    <cellStyle name="Hyperlink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3" xfId="78"/>
    <cellStyle name="Normal_Table12" xfId="79"/>
    <cellStyle name="Normal_Table17_LATablesWeb" xfId="80"/>
    <cellStyle name="Note" xfId="81"/>
    <cellStyle name="Note 2" xfId="82"/>
    <cellStyle name="Output" xfId="83"/>
    <cellStyle name="Percent" xfId="84"/>
    <cellStyle name="Percent 2" xfId="85"/>
    <cellStyle name="Percent 3" xfId="86"/>
    <cellStyle name="Percent 4" xfId="87"/>
    <cellStyle name="Percent 5" xfId="88"/>
    <cellStyle name="Percent 5 2" xfId="89"/>
    <cellStyle name="Percent 6" xfId="90"/>
    <cellStyle name="Percent 6 2" xfId="91"/>
    <cellStyle name="Percent 7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5"/>
          <c:w val="0.9265"/>
          <c:h val="0.8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1'!$L$13:$L$18</c:f>
              <c:numCache/>
            </c:numRef>
          </c:val>
        </c:ser>
        <c:ser>
          <c:idx val="1"/>
          <c:order val="1"/>
          <c:tx>
            <c:strRef>
              <c:f>'Chart 1'!$M$6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1'!$M$13:$M$18</c:f>
              <c:numCache/>
            </c:numRef>
          </c:val>
        </c:ser>
        <c:ser>
          <c:idx val="2"/>
          <c:order val="2"/>
          <c:tx>
            <c:strRef>
              <c:f>'Chart 1'!$N$6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1'!$N$13:$N$18</c:f>
              <c:numCache/>
            </c:numRef>
          </c:val>
        </c:ser>
        <c:ser>
          <c:idx val="3"/>
          <c:order val="3"/>
          <c:tx>
            <c:strRef>
              <c:f>'Chart 1'!$O$6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1'!$O$13:$O$18</c:f>
              <c:numCache/>
            </c:numRef>
          </c:val>
        </c:ser>
        <c:overlap val="100"/>
        <c:gapWidth val="50"/>
        <c:axId val="64844291"/>
        <c:axId val="1436248"/>
      </c:barChart>
      <c:catAx>
        <c:axId val="64844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436248"/>
        <c:crossesAt val="0"/>
        <c:auto val="1"/>
        <c:lblOffset val="100"/>
        <c:tickLblSkip val="1"/>
        <c:noMultiLvlLbl val="0"/>
      </c:catAx>
      <c:valAx>
        <c:axId val="1436248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6484429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92775"/>
          <c:w val="0.752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075"/>
          <c:w val="0.9902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2'!$P$8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2'!$P$9:$P$14</c:f>
              <c:numCache/>
            </c:numRef>
          </c:val>
        </c:ser>
        <c:ser>
          <c:idx val="1"/>
          <c:order val="1"/>
          <c:tx>
            <c:strRef>
              <c:f>'Chart 2'!$Q$8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2'!$Q$9:$Q$14</c:f>
              <c:numCache/>
            </c:numRef>
          </c:val>
        </c:ser>
        <c:ser>
          <c:idx val="2"/>
          <c:order val="2"/>
          <c:tx>
            <c:strRef>
              <c:f>'Chart 2'!$R$8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2'!$R$9:$R$14</c:f>
              <c:numCache/>
            </c:numRef>
          </c:val>
        </c:ser>
        <c:ser>
          <c:idx val="3"/>
          <c:order val="3"/>
          <c:tx>
            <c:strRef>
              <c:f>'Chart 2'!$S$8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2'!$S$9:$S$14</c:f>
              <c:numCache/>
            </c:numRef>
          </c:val>
        </c:ser>
        <c:overlap val="100"/>
        <c:gapWidth val="50"/>
        <c:axId val="41651193"/>
        <c:axId val="67033910"/>
      </c:barChart>
      <c:catAx>
        <c:axId val="416511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7033910"/>
        <c:crossesAt val="0"/>
        <c:auto val="1"/>
        <c:lblOffset val="100"/>
        <c:tickLblSkip val="1"/>
        <c:noMultiLvlLbl val="0"/>
      </c:catAx>
      <c:valAx>
        <c:axId val="6703391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165119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92"/>
          <c:w val="0.669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225"/>
          <c:w val="0.944"/>
          <c:h val="0.877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'Chart 3'!$L$6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3'!$L$7:$L$13</c:f>
              <c:numCache/>
            </c:numRef>
          </c:val>
        </c:ser>
        <c:ser>
          <c:idx val="2"/>
          <c:order val="1"/>
          <c:tx>
            <c:strRef>
              <c:f>'Chart 3'!$M$6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3'!$M$7:$M$13</c:f>
              <c:numCache/>
            </c:numRef>
          </c:val>
        </c:ser>
        <c:ser>
          <c:idx val="3"/>
          <c:order val="2"/>
          <c:tx>
            <c:strRef>
              <c:f>'Chart 3'!$N$6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3'!$N$7:$N$13</c:f>
              <c:numCache/>
            </c:numRef>
          </c:val>
        </c:ser>
        <c:ser>
          <c:idx val="4"/>
          <c:order val="3"/>
          <c:tx>
            <c:strRef>
              <c:f>'Chart 3'!$O$6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3'!$O$7:$O$13</c:f>
              <c:numCache/>
            </c:numRef>
          </c:val>
        </c:ser>
        <c:overlap val="100"/>
        <c:gapWidth val="50"/>
        <c:axId val="64935199"/>
        <c:axId val="4072580"/>
      </c:barChart>
      <c:catAx>
        <c:axId val="649351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072580"/>
        <c:crosses val="autoZero"/>
        <c:auto val="1"/>
        <c:lblOffset val="100"/>
        <c:tickLblSkip val="1"/>
        <c:noMultiLvlLbl val="0"/>
      </c:catAx>
      <c:valAx>
        <c:axId val="4072580"/>
        <c:scaling>
          <c:orientation val="minMax"/>
        </c:scaling>
        <c:axPos val="t"/>
        <c:delete val="1"/>
        <c:majorTickMark val="out"/>
        <c:minorTickMark val="none"/>
        <c:tickLblPos val="nextTo"/>
        <c:crossAx val="64935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25"/>
          <c:y val="0.91025"/>
          <c:w val="0.6005"/>
          <c:h val="0.08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675"/>
          <c:w val="0.997"/>
          <c:h val="0.8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4'!$L$6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4'!$L$7:$L$12</c:f>
              <c:numCache/>
            </c:numRef>
          </c:val>
        </c:ser>
        <c:ser>
          <c:idx val="1"/>
          <c:order val="1"/>
          <c:tx>
            <c:strRef>
              <c:f>'Chart 4'!$M$6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4'!$M$7:$M$12</c:f>
              <c:numCache/>
            </c:numRef>
          </c:val>
        </c:ser>
        <c:ser>
          <c:idx val="2"/>
          <c:order val="2"/>
          <c:tx>
            <c:strRef>
              <c:f>'Chart 4'!$N$6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4'!$N$7:$N$12</c:f>
              <c:numCache/>
            </c:numRef>
          </c:val>
        </c:ser>
        <c:ser>
          <c:idx val="3"/>
          <c:order val="3"/>
          <c:tx>
            <c:strRef>
              <c:f>'Chart 4'!$O$6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4'!$O$7:$O$12</c:f>
              <c:numCache/>
            </c:numRef>
          </c:val>
        </c:ser>
        <c:overlap val="100"/>
        <c:gapWidth val="50"/>
        <c:axId val="50995957"/>
        <c:axId val="2487746"/>
      </c:barChart>
      <c:catAx>
        <c:axId val="509959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487746"/>
        <c:crossesAt val="0"/>
        <c:auto val="1"/>
        <c:lblOffset val="100"/>
        <c:tickLblSkip val="1"/>
        <c:noMultiLvlLbl val="0"/>
      </c:catAx>
      <c:valAx>
        <c:axId val="248774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099595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93075"/>
          <c:w val="0.666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09"/>
          <c:w val="0.9075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5'!$O$9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5'!$O$10:$O$16</c:f>
              <c:numCache/>
            </c:numRef>
          </c:val>
        </c:ser>
        <c:ser>
          <c:idx val="1"/>
          <c:order val="1"/>
          <c:tx>
            <c:strRef>
              <c:f>'Chart 5'!$P$9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5'!$P$10:$P$16</c:f>
              <c:numCache/>
            </c:numRef>
          </c:val>
        </c:ser>
        <c:ser>
          <c:idx val="2"/>
          <c:order val="2"/>
          <c:tx>
            <c:strRef>
              <c:f>'Chart 5'!$Q$9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5'!$Q$10:$Q$16</c:f>
              <c:numCache/>
            </c:numRef>
          </c:val>
        </c:ser>
        <c:ser>
          <c:idx val="3"/>
          <c:order val="3"/>
          <c:tx>
            <c:strRef>
              <c:f>'Chart 5'!$R$9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5'!$R$10:$R$16</c:f>
              <c:numCache/>
            </c:numRef>
          </c:val>
        </c:ser>
        <c:overlap val="100"/>
        <c:gapWidth val="60"/>
        <c:axId val="5035771"/>
        <c:axId val="11819632"/>
      </c:barChart>
      <c:catAx>
        <c:axId val="50357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1819632"/>
        <c:crosses val="autoZero"/>
        <c:auto val="1"/>
        <c:lblOffset val="100"/>
        <c:tickLblSkip val="1"/>
        <c:noMultiLvlLbl val="0"/>
      </c:catAx>
      <c:valAx>
        <c:axId val="1181963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93225"/>
          <c:w val="0.727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80808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1</xdr:row>
      <xdr:rowOff>28575</xdr:rowOff>
    </xdr:from>
    <xdr:to>
      <xdr:col>2</xdr:col>
      <xdr:colOff>4857750</xdr:colOff>
      <xdr:row>4</xdr:row>
      <xdr:rowOff>304800</xdr:rowOff>
    </xdr:to>
    <xdr:pic>
      <xdr:nvPicPr>
        <xdr:cNvPr id="1" name="Picture 1" descr="ofste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76200</xdr:rowOff>
    </xdr:from>
    <xdr:to>
      <xdr:col>7</xdr:col>
      <xdr:colOff>28575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04775" y="2543175"/>
        <a:ext cx="6115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95250</xdr:rowOff>
    </xdr:from>
    <xdr:to>
      <xdr:col>7</xdr:col>
      <xdr:colOff>57150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57175" y="2238375"/>
        <a:ext cx="5762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38100</xdr:rowOff>
    </xdr:from>
    <xdr:to>
      <xdr:col>8</xdr:col>
      <xdr:colOff>142875</xdr:colOff>
      <xdr:row>33</xdr:row>
      <xdr:rowOff>19050</xdr:rowOff>
    </xdr:to>
    <xdr:graphicFrame>
      <xdr:nvGraphicFramePr>
        <xdr:cNvPr id="1" name="Chart 47"/>
        <xdr:cNvGraphicFramePr/>
      </xdr:nvGraphicFramePr>
      <xdr:xfrm>
        <a:off x="333375" y="2466975"/>
        <a:ext cx="7429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38100</xdr:rowOff>
    </xdr:from>
    <xdr:to>
      <xdr:col>7</xdr:col>
      <xdr:colOff>38100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19075" y="2314575"/>
        <a:ext cx="5857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57150</xdr:rowOff>
    </xdr:from>
    <xdr:to>
      <xdr:col>7</xdr:col>
      <xdr:colOff>123825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161925" y="2581275"/>
        <a:ext cx="5743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p1hq\team$\$New%20structure%20SharePoint%20docs\Report%20Information\Official%20Statistics\Maintained%20schools\201314%20Q4\Provisional\Publication\extra\Old%20-%20Not%20Sent\OLD%2003_1403_Maintained_Summary_(Provisi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es"/>
      <sheetName val="DataPack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4a"/>
      <sheetName val="Table 4b"/>
      <sheetName val="Table 4c"/>
      <sheetName val="Table 4d"/>
      <sheetName val="Table 5"/>
      <sheetName val="Chart 1"/>
      <sheetName val="Chart 2"/>
      <sheetName val="Chart 3"/>
      <sheetName val="Chart 4"/>
      <sheetName val="Chart 5"/>
    </sheetNames>
    <sheetDataSet>
      <sheetData sheetId="3">
        <row r="781">
          <cell r="B781">
            <v>782</v>
          </cell>
          <cell r="C781">
            <v>2631</v>
          </cell>
          <cell r="D781">
            <v>2281</v>
          </cell>
          <cell r="E781">
            <v>477</v>
          </cell>
          <cell r="F781">
            <v>6171</v>
          </cell>
        </row>
        <row r="782">
          <cell r="B782">
            <v>617</v>
          </cell>
          <cell r="C782">
            <v>2621</v>
          </cell>
          <cell r="D782">
            <v>2167</v>
          </cell>
          <cell r="E782">
            <v>321</v>
          </cell>
          <cell r="F782">
            <v>5726</v>
          </cell>
        </row>
        <row r="783">
          <cell r="B783">
            <v>719</v>
          </cell>
          <cell r="C783">
            <v>3036</v>
          </cell>
          <cell r="D783">
            <v>1877</v>
          </cell>
          <cell r="E783">
            <v>507</v>
          </cell>
          <cell r="F783">
            <v>6139</v>
          </cell>
        </row>
        <row r="784">
          <cell r="B784">
            <v>782</v>
          </cell>
          <cell r="C784">
            <v>4292</v>
          </cell>
          <cell r="D784">
            <v>2352</v>
          </cell>
          <cell r="E784">
            <v>480</v>
          </cell>
          <cell r="F784">
            <v>7906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mailto:psi@nationalarchives.gsi.gov.uk" TargetMode="External" /><Relationship Id="rId4" Type="http://schemas.openxmlformats.org/officeDocument/2006/relationships/hyperlink" Target="mailto:psi@nationalarchives.gsi.gov.uk" TargetMode="External" /><Relationship Id="rId5" Type="http://schemas.openxmlformats.org/officeDocument/2006/relationships/hyperlink" Target="mailto:enquiries@ofsted.gov.uk" TargetMode="External" /><Relationship Id="rId6" Type="http://schemas.openxmlformats.org/officeDocument/2006/relationships/hyperlink" Target="mailto:pressenquiries@ofsted.gov.uk" TargetMode="External" /><Relationship Id="rId7" Type="http://schemas.openxmlformats.org/officeDocument/2006/relationships/hyperlink" Target="http://www.ofsted.gov.uk/resources/latest-official-statistics-maintained-school-inspections-and-outcome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N38"/>
  <sheetViews>
    <sheetView showGridLines="0" showRowColHeader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2.8515625" style="70" customWidth="1"/>
    <col min="2" max="2" width="41.421875" style="70" customWidth="1"/>
    <col min="3" max="3" width="72.8515625" style="70" customWidth="1"/>
    <col min="4" max="16384" width="9.140625" style="70" customWidth="1"/>
  </cols>
  <sheetData>
    <row r="1" spans="2:3" ht="12.75">
      <c r="B1" s="341"/>
      <c r="C1" s="74"/>
    </row>
    <row r="2" spans="2:3" ht="12.75">
      <c r="B2" s="342"/>
      <c r="C2" s="343"/>
    </row>
    <row r="3" spans="2:3" ht="24.75" customHeight="1">
      <c r="B3" s="344"/>
      <c r="C3" s="345"/>
    </row>
    <row r="4" spans="2:3" ht="24.75" customHeight="1">
      <c r="B4" s="344"/>
      <c r="C4" s="345"/>
    </row>
    <row r="5" spans="2:3" ht="24.75" customHeight="1">
      <c r="B5" s="346"/>
      <c r="C5" s="347"/>
    </row>
    <row r="6" spans="2:3" ht="61.5" customHeight="1">
      <c r="B6" s="545" t="s">
        <v>113</v>
      </c>
      <c r="C6" s="546"/>
    </row>
    <row r="7" spans="2:3" ht="30" customHeight="1">
      <c r="B7" s="348" t="s">
        <v>114</v>
      </c>
      <c r="C7" s="349" t="s">
        <v>520</v>
      </c>
    </row>
    <row r="8" spans="2:3" ht="30" customHeight="1">
      <c r="B8" s="348" t="s">
        <v>115</v>
      </c>
      <c r="C8" s="349" t="s">
        <v>22</v>
      </c>
    </row>
    <row r="9" spans="2:3" ht="30" customHeight="1">
      <c r="B9" s="348" t="s">
        <v>116</v>
      </c>
      <c r="C9" s="350" t="s">
        <v>707</v>
      </c>
    </row>
    <row r="10" spans="2:3" ht="30" customHeight="1">
      <c r="B10" s="348" t="s">
        <v>117</v>
      </c>
      <c r="C10" s="349" t="s">
        <v>118</v>
      </c>
    </row>
    <row r="11" spans="2:5" ht="30" customHeight="1">
      <c r="B11" s="348" t="s">
        <v>119</v>
      </c>
      <c r="C11" s="447" t="str">
        <f>Dates!E3</f>
        <v>1 October 2014 to 31 December 2014</v>
      </c>
      <c r="D11" s="334"/>
      <c r="E11" s="334"/>
    </row>
    <row r="12" spans="2:3" ht="30" customHeight="1">
      <c r="B12" s="348" t="s">
        <v>120</v>
      </c>
      <c r="C12" s="448" t="s">
        <v>994</v>
      </c>
    </row>
    <row r="13" spans="2:3" ht="19.5" customHeight="1">
      <c r="B13" s="544" t="s">
        <v>139</v>
      </c>
      <c r="C13" s="543" t="s">
        <v>214</v>
      </c>
    </row>
    <row r="14" spans="2:3" ht="19.5" customHeight="1">
      <c r="B14" s="544"/>
      <c r="C14" s="543"/>
    </row>
    <row r="15" spans="2:3" ht="19.5" customHeight="1">
      <c r="B15" s="544"/>
      <c r="C15" s="543"/>
    </row>
    <row r="16" spans="2:3" ht="19.5" customHeight="1">
      <c r="B16" s="544"/>
      <c r="C16" s="543"/>
    </row>
    <row r="17" spans="2:3" ht="30" customHeight="1">
      <c r="B17" s="351" t="s">
        <v>384</v>
      </c>
      <c r="C17" s="352" t="s">
        <v>383</v>
      </c>
    </row>
    <row r="18" spans="2:3" ht="30" customHeight="1">
      <c r="B18" s="351" t="s">
        <v>146</v>
      </c>
      <c r="C18" s="352" t="s">
        <v>433</v>
      </c>
    </row>
    <row r="19" spans="2:3" ht="30" customHeight="1">
      <c r="B19" s="351" t="s">
        <v>140</v>
      </c>
      <c r="C19" s="353" t="s">
        <v>121</v>
      </c>
    </row>
    <row r="20" spans="2:3" ht="30" customHeight="1">
      <c r="B20" s="351" t="s">
        <v>141</v>
      </c>
      <c r="C20" s="353" t="s">
        <v>215</v>
      </c>
    </row>
    <row r="21" spans="2:3" ht="42.75" customHeight="1">
      <c r="B21" s="351" t="s">
        <v>142</v>
      </c>
      <c r="C21" s="353" t="s">
        <v>432</v>
      </c>
    </row>
    <row r="22" spans="2:3" ht="30" customHeight="1">
      <c r="B22" s="351" t="s">
        <v>143</v>
      </c>
      <c r="C22" s="352" t="s">
        <v>266</v>
      </c>
    </row>
    <row r="23" spans="2:3" ht="30" customHeight="1">
      <c r="B23" s="351" t="s">
        <v>144</v>
      </c>
      <c r="C23" s="352" t="s">
        <v>23</v>
      </c>
    </row>
    <row r="24" spans="2:3" ht="30" customHeight="1" hidden="1">
      <c r="B24" s="351" t="s">
        <v>145</v>
      </c>
      <c r="C24" s="354" t="s">
        <v>296</v>
      </c>
    </row>
    <row r="25" spans="2:3" ht="12.75">
      <c r="B25" s="344"/>
      <c r="C25" s="345"/>
    </row>
    <row r="26" spans="2:14" ht="12.75">
      <c r="B26" s="355"/>
      <c r="C26" s="356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74"/>
    </row>
    <row r="27" spans="2:14" ht="15">
      <c r="B27" s="357" t="s">
        <v>550</v>
      </c>
      <c r="C27" s="358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74"/>
    </row>
    <row r="28" spans="2:14" ht="15">
      <c r="B28" s="359"/>
      <c r="C28" s="360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74"/>
    </row>
    <row r="29" spans="2:14" ht="15" customHeight="1">
      <c r="B29" s="359" t="s">
        <v>268</v>
      </c>
      <c r="C29" s="361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74"/>
    </row>
    <row r="30" spans="2:14" ht="15" customHeight="1">
      <c r="B30" s="359" t="s">
        <v>269</v>
      </c>
      <c r="C30" s="361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74"/>
    </row>
    <row r="31" spans="2:14" ht="15">
      <c r="B31" s="362" t="s">
        <v>202</v>
      </c>
      <c r="C31" s="361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74"/>
    </row>
    <row r="32" spans="2:14" ht="15">
      <c r="B32" s="363" t="s">
        <v>201</v>
      </c>
      <c r="C32" s="364"/>
      <c r="D32" s="124"/>
      <c r="E32" s="124"/>
      <c r="F32" s="124"/>
      <c r="G32" s="124"/>
      <c r="H32" s="124"/>
      <c r="I32" s="124"/>
      <c r="J32" s="122"/>
      <c r="K32" s="122"/>
      <c r="L32" s="122"/>
      <c r="M32" s="122"/>
      <c r="N32" s="74"/>
    </row>
    <row r="33" spans="2:14" ht="15">
      <c r="B33" s="359" t="s">
        <v>31</v>
      </c>
      <c r="C33" s="358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74"/>
    </row>
    <row r="34" spans="2:14" ht="15">
      <c r="B34" s="359" t="s">
        <v>32</v>
      </c>
      <c r="C34" s="358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74"/>
    </row>
    <row r="35" spans="2:14" ht="15">
      <c r="B35" s="363" t="s">
        <v>33</v>
      </c>
      <c r="C35" s="364"/>
      <c r="D35" s="124"/>
      <c r="E35" s="124"/>
      <c r="F35" s="122"/>
      <c r="G35" s="122"/>
      <c r="H35" s="122"/>
      <c r="I35" s="122"/>
      <c r="J35" s="122"/>
      <c r="K35" s="122"/>
      <c r="L35" s="122"/>
      <c r="M35" s="122"/>
      <c r="N35" s="74"/>
    </row>
    <row r="36" spans="2:14" ht="12.75">
      <c r="B36" s="365"/>
      <c r="C36" s="36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74"/>
    </row>
    <row r="37" spans="4:14" ht="12.7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4:14" ht="12.7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</sheetData>
  <sheetProtection sheet="1" selectLockedCells="1"/>
  <mergeCells count="3">
    <mergeCell ref="C13:C16"/>
    <mergeCell ref="B13:B16"/>
    <mergeCell ref="B6:C6"/>
  </mergeCells>
  <dataValidations count="1">
    <dataValidation type="list" allowBlank="1" showDropDown="1" showInputMessage="1" showErrorMessage="1" sqref="C11:E11">
      <formula1>Date</formula1>
    </dataValidation>
  </dataValidations>
  <hyperlinks>
    <hyperlink ref="B32:I32" r:id="rId1" display="visit http://www.nationalarchives.gov.uk/doc/open-government-licence/"/>
    <hyperlink ref="B32" r:id="rId2" display="http://www.nationalarchives.gov.uk/doc/open-government-licence/"/>
    <hyperlink ref="B35:E35" r:id="rId3" display="psi@nationalarchives.gsi.gov.uk"/>
    <hyperlink ref="B35" r:id="rId4" display="psi@nationalarchives.gsi.gov.uk"/>
    <hyperlink ref="C19" r:id="rId5" display="enquiries@ofsted.gov.uk"/>
    <hyperlink ref="C20" r:id="rId6" display="pressenquiries@ofsted.gov.uk"/>
    <hyperlink ref="C21" r:id="rId7" display="http://www.ofsted.gov.uk/resources/latest-official-statistics-maintained-school-inspections-and-outcom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9"/>
  <ignoredErrors>
    <ignoredError sqref="C11" unlockedFormula="1"/>
  </ignoredError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O2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150" customWidth="1"/>
    <col min="3" max="3" width="1.57421875" style="74" customWidth="1"/>
    <col min="4" max="4" width="14.57421875" style="70" customWidth="1"/>
    <col min="5" max="5" width="4.57421875" style="70" customWidth="1"/>
    <col min="6" max="9" width="12.00390625" style="70" customWidth="1"/>
    <col min="10" max="10" width="4.57421875" style="70" customWidth="1"/>
    <col min="11" max="12" width="12.00390625" style="70" customWidth="1"/>
    <col min="13" max="13" width="12.00390625" style="72" customWidth="1"/>
    <col min="14" max="14" width="12.00390625" style="73" customWidth="1"/>
    <col min="15" max="16384" width="9.140625" style="70" customWidth="1"/>
  </cols>
  <sheetData>
    <row r="1" ht="12.75">
      <c r="B1" s="148"/>
    </row>
    <row r="2" spans="2:15" ht="14.25" customHeight="1">
      <c r="B2" s="34" t="str">
        <f>"Table 2d: Outcomes of special schools inspected between "&amp;Dates!E3&amp;" ("&amp;Dates!E7&amp;") "&amp;CHAR(185)&amp;" "&amp;CHAR(178)&amp;" "&amp;CHAR(179)</f>
        <v>Table 2d: Outcomes of special schools inspected between 1 October 2014 to 31 December 2014 (revised) ¹ ² ³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</row>
    <row r="3" spans="2:15" ht="14.25" customHeight="1"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5"/>
    </row>
    <row r="4" spans="2:15" ht="12.75" customHeight="1">
      <c r="B4" s="271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3"/>
      <c r="O4" s="5"/>
    </row>
    <row r="5" spans="2:15" ht="4.5" customHeight="1">
      <c r="B5" s="274"/>
      <c r="C5" s="26"/>
      <c r="D5" s="26"/>
      <c r="E5" s="26"/>
      <c r="F5" s="26"/>
      <c r="G5" s="26"/>
      <c r="H5" s="27"/>
      <c r="I5" s="23"/>
      <c r="J5" s="23"/>
      <c r="K5" s="5"/>
      <c r="L5" s="5"/>
      <c r="M5" s="5"/>
      <c r="N5" s="5"/>
      <c r="O5" s="5"/>
    </row>
    <row r="6" spans="2:15" ht="21" customHeight="1">
      <c r="B6" s="333" t="s">
        <v>508</v>
      </c>
      <c r="C6" s="9"/>
      <c r="D6" s="567" t="s">
        <v>314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  <c r="O6" s="5"/>
    </row>
    <row r="7" spans="2:15" ht="31.5">
      <c r="B7" s="161"/>
      <c r="C7" s="10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5"/>
    </row>
    <row r="8" spans="2:15" ht="4.5" customHeight="1">
      <c r="B8" s="156"/>
      <c r="C8" s="9"/>
      <c r="D8" s="241"/>
      <c r="E8" s="241"/>
      <c r="F8" s="242"/>
      <c r="G8" s="242"/>
      <c r="H8" s="242"/>
      <c r="I8" s="243"/>
      <c r="K8" s="242"/>
      <c r="L8" s="242"/>
      <c r="M8" s="242"/>
      <c r="N8" s="244"/>
      <c r="O8" s="5"/>
    </row>
    <row r="9" spans="2:15" ht="27.75" customHeight="1">
      <c r="B9" s="217" t="s">
        <v>297</v>
      </c>
      <c r="C9" s="39"/>
      <c r="D9" s="469">
        <f>DataPack!B69</f>
        <v>106</v>
      </c>
      <c r="E9" s="469"/>
      <c r="F9" s="470">
        <f>DataPack!C69</f>
        <v>35</v>
      </c>
      <c r="G9" s="470">
        <f>DataPack!E69</f>
        <v>51</v>
      </c>
      <c r="H9" s="470">
        <f>DataPack!G69</f>
        <v>12</v>
      </c>
      <c r="I9" s="470">
        <f>DataPack!I69</f>
        <v>8</v>
      </c>
      <c r="J9" s="470"/>
      <c r="K9" s="470">
        <f>DataPack!D69</f>
        <v>33</v>
      </c>
      <c r="L9" s="470">
        <f>DataPack!F69</f>
        <v>48</v>
      </c>
      <c r="M9" s="470">
        <f>DataPack!H69</f>
        <v>11</v>
      </c>
      <c r="N9" s="470">
        <f>DataPack!J69</f>
        <v>8</v>
      </c>
      <c r="O9" s="5"/>
    </row>
    <row r="10" spans="2:15" ht="27.75" customHeight="1">
      <c r="B10" s="571" t="s">
        <v>554</v>
      </c>
      <c r="C10" s="571"/>
      <c r="D10" s="469">
        <f>DataPack!B70</f>
        <v>41</v>
      </c>
      <c r="E10" s="469"/>
      <c r="F10" s="470">
        <f>DataPack!C70</f>
        <v>24</v>
      </c>
      <c r="G10" s="470">
        <f>DataPack!E70</f>
        <v>14</v>
      </c>
      <c r="H10" s="470">
        <f>DataPack!G70</f>
        <v>1</v>
      </c>
      <c r="I10" s="470">
        <f>DataPack!I70</f>
        <v>2</v>
      </c>
      <c r="J10" s="470"/>
      <c r="K10" s="470">
        <f>DataPack!D70</f>
        <v>59</v>
      </c>
      <c r="L10" s="470">
        <f>DataPack!F70</f>
        <v>34</v>
      </c>
      <c r="M10" s="470">
        <f>DataPack!H70</f>
        <v>2</v>
      </c>
      <c r="N10" s="470">
        <f>DataPack!J70</f>
        <v>5</v>
      </c>
      <c r="O10" s="5"/>
    </row>
    <row r="11" spans="2:15" ht="27.75" customHeight="1">
      <c r="B11" s="571" t="s">
        <v>553</v>
      </c>
      <c r="C11" s="571"/>
      <c r="D11" s="469">
        <f>DataPack!B71</f>
        <v>67</v>
      </c>
      <c r="E11" s="469"/>
      <c r="F11" s="470">
        <f>DataPack!C71</f>
        <v>28</v>
      </c>
      <c r="G11" s="470">
        <f>DataPack!E71</f>
        <v>32</v>
      </c>
      <c r="H11" s="470">
        <f>DataPack!G71</f>
        <v>6</v>
      </c>
      <c r="I11" s="470">
        <f>DataPack!I71</f>
        <v>1</v>
      </c>
      <c r="J11" s="470"/>
      <c r="K11" s="470">
        <f>DataPack!D71</f>
        <v>42</v>
      </c>
      <c r="L11" s="470">
        <f>DataPack!F71</f>
        <v>48</v>
      </c>
      <c r="M11" s="470">
        <f>DataPack!H71</f>
        <v>9</v>
      </c>
      <c r="N11" s="470">
        <f>DataPack!J71</f>
        <v>1</v>
      </c>
      <c r="O11" s="5"/>
    </row>
    <row r="12" spans="2:15" ht="27.75" customHeight="1">
      <c r="B12" s="217" t="s">
        <v>299</v>
      </c>
      <c r="C12" s="39"/>
      <c r="D12" s="469">
        <f>DataPack!B72</f>
        <v>106</v>
      </c>
      <c r="E12" s="469"/>
      <c r="F12" s="470">
        <f>DataPack!C72</f>
        <v>36</v>
      </c>
      <c r="G12" s="470">
        <f>DataPack!E72</f>
        <v>52</v>
      </c>
      <c r="H12" s="470">
        <f>DataPack!G72</f>
        <v>12</v>
      </c>
      <c r="I12" s="470">
        <f>DataPack!I72</f>
        <v>6</v>
      </c>
      <c r="J12" s="72"/>
      <c r="K12" s="470">
        <f>DataPack!D72</f>
        <v>34</v>
      </c>
      <c r="L12" s="470">
        <f>DataPack!F72</f>
        <v>49</v>
      </c>
      <c r="M12" s="470">
        <f>DataPack!H72</f>
        <v>11</v>
      </c>
      <c r="N12" s="470">
        <f>DataPack!J72</f>
        <v>6</v>
      </c>
      <c r="O12" s="5"/>
    </row>
    <row r="13" spans="2:15" ht="27.75" customHeight="1">
      <c r="B13" s="217" t="s">
        <v>300</v>
      </c>
      <c r="C13" s="39"/>
      <c r="D13" s="469">
        <f>DataPack!B73</f>
        <v>106</v>
      </c>
      <c r="E13" s="469"/>
      <c r="F13" s="470">
        <f>DataPack!C73</f>
        <v>47</v>
      </c>
      <c r="G13" s="470">
        <f>DataPack!E73</f>
        <v>42</v>
      </c>
      <c r="H13" s="470">
        <f>DataPack!G73</f>
        <v>10</v>
      </c>
      <c r="I13" s="470">
        <f>DataPack!I73</f>
        <v>7</v>
      </c>
      <c r="J13" s="72"/>
      <c r="K13" s="470">
        <f>DataPack!D73</f>
        <v>44</v>
      </c>
      <c r="L13" s="470">
        <f>DataPack!F73</f>
        <v>40</v>
      </c>
      <c r="M13" s="470">
        <f>DataPack!H73</f>
        <v>9</v>
      </c>
      <c r="N13" s="470">
        <f>DataPack!J73</f>
        <v>7</v>
      </c>
      <c r="O13" s="5"/>
    </row>
    <row r="14" spans="2:15" ht="27.75" customHeight="1">
      <c r="B14" s="217" t="s">
        <v>256</v>
      </c>
      <c r="C14" s="39"/>
      <c r="D14" s="469">
        <f>DataPack!B74</f>
        <v>106</v>
      </c>
      <c r="E14" s="469"/>
      <c r="F14" s="470">
        <f>DataPack!C74</f>
        <v>36</v>
      </c>
      <c r="G14" s="470">
        <f>DataPack!E74</f>
        <v>52</v>
      </c>
      <c r="H14" s="470">
        <f>DataPack!G74</f>
        <v>13</v>
      </c>
      <c r="I14" s="470">
        <f>DataPack!I74</f>
        <v>5</v>
      </c>
      <c r="J14" s="72"/>
      <c r="K14" s="470">
        <f>DataPack!D74</f>
        <v>34</v>
      </c>
      <c r="L14" s="470">
        <f>DataPack!F74</f>
        <v>49</v>
      </c>
      <c r="M14" s="470">
        <f>DataPack!H74</f>
        <v>12</v>
      </c>
      <c r="N14" s="470">
        <f>DataPack!J74</f>
        <v>5</v>
      </c>
      <c r="O14" s="5"/>
    </row>
    <row r="15" spans="2:15" ht="27.75" customHeight="1">
      <c r="B15" s="217" t="s">
        <v>298</v>
      </c>
      <c r="C15" s="39"/>
      <c r="D15" s="469">
        <f>DataPack!B75</f>
        <v>106</v>
      </c>
      <c r="E15" s="469"/>
      <c r="F15" s="470">
        <f>DataPack!C75</f>
        <v>38</v>
      </c>
      <c r="G15" s="470">
        <f>DataPack!E75</f>
        <v>49</v>
      </c>
      <c r="H15" s="470">
        <f>DataPack!G75</f>
        <v>11</v>
      </c>
      <c r="I15" s="470">
        <f>DataPack!I75</f>
        <v>8</v>
      </c>
      <c r="J15" s="72"/>
      <c r="K15" s="470">
        <f>DataPack!D75</f>
        <v>36</v>
      </c>
      <c r="L15" s="470">
        <f>DataPack!F75</f>
        <v>46</v>
      </c>
      <c r="M15" s="470">
        <f>DataPack!H75</f>
        <v>10</v>
      </c>
      <c r="N15" s="470">
        <f>DataPack!J75</f>
        <v>8</v>
      </c>
      <c r="O15" s="5"/>
    </row>
    <row r="16" spans="2:15" ht="27.75" customHeight="1">
      <c r="B16" s="167" t="s">
        <v>282</v>
      </c>
      <c r="C16" s="93"/>
      <c r="D16" s="469">
        <f>DataPack!B76</f>
        <v>14</v>
      </c>
      <c r="E16" s="469"/>
      <c r="F16" s="470">
        <f>DataPack!C76</f>
        <v>6</v>
      </c>
      <c r="G16" s="470">
        <f>DataPack!E76</f>
        <v>4</v>
      </c>
      <c r="H16" s="470">
        <f>DataPack!G76</f>
        <v>1</v>
      </c>
      <c r="I16" s="470">
        <f>DataPack!I76</f>
        <v>3</v>
      </c>
      <c r="J16" s="72"/>
      <c r="K16" s="470">
        <f>DataPack!D76</f>
        <v>43</v>
      </c>
      <c r="L16" s="470">
        <f>DataPack!F76</f>
        <v>29</v>
      </c>
      <c r="M16" s="470">
        <f>DataPack!H76</f>
        <v>7</v>
      </c>
      <c r="N16" s="470">
        <f>DataPack!J76</f>
        <v>21</v>
      </c>
      <c r="O16" s="5"/>
    </row>
    <row r="17" spans="2:15" ht="27.75" customHeight="1">
      <c r="B17" s="167" t="s">
        <v>274</v>
      </c>
      <c r="C17" s="93"/>
      <c r="D17" s="469">
        <f>DataPack!B77</f>
        <v>14</v>
      </c>
      <c r="E17" s="469"/>
      <c r="F17" s="470">
        <f>DataPack!C77</f>
        <v>9</v>
      </c>
      <c r="G17" s="470">
        <f>DataPack!E77</f>
        <v>3</v>
      </c>
      <c r="H17" s="470">
        <f>DataPack!G77</f>
        <v>2</v>
      </c>
      <c r="I17" s="470">
        <f>DataPack!I77</f>
        <v>0</v>
      </c>
      <c r="J17" s="72"/>
      <c r="K17" s="470">
        <f>DataPack!D77</f>
        <v>64</v>
      </c>
      <c r="L17" s="470">
        <f>DataPack!F77</f>
        <v>21</v>
      </c>
      <c r="M17" s="470">
        <f>DataPack!H77</f>
        <v>14</v>
      </c>
      <c r="N17" s="470">
        <f>DataPack!J77</f>
        <v>0</v>
      </c>
      <c r="O17" s="513"/>
    </row>
    <row r="18" spans="2:15" ht="27.75" customHeight="1">
      <c r="B18" s="265" t="s">
        <v>273</v>
      </c>
      <c r="C18" s="93"/>
      <c r="D18" s="469">
        <f>DataPack!B78</f>
        <v>14</v>
      </c>
      <c r="E18" s="469"/>
      <c r="F18" s="470">
        <f>DataPack!C78</f>
        <v>7</v>
      </c>
      <c r="G18" s="470">
        <f>DataPack!E78</f>
        <v>5</v>
      </c>
      <c r="H18" s="470">
        <f>DataPack!G78</f>
        <v>0</v>
      </c>
      <c r="I18" s="470">
        <f>DataPack!I78</f>
        <v>2</v>
      </c>
      <c r="J18" s="72"/>
      <c r="K18" s="470">
        <f>DataPack!D78</f>
        <v>50</v>
      </c>
      <c r="L18" s="470">
        <f>DataPack!F78</f>
        <v>36</v>
      </c>
      <c r="M18" s="470">
        <f>DataPack!H78</f>
        <v>0</v>
      </c>
      <c r="N18" s="470">
        <f>DataPack!J78</f>
        <v>14</v>
      </c>
      <c r="O18" s="5"/>
    </row>
    <row r="19" spans="2:15" ht="27.75" customHeight="1">
      <c r="B19" s="167" t="s">
        <v>519</v>
      </c>
      <c r="C19" s="93"/>
      <c r="D19" s="469">
        <f>DataPack!B79</f>
        <v>14</v>
      </c>
      <c r="E19" s="469"/>
      <c r="F19" s="470">
        <f>DataPack!C79</f>
        <v>6</v>
      </c>
      <c r="G19" s="470">
        <f>DataPack!E79</f>
        <v>4</v>
      </c>
      <c r="H19" s="470">
        <f>DataPack!G79</f>
        <v>1</v>
      </c>
      <c r="I19" s="470">
        <f>DataPack!I79</f>
        <v>3</v>
      </c>
      <c r="J19" s="72"/>
      <c r="K19" s="470">
        <f>DataPack!D79</f>
        <v>43</v>
      </c>
      <c r="L19" s="470">
        <f>DataPack!F79</f>
        <v>29</v>
      </c>
      <c r="M19" s="470">
        <f>DataPack!H79</f>
        <v>7</v>
      </c>
      <c r="N19" s="470">
        <f>DataPack!J79</f>
        <v>21</v>
      </c>
      <c r="O19" s="5"/>
    </row>
    <row r="20" spans="2:15" ht="27.75" customHeight="1">
      <c r="B20" s="265" t="s">
        <v>276</v>
      </c>
      <c r="C20" s="93"/>
      <c r="D20" s="469">
        <f>DataPack!B80</f>
        <v>14</v>
      </c>
      <c r="E20" s="469"/>
      <c r="F20" s="470">
        <f>DataPack!C80</f>
        <v>6</v>
      </c>
      <c r="G20" s="470">
        <f>DataPack!E80</f>
        <v>4</v>
      </c>
      <c r="H20" s="470">
        <f>DataPack!G80</f>
        <v>1</v>
      </c>
      <c r="I20" s="470">
        <f>DataPack!I80</f>
        <v>3</v>
      </c>
      <c r="J20" s="72"/>
      <c r="K20" s="470">
        <f>DataPack!D80</f>
        <v>43</v>
      </c>
      <c r="L20" s="470">
        <f>DataPack!F80</f>
        <v>29</v>
      </c>
      <c r="M20" s="470">
        <f>DataPack!H80</f>
        <v>7</v>
      </c>
      <c r="N20" s="470">
        <f>DataPack!J80</f>
        <v>21</v>
      </c>
      <c r="O20" s="5"/>
    </row>
    <row r="21" spans="2:15" ht="12.75">
      <c r="B21" s="168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2"/>
      <c r="N21" s="22" t="s">
        <v>18</v>
      </c>
      <c r="O21" s="5"/>
    </row>
    <row r="22" spans="2:15" ht="12.75" hidden="1">
      <c r="B22" s="160" t="s">
        <v>259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25"/>
      <c r="O22" s="5"/>
    </row>
    <row r="23" spans="2:15" ht="12.75">
      <c r="B23" s="280" t="s">
        <v>257</v>
      </c>
      <c r="C23" s="225"/>
      <c r="D23" s="224"/>
      <c r="E23" s="224"/>
      <c r="F23" s="224"/>
      <c r="G23" s="224"/>
      <c r="H23" s="224"/>
      <c r="I23" s="224"/>
      <c r="J23" s="224"/>
      <c r="K23" s="224"/>
      <c r="L23" s="224"/>
      <c r="M23" s="226"/>
      <c r="N23" s="227"/>
      <c r="O23" s="5"/>
    </row>
    <row r="24" spans="2:15" ht="12.75">
      <c r="B24" s="279" t="str">
        <f>"2. Data based on Edubase at "&amp;Dates!E4</f>
        <v>2. Data based on Edubase at 3 February 2015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5"/>
    </row>
    <row r="25" spans="2:15" ht="12.75">
      <c r="B25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5" s="224"/>
      <c r="D25" s="224"/>
      <c r="E25" s="224"/>
      <c r="F25" s="224"/>
      <c r="G25" s="224"/>
      <c r="H25" s="224"/>
      <c r="I25" s="228"/>
      <c r="J25" s="228"/>
      <c r="K25" s="228"/>
      <c r="L25" s="228"/>
      <c r="M25" s="228"/>
      <c r="N25" s="228"/>
      <c r="O25" s="5"/>
    </row>
    <row r="26" spans="2:15" ht="12.75">
      <c r="B26" s="427"/>
      <c r="C26" s="263"/>
      <c r="D26" s="263"/>
      <c r="E26" s="317"/>
      <c r="F26" s="263"/>
      <c r="G26" s="263"/>
      <c r="H26" s="263"/>
      <c r="I26" s="263"/>
      <c r="J26" s="317"/>
      <c r="K26" s="263"/>
      <c r="L26" s="263"/>
      <c r="M26" s="263"/>
      <c r="N26" s="263"/>
      <c r="O26" s="5"/>
    </row>
    <row r="27" spans="2:14" ht="12.75">
      <c r="B27" s="11"/>
      <c r="C27" s="9"/>
      <c r="D27" s="5"/>
      <c r="E27" s="5"/>
      <c r="F27" s="5"/>
      <c r="G27" s="5"/>
      <c r="H27" s="5"/>
      <c r="I27" s="5"/>
      <c r="J27" s="5"/>
      <c r="K27" s="5"/>
      <c r="L27" s="5"/>
      <c r="M27" s="27"/>
      <c r="N27" s="23"/>
    </row>
  </sheetData>
  <sheetProtection sheet="1" selectLockedCells="1"/>
  <mergeCells count="5"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ignoredErrors>
    <ignoredError sqref="D9:N20 B2 B24:B2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O3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50" customWidth="1"/>
    <col min="2" max="2" width="50.8515625" style="150" customWidth="1"/>
    <col min="3" max="3" width="1.57421875" style="149" customWidth="1"/>
    <col min="4" max="4" width="10.8515625" style="150" customWidth="1"/>
    <col min="5" max="5" width="4.57421875" style="150" customWidth="1"/>
    <col min="6" max="9" width="12.00390625" style="150" customWidth="1"/>
    <col min="10" max="10" width="4.57421875" style="150" customWidth="1"/>
    <col min="11" max="12" width="12.00390625" style="150" customWidth="1"/>
    <col min="13" max="13" width="12.00390625" style="151" customWidth="1"/>
    <col min="14" max="14" width="12.00390625" style="152" customWidth="1"/>
    <col min="15" max="16384" width="9.140625" style="150" customWidth="1"/>
  </cols>
  <sheetData>
    <row r="1" ht="12.75">
      <c r="B1" s="148"/>
    </row>
    <row r="2" spans="2:15" ht="14.25" customHeight="1">
      <c r="B2" s="153" t="str">
        <f>"Table 2e: Outcomes of pupil referral units inspected between "&amp;Dates!E3&amp;" ("&amp;Dates!E7&amp;") "&amp;CHAR(185)&amp;" "&amp;CHAR(178)&amp;" "&amp;CHAR(179)</f>
        <v>Table 2e: Outcomes of pupil referral units inspected between 1 October 2014 to 31 December 2014 (revised) ¹ ² ³</v>
      </c>
      <c r="C2" s="154"/>
      <c r="D2" s="154"/>
      <c r="E2" s="189"/>
      <c r="F2" s="154"/>
      <c r="G2" s="154"/>
      <c r="H2" s="154"/>
      <c r="I2" s="154"/>
      <c r="J2" s="189"/>
      <c r="K2" s="154"/>
      <c r="L2" s="154"/>
      <c r="M2" s="154"/>
      <c r="N2" s="154"/>
      <c r="O2" s="155"/>
    </row>
    <row r="3" spans="2:15" ht="14.25" customHeight="1">
      <c r="B3" s="34"/>
      <c r="C3" s="154"/>
      <c r="D3" s="154"/>
      <c r="E3" s="189"/>
      <c r="F3" s="154"/>
      <c r="G3" s="154"/>
      <c r="H3" s="154"/>
      <c r="I3" s="154"/>
      <c r="J3" s="189"/>
      <c r="K3" s="154"/>
      <c r="L3" s="154"/>
      <c r="M3" s="154"/>
      <c r="N3" s="154"/>
      <c r="O3" s="155"/>
    </row>
    <row r="4" spans="2:15" ht="12.75" customHeight="1">
      <c r="B4" s="271" t="s">
        <v>316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9"/>
      <c r="O4" s="155"/>
    </row>
    <row r="5" spans="2:15" ht="4.5" customHeight="1">
      <c r="B5" s="274"/>
      <c r="C5" s="157"/>
      <c r="D5" s="157"/>
      <c r="E5" s="157"/>
      <c r="F5" s="157"/>
      <c r="G5" s="157"/>
      <c r="H5" s="158"/>
      <c r="I5" s="159"/>
      <c r="J5" s="159"/>
      <c r="K5" s="155"/>
      <c r="L5" s="155"/>
      <c r="M5" s="155"/>
      <c r="N5" s="155"/>
      <c r="O5" s="155"/>
    </row>
    <row r="6" spans="2:15" ht="21" customHeight="1">
      <c r="B6" s="333" t="s">
        <v>508</v>
      </c>
      <c r="C6" s="156"/>
      <c r="D6" s="567" t="s">
        <v>330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  <c r="O6" s="155"/>
    </row>
    <row r="7" spans="2:15" ht="31.5">
      <c r="B7" s="335"/>
      <c r="C7" s="161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155"/>
    </row>
    <row r="8" spans="2:15" ht="4.5" customHeight="1">
      <c r="B8" s="156"/>
      <c r="C8" s="156"/>
      <c r="D8" s="159"/>
      <c r="E8" s="159"/>
      <c r="F8" s="162"/>
      <c r="G8" s="162"/>
      <c r="H8" s="162"/>
      <c r="I8" s="156"/>
      <c r="K8" s="162"/>
      <c r="L8" s="162"/>
      <c r="M8" s="162"/>
      <c r="N8" s="158"/>
      <c r="O8" s="155"/>
    </row>
    <row r="9" spans="2:15" ht="27.75" customHeight="1">
      <c r="B9" s="514" t="s">
        <v>297</v>
      </c>
      <c r="C9" s="515"/>
      <c r="D9" s="469">
        <f>DataPack!B83</f>
        <v>31</v>
      </c>
      <c r="E9" s="469"/>
      <c r="F9" s="470">
        <f>DataPack!C83</f>
        <v>7</v>
      </c>
      <c r="G9" s="470">
        <f>DataPack!E83</f>
        <v>16</v>
      </c>
      <c r="H9" s="470">
        <f>DataPack!G83</f>
        <v>7</v>
      </c>
      <c r="I9" s="470">
        <f>DataPack!I83</f>
        <v>1</v>
      </c>
      <c r="J9" s="470"/>
      <c r="K9" s="470">
        <f>DataPack!D83</f>
        <v>23</v>
      </c>
      <c r="L9" s="470">
        <f>DataPack!F83</f>
        <v>52</v>
      </c>
      <c r="M9" s="470">
        <f>DataPack!H83</f>
        <v>23</v>
      </c>
      <c r="N9" s="470">
        <f>DataPack!J83</f>
        <v>3</v>
      </c>
      <c r="O9" s="155"/>
    </row>
    <row r="10" spans="2:15" ht="27.75" customHeight="1">
      <c r="B10" s="570" t="s">
        <v>554</v>
      </c>
      <c r="C10" s="570"/>
      <c r="D10" s="469">
        <f>DataPack!B84</f>
        <v>3</v>
      </c>
      <c r="E10" s="469"/>
      <c r="F10" s="470">
        <f>DataPack!C84</f>
        <v>2</v>
      </c>
      <c r="G10" s="470">
        <f>DataPack!E84</f>
        <v>1</v>
      </c>
      <c r="H10" s="470">
        <f>DataPack!G84</f>
        <v>0</v>
      </c>
      <c r="I10" s="470">
        <f>DataPack!I84</f>
        <v>0</v>
      </c>
      <c r="J10" s="470"/>
      <c r="K10" s="470">
        <f>DataPack!D84</f>
        <v>67</v>
      </c>
      <c r="L10" s="470">
        <f>DataPack!F84</f>
        <v>33</v>
      </c>
      <c r="M10" s="470">
        <f>DataPack!H84</f>
        <v>0</v>
      </c>
      <c r="N10" s="470">
        <f>DataPack!J84</f>
        <v>0</v>
      </c>
      <c r="O10" s="155"/>
    </row>
    <row r="11" spans="2:15" ht="27.75" customHeight="1">
      <c r="B11" s="570" t="s">
        <v>553</v>
      </c>
      <c r="C11" s="570"/>
      <c r="D11" s="469">
        <f>DataPack!B85</f>
        <v>4</v>
      </c>
      <c r="E11" s="469"/>
      <c r="F11" s="470">
        <f>DataPack!C85</f>
        <v>3</v>
      </c>
      <c r="G11" s="470">
        <f>DataPack!E85</f>
        <v>1</v>
      </c>
      <c r="H11" s="470">
        <f>DataPack!G85</f>
        <v>0</v>
      </c>
      <c r="I11" s="470">
        <f>DataPack!I85</f>
        <v>0</v>
      </c>
      <c r="J11" s="470"/>
      <c r="K11" s="470">
        <f>DataPack!D85</f>
        <v>75</v>
      </c>
      <c r="L11" s="470">
        <f>DataPack!F85</f>
        <v>25</v>
      </c>
      <c r="M11" s="470">
        <f>DataPack!H85</f>
        <v>0</v>
      </c>
      <c r="N11" s="470">
        <f>DataPack!J85</f>
        <v>0</v>
      </c>
      <c r="O11" s="155"/>
    </row>
    <row r="12" spans="2:15" ht="27.75" customHeight="1">
      <c r="B12" s="514" t="s">
        <v>299</v>
      </c>
      <c r="C12" s="515"/>
      <c r="D12" s="469">
        <f>DataPack!B86</f>
        <v>31</v>
      </c>
      <c r="E12" s="469"/>
      <c r="F12" s="470">
        <f>DataPack!C86</f>
        <v>7</v>
      </c>
      <c r="G12" s="470">
        <f>DataPack!E86</f>
        <v>16</v>
      </c>
      <c r="H12" s="470">
        <f>DataPack!G86</f>
        <v>7</v>
      </c>
      <c r="I12" s="470">
        <f>DataPack!I86</f>
        <v>1</v>
      </c>
      <c r="J12" s="151"/>
      <c r="K12" s="470">
        <f>DataPack!D86</f>
        <v>23</v>
      </c>
      <c r="L12" s="470">
        <f>DataPack!F86</f>
        <v>52</v>
      </c>
      <c r="M12" s="470">
        <f>DataPack!H86</f>
        <v>23</v>
      </c>
      <c r="N12" s="470">
        <f>DataPack!J86</f>
        <v>3</v>
      </c>
      <c r="O12" s="155"/>
    </row>
    <row r="13" spans="2:15" ht="27.75" customHeight="1">
      <c r="B13" s="514" t="s">
        <v>300</v>
      </c>
      <c r="C13" s="515"/>
      <c r="D13" s="469">
        <f>DataPack!B87</f>
        <v>31</v>
      </c>
      <c r="E13" s="469"/>
      <c r="F13" s="470">
        <f>DataPack!C87</f>
        <v>8</v>
      </c>
      <c r="G13" s="470">
        <f>DataPack!E87</f>
        <v>16</v>
      </c>
      <c r="H13" s="470">
        <f>DataPack!G87</f>
        <v>6</v>
      </c>
      <c r="I13" s="470">
        <f>DataPack!I87</f>
        <v>1</v>
      </c>
      <c r="J13" s="151"/>
      <c r="K13" s="470">
        <f>DataPack!D87</f>
        <v>26</v>
      </c>
      <c r="L13" s="470">
        <f>DataPack!F87</f>
        <v>52</v>
      </c>
      <c r="M13" s="470">
        <f>DataPack!H87</f>
        <v>19</v>
      </c>
      <c r="N13" s="470">
        <f>DataPack!J87</f>
        <v>3</v>
      </c>
      <c r="O13" s="155"/>
    </row>
    <row r="14" spans="2:15" ht="27.75" customHeight="1">
      <c r="B14" s="514" t="s">
        <v>256</v>
      </c>
      <c r="C14" s="515"/>
      <c r="D14" s="469">
        <f>DataPack!B88</f>
        <v>31</v>
      </c>
      <c r="E14" s="469"/>
      <c r="F14" s="470">
        <f>DataPack!C88</f>
        <v>7</v>
      </c>
      <c r="G14" s="470">
        <f>DataPack!E88</f>
        <v>16</v>
      </c>
      <c r="H14" s="470">
        <f>DataPack!G88</f>
        <v>7</v>
      </c>
      <c r="I14" s="470">
        <f>DataPack!I88</f>
        <v>1</v>
      </c>
      <c r="J14" s="151"/>
      <c r="K14" s="470">
        <f>DataPack!D88</f>
        <v>23</v>
      </c>
      <c r="L14" s="470">
        <f>DataPack!F88</f>
        <v>52</v>
      </c>
      <c r="M14" s="470">
        <f>DataPack!H88</f>
        <v>23</v>
      </c>
      <c r="N14" s="470">
        <f>DataPack!J88</f>
        <v>3</v>
      </c>
      <c r="O14" s="155"/>
    </row>
    <row r="15" spans="2:15" ht="27.75" customHeight="1">
      <c r="B15" s="514" t="s">
        <v>298</v>
      </c>
      <c r="C15" s="515"/>
      <c r="D15" s="469">
        <f>DataPack!B89</f>
        <v>31</v>
      </c>
      <c r="E15" s="469"/>
      <c r="F15" s="470">
        <f>DataPack!C89</f>
        <v>8</v>
      </c>
      <c r="G15" s="470">
        <f>DataPack!E89</f>
        <v>15</v>
      </c>
      <c r="H15" s="470">
        <f>DataPack!G89</f>
        <v>7</v>
      </c>
      <c r="I15" s="470">
        <f>DataPack!I89</f>
        <v>1</v>
      </c>
      <c r="J15" s="151"/>
      <c r="K15" s="470">
        <f>DataPack!D89</f>
        <v>26</v>
      </c>
      <c r="L15" s="470">
        <f>DataPack!F89</f>
        <v>48</v>
      </c>
      <c r="M15" s="470">
        <f>DataPack!H89</f>
        <v>23</v>
      </c>
      <c r="N15" s="470">
        <f>DataPack!J89</f>
        <v>3</v>
      </c>
      <c r="O15" s="155"/>
    </row>
    <row r="16" spans="2:15" ht="30" customHeight="1" hidden="1">
      <c r="B16" s="167" t="s">
        <v>282</v>
      </c>
      <c r="C16" s="165"/>
      <c r="D16" s="471">
        <f>DataPack!B90</f>
        <v>0</v>
      </c>
      <c r="E16" s="471"/>
      <c r="F16" s="471">
        <f>DataPack!C90</f>
        <v>0</v>
      </c>
      <c r="G16" s="471">
        <f>DataPack!E90</f>
        <v>0</v>
      </c>
      <c r="H16" s="471">
        <f>DataPack!G90</f>
        <v>0</v>
      </c>
      <c r="I16" s="471">
        <f>DataPack!I90</f>
        <v>0</v>
      </c>
      <c r="J16" s="471"/>
      <c r="K16" s="471">
        <f>DataPack!D90</f>
        <v>0</v>
      </c>
      <c r="L16" s="471">
        <f>DataPack!F90</f>
        <v>0</v>
      </c>
      <c r="M16" s="471">
        <f>DataPack!H90</f>
        <v>0</v>
      </c>
      <c r="N16" s="471">
        <f>DataPack!J90</f>
        <v>0</v>
      </c>
      <c r="O16" s="155"/>
    </row>
    <row r="17" spans="2:15" ht="30" customHeight="1" hidden="1">
      <c r="B17" s="265" t="s">
        <v>274</v>
      </c>
      <c r="C17" s="165"/>
      <c r="D17" s="471">
        <f>DataPack!B91</f>
        <v>0</v>
      </c>
      <c r="E17" s="471"/>
      <c r="F17" s="471">
        <f>DataPack!C91</f>
        <v>0</v>
      </c>
      <c r="G17" s="471">
        <f>DataPack!E91</f>
        <v>0</v>
      </c>
      <c r="H17" s="471">
        <f>DataPack!G91</f>
        <v>0</v>
      </c>
      <c r="I17" s="471">
        <f>DataPack!I91</f>
        <v>0</v>
      </c>
      <c r="J17" s="471"/>
      <c r="K17" s="471">
        <f>DataPack!D91</f>
        <v>0</v>
      </c>
      <c r="L17" s="471">
        <f>DataPack!F91</f>
        <v>0</v>
      </c>
      <c r="M17" s="471">
        <f>DataPack!H91</f>
        <v>0</v>
      </c>
      <c r="N17" s="471">
        <f>DataPack!J91</f>
        <v>0</v>
      </c>
      <c r="O17" s="155"/>
    </row>
    <row r="18" spans="2:15" ht="30" customHeight="1" hidden="1">
      <c r="B18" s="265" t="s">
        <v>273</v>
      </c>
      <c r="C18" s="165"/>
      <c r="D18" s="471">
        <f>DataPack!B92</f>
        <v>0</v>
      </c>
      <c r="E18" s="471"/>
      <c r="F18" s="471">
        <f>DataPack!C92</f>
        <v>0</v>
      </c>
      <c r="G18" s="471">
        <f>DataPack!E92</f>
        <v>0</v>
      </c>
      <c r="H18" s="471">
        <f>DataPack!G92</f>
        <v>0</v>
      </c>
      <c r="I18" s="471">
        <f>DataPack!I92</f>
        <v>0</v>
      </c>
      <c r="J18" s="471"/>
      <c r="K18" s="471">
        <f>DataPack!D92</f>
        <v>0</v>
      </c>
      <c r="L18" s="471">
        <f>DataPack!F92</f>
        <v>0</v>
      </c>
      <c r="M18" s="471">
        <f>DataPack!H92</f>
        <v>0</v>
      </c>
      <c r="N18" s="471">
        <f>DataPack!J92</f>
        <v>0</v>
      </c>
      <c r="O18" s="155"/>
    </row>
    <row r="19" spans="2:15" ht="30" customHeight="1" hidden="1">
      <c r="B19" s="167" t="s">
        <v>519</v>
      </c>
      <c r="C19" s="165"/>
      <c r="D19" s="471">
        <f>DataPack!B93</f>
        <v>0</v>
      </c>
      <c r="E19" s="471"/>
      <c r="F19" s="471">
        <f>DataPack!C93</f>
        <v>0</v>
      </c>
      <c r="G19" s="471">
        <f>DataPack!E93</f>
        <v>0</v>
      </c>
      <c r="H19" s="471">
        <f>DataPack!G93</f>
        <v>0</v>
      </c>
      <c r="I19" s="471">
        <f>DataPack!I93</f>
        <v>0</v>
      </c>
      <c r="J19" s="471"/>
      <c r="K19" s="471">
        <f>DataPack!D93</f>
        <v>0</v>
      </c>
      <c r="L19" s="471">
        <f>DataPack!F93</f>
        <v>0</v>
      </c>
      <c r="M19" s="471">
        <f>DataPack!H93</f>
        <v>0</v>
      </c>
      <c r="N19" s="471">
        <f>DataPack!J93</f>
        <v>0</v>
      </c>
      <c r="O19" s="155"/>
    </row>
    <row r="20" spans="2:15" ht="30" customHeight="1" hidden="1">
      <c r="B20" s="265" t="s">
        <v>276</v>
      </c>
      <c r="C20" s="165"/>
      <c r="D20" s="471">
        <f>DataPack!B94</f>
        <v>0</v>
      </c>
      <c r="E20" s="471"/>
      <c r="F20" s="471">
        <f>DataPack!C94</f>
        <v>0</v>
      </c>
      <c r="G20" s="471">
        <f>DataPack!E94</f>
        <v>0</v>
      </c>
      <c r="H20" s="471">
        <f>DataPack!G94</f>
        <v>0</v>
      </c>
      <c r="I20" s="471">
        <f>DataPack!I94</f>
        <v>0</v>
      </c>
      <c r="J20" s="471"/>
      <c r="K20" s="471">
        <f>DataPack!D94</f>
        <v>0</v>
      </c>
      <c r="L20" s="471">
        <f>DataPack!F94</f>
        <v>0</v>
      </c>
      <c r="M20" s="471">
        <f>DataPack!H94</f>
        <v>0</v>
      </c>
      <c r="N20" s="471">
        <f>DataPack!J94</f>
        <v>0</v>
      </c>
      <c r="O20" s="155"/>
    </row>
    <row r="21" spans="2:15" ht="12.75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72"/>
      <c r="N21" s="172" t="s">
        <v>18</v>
      </c>
      <c r="O21" s="155"/>
    </row>
    <row r="22" spans="2:15" ht="12.75">
      <c r="B22" s="280" t="s">
        <v>257</v>
      </c>
      <c r="C22" s="225"/>
      <c r="D22" s="224"/>
      <c r="E22" s="224"/>
      <c r="F22" s="224"/>
      <c r="G22" s="224"/>
      <c r="H22" s="224"/>
      <c r="I22" s="224"/>
      <c r="J22" s="224"/>
      <c r="K22" s="224"/>
      <c r="L22" s="224"/>
      <c r="M22" s="226"/>
      <c r="N22" s="227"/>
      <c r="O22" s="155"/>
    </row>
    <row r="23" spans="2:6" ht="12.75" customHeight="1">
      <c r="B23" s="279" t="str">
        <f>"2. Data based on Edubase at "&amp;Dates!E4</f>
        <v>2. Data based on Edubase at 3 February 2015</v>
      </c>
      <c r="D23" s="149"/>
      <c r="E23" s="149"/>
      <c r="F23" s="149"/>
    </row>
    <row r="24" spans="2:15" ht="12.75">
      <c r="B24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25"/>
      <c r="D24" s="224"/>
      <c r="E24" s="224"/>
      <c r="F24" s="224"/>
      <c r="G24" s="224"/>
      <c r="H24" s="224"/>
      <c r="I24" s="224"/>
      <c r="J24" s="224"/>
      <c r="K24" s="224"/>
      <c r="L24" s="224"/>
      <c r="M24" s="226"/>
      <c r="N24" s="227"/>
      <c r="O24" s="155"/>
    </row>
    <row r="25" spans="2:14" ht="12.75">
      <c r="B25" s="263"/>
      <c r="C25" s="224"/>
      <c r="D25" s="224"/>
      <c r="E25" s="224"/>
      <c r="F25" s="224"/>
      <c r="G25" s="224"/>
      <c r="H25" s="224"/>
      <c r="I25" s="228"/>
      <c r="J25" s="228"/>
      <c r="K25" s="228"/>
      <c r="L25" s="228"/>
      <c r="M25" s="228"/>
      <c r="N25" s="228"/>
    </row>
    <row r="26" spans="2:14" ht="21.75" customHeight="1">
      <c r="B26" s="149"/>
      <c r="C26" s="263"/>
      <c r="D26" s="263"/>
      <c r="E26" s="317"/>
      <c r="F26" s="263"/>
      <c r="G26" s="263"/>
      <c r="H26" s="263"/>
      <c r="I26" s="263"/>
      <c r="J26" s="317"/>
      <c r="K26" s="263"/>
      <c r="L26" s="263"/>
      <c r="M26" s="263"/>
      <c r="N26" s="263"/>
    </row>
    <row r="27" spans="2:6" ht="12.75">
      <c r="B27" s="149"/>
      <c r="D27" s="149"/>
      <c r="E27" s="149"/>
      <c r="F27" s="149"/>
    </row>
    <row r="28" spans="2:6" ht="12.75">
      <c r="B28" s="149"/>
      <c r="D28" s="149"/>
      <c r="E28" s="149"/>
      <c r="F28" s="149"/>
    </row>
    <row r="29" spans="2:6" ht="12.75">
      <c r="B29" s="264"/>
      <c r="D29" s="149"/>
      <c r="E29" s="149"/>
      <c r="F29" s="149"/>
    </row>
    <row r="30" spans="2:6" ht="12.75">
      <c r="B30" s="264"/>
      <c r="C30" s="264"/>
      <c r="D30" s="572"/>
      <c r="E30" s="572"/>
      <c r="F30" s="572"/>
    </row>
    <row r="31" spans="2:6" ht="12.75">
      <c r="B31" s="149"/>
      <c r="C31" s="264"/>
      <c r="D31" s="572"/>
      <c r="E31" s="572"/>
      <c r="F31" s="572"/>
    </row>
    <row r="32" spans="2:6" ht="12.75">
      <c r="B32" s="149"/>
      <c r="D32" s="149"/>
      <c r="E32" s="149"/>
      <c r="F32" s="149"/>
    </row>
    <row r="33" spans="2:6" ht="12.75">
      <c r="B33" s="149"/>
      <c r="D33" s="149"/>
      <c r="E33" s="149"/>
      <c r="F33" s="149"/>
    </row>
    <row r="34" spans="4:6" ht="12.75">
      <c r="D34" s="149"/>
      <c r="E34" s="149"/>
      <c r="F34" s="149"/>
    </row>
    <row r="35" spans="4:6" ht="12.75">
      <c r="D35" s="149"/>
      <c r="E35" s="149"/>
      <c r="F35" s="149"/>
    </row>
  </sheetData>
  <sheetProtection sheet="1" selectLockedCells="1"/>
  <mergeCells count="7">
    <mergeCell ref="D31:F31"/>
    <mergeCell ref="D6:D7"/>
    <mergeCell ref="D30:F30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D9:N20 B23:B24 B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7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24.421875" style="70" customWidth="1"/>
    <col min="3" max="4" width="0.9921875" style="70" customWidth="1"/>
    <col min="5" max="5" width="18.140625" style="70" customWidth="1"/>
    <col min="6" max="6" width="14.421875" style="70" customWidth="1"/>
    <col min="7" max="12" width="9.7109375" style="70" customWidth="1"/>
    <col min="13" max="13" width="4.57421875" style="70" customWidth="1"/>
    <col min="14" max="19" width="9.7109375" style="70" customWidth="1"/>
    <col min="20" max="33" width="9.140625" style="70" customWidth="1"/>
    <col min="34" max="34" width="0" style="70" hidden="1" customWidth="1"/>
    <col min="35" max="16384" width="9.140625" style="70" customWidth="1"/>
  </cols>
  <sheetData>
    <row r="1" ht="11.25" customHeight="1">
      <c r="B1" s="144"/>
    </row>
    <row r="2" spans="2:24" ht="14.25" customHeight="1">
      <c r="B2" s="34" t="s">
        <v>991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/>
      <c r="P2" s="5"/>
      <c r="Q2" s="34"/>
      <c r="R2" s="34"/>
      <c r="S2" s="34"/>
      <c r="T2" s="128"/>
      <c r="U2" s="573"/>
      <c r="V2" s="573"/>
      <c r="W2" s="573"/>
      <c r="X2" s="573"/>
    </row>
    <row r="3" spans="2:24" ht="14.2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"/>
      <c r="P3" s="5"/>
      <c r="Q3" s="34"/>
      <c r="R3" s="34"/>
      <c r="S3" s="34"/>
      <c r="T3" s="128"/>
      <c r="U3" s="503"/>
      <c r="V3" s="503"/>
      <c r="W3" s="503"/>
      <c r="X3" s="503"/>
    </row>
    <row r="4" spans="2:20" s="71" customFormat="1" ht="11.25" customHeight="1">
      <c r="B4" s="30"/>
      <c r="C4" s="13"/>
      <c r="D4" s="11"/>
      <c r="E4" s="11"/>
      <c r="F4" s="11"/>
      <c r="G4" s="15"/>
      <c r="H4" s="15"/>
      <c r="I4" s="15"/>
      <c r="J4" s="15"/>
      <c r="K4" s="15"/>
      <c r="L4" s="15"/>
      <c r="M4" s="314"/>
      <c r="N4" s="16"/>
      <c r="O4" s="16"/>
      <c r="P4" s="15"/>
      <c r="Q4" s="15"/>
      <c r="R4" s="15"/>
      <c r="S4" s="15"/>
      <c r="T4" s="129"/>
    </row>
    <row r="5" spans="2:20" s="71" customFormat="1" ht="14.25" customHeight="1">
      <c r="B5" s="11"/>
      <c r="C5" s="11"/>
      <c r="D5" s="44"/>
      <c r="E5" s="574" t="s">
        <v>168</v>
      </c>
      <c r="F5" s="41"/>
      <c r="G5" s="566" t="s">
        <v>251</v>
      </c>
      <c r="H5" s="566"/>
      <c r="I5" s="566"/>
      <c r="J5" s="566"/>
      <c r="K5" s="566"/>
      <c r="L5" s="566"/>
      <c r="M5" s="328"/>
      <c r="N5" s="566" t="s">
        <v>382</v>
      </c>
      <c r="O5" s="566"/>
      <c r="P5" s="566"/>
      <c r="Q5" s="566"/>
      <c r="R5" s="566"/>
      <c r="S5" s="566"/>
      <c r="T5" s="129"/>
    </row>
    <row r="6" spans="2:20" s="71" customFormat="1" ht="36.75" customHeight="1">
      <c r="B6" s="38"/>
      <c r="C6" s="38"/>
      <c r="D6" s="38"/>
      <c r="E6" s="575"/>
      <c r="F6" s="38"/>
      <c r="G6" s="321" t="s">
        <v>218</v>
      </c>
      <c r="H6" s="321" t="s">
        <v>179</v>
      </c>
      <c r="I6" s="321" t="s">
        <v>180</v>
      </c>
      <c r="J6" s="321" t="s">
        <v>181</v>
      </c>
      <c r="K6" s="321" t="s">
        <v>182</v>
      </c>
      <c r="L6" s="321" t="s">
        <v>219</v>
      </c>
      <c r="M6" s="331"/>
      <c r="N6" s="404" t="s">
        <v>218</v>
      </c>
      <c r="O6" s="404" t="s">
        <v>179</v>
      </c>
      <c r="P6" s="404" t="s">
        <v>180</v>
      </c>
      <c r="Q6" s="404" t="s">
        <v>181</v>
      </c>
      <c r="R6" s="404" t="s">
        <v>182</v>
      </c>
      <c r="S6" s="497" t="s">
        <v>219</v>
      </c>
      <c r="T6" s="17"/>
    </row>
    <row r="7" spans="2:20" s="71" customFormat="1" ht="6.75" customHeight="1">
      <c r="B7" s="45"/>
      <c r="C7" s="45"/>
      <c r="D7" s="13"/>
      <c r="E7" s="13"/>
      <c r="F7" s="13"/>
      <c r="G7" s="313"/>
      <c r="H7" s="313"/>
      <c r="I7" s="313"/>
      <c r="J7" s="313"/>
      <c r="K7" s="313"/>
      <c r="L7" s="313"/>
      <c r="M7" s="314"/>
      <c r="N7" s="313"/>
      <c r="O7" s="313"/>
      <c r="P7" s="313"/>
      <c r="Q7" s="313"/>
      <c r="R7" s="313"/>
      <c r="S7" s="313"/>
      <c r="T7" s="13"/>
    </row>
    <row r="8" spans="2:20" s="71" customFormat="1" ht="13.5" customHeight="1">
      <c r="B8" s="190" t="s">
        <v>235</v>
      </c>
      <c r="C8" s="45"/>
      <c r="D8" s="8"/>
      <c r="E8" s="93" t="s">
        <v>48</v>
      </c>
      <c r="F8" s="93"/>
      <c r="G8" s="498">
        <f>IF($B$5&lt;&gt;Dates!$G$7,DataPack!C97,)</f>
        <v>4158</v>
      </c>
      <c r="H8" s="498">
        <f>IF($B$5&lt;&gt;Dates!$G$7,DataPack!E97,)</f>
        <v>235</v>
      </c>
      <c r="I8" s="498">
        <f>IF($B$5&lt;&gt;Dates!$G$7,DataPack!G97,)</f>
        <v>2842</v>
      </c>
      <c r="J8" s="498">
        <f>IF($B$5&lt;&gt;Dates!$G$7,DataPack!I97,)</f>
        <v>670</v>
      </c>
      <c r="K8" s="498">
        <f>IF($B$5&lt;&gt;Dates!$G$7,DataPack!K97,)</f>
        <v>359</v>
      </c>
      <c r="L8" s="498">
        <f>IF($B$5&lt;&gt;Dates!$G$7,DataPack!M97,)</f>
        <v>52</v>
      </c>
      <c r="M8" s="498"/>
      <c r="N8" s="498">
        <f>IF($B$5&lt;&gt;Dates!$G$7,DataPack!D97,)</f>
        <v>20</v>
      </c>
      <c r="O8" s="498">
        <f>IF($B$5&lt;&gt;Dates!$G$7,DataPack!F97,)</f>
        <v>57</v>
      </c>
      <c r="P8" s="498">
        <f>IF($B$5&lt;&gt;Dates!$G$7,DataPack!H97,)</f>
        <v>18</v>
      </c>
      <c r="Q8" s="498">
        <f>IF($B$5&lt;&gt;Dates!$G$7,DataPack!J97,)</f>
        <v>21</v>
      </c>
      <c r="R8" s="498">
        <f>IF($B$5&lt;&gt;Dates!$G$7,DataPack!L97,)</f>
        <v>35</v>
      </c>
      <c r="S8" s="498">
        <f>IF($B$5&lt;&gt;Dates!$G$7,DataPack!N97,)</f>
        <v>16</v>
      </c>
      <c r="T8" s="19"/>
    </row>
    <row r="9" spans="2:20" s="71" customFormat="1" ht="13.5" customHeight="1">
      <c r="B9" s="90"/>
      <c r="C9" s="90"/>
      <c r="D9" s="20"/>
      <c r="E9" s="93" t="s">
        <v>49</v>
      </c>
      <c r="F9" s="93"/>
      <c r="G9" s="498">
        <f>IF($B$5&lt;&gt;Dates!$G$7,DataPack!C98,)</f>
        <v>12921</v>
      </c>
      <c r="H9" s="498">
        <f>IF($B$5&lt;&gt;Dates!$G$7,DataPack!E98,)</f>
        <v>164</v>
      </c>
      <c r="I9" s="498">
        <f>IF($B$5&lt;&gt;Dates!$G$7,DataPack!G98,)</f>
        <v>10412</v>
      </c>
      <c r="J9" s="498">
        <f>IF($B$5&lt;&gt;Dates!$G$7,DataPack!I98,)</f>
        <v>1570</v>
      </c>
      <c r="K9" s="498">
        <f>IF($B$5&lt;&gt;Dates!$G$7,DataPack!K98,)</f>
        <v>543</v>
      </c>
      <c r="L9" s="498">
        <f>IF($B$5&lt;&gt;Dates!$G$7,DataPack!M98,)</f>
        <v>232</v>
      </c>
      <c r="M9" s="498"/>
      <c r="N9" s="498">
        <f>IF($B$5&lt;&gt;Dates!$G$7,DataPack!D98,)</f>
        <v>61</v>
      </c>
      <c r="O9" s="498">
        <f>IF($B$5&lt;&gt;Dates!$G$7,DataPack!F98,)</f>
        <v>40</v>
      </c>
      <c r="P9" s="498">
        <f>IF($B$5&lt;&gt;Dates!$G$7,DataPack!H98,)</f>
        <v>64</v>
      </c>
      <c r="Q9" s="498">
        <f>IF($B$5&lt;&gt;Dates!$G$7,DataPack!J98,)</f>
        <v>50</v>
      </c>
      <c r="R9" s="498">
        <f>IF($B$5&lt;&gt;Dates!$G$7,DataPack!L98,)</f>
        <v>54</v>
      </c>
      <c r="S9" s="498">
        <f>IF($B$5&lt;&gt;Dates!$G$7,DataPack!N98,)</f>
        <v>69</v>
      </c>
      <c r="T9" s="19"/>
    </row>
    <row r="10" spans="2:20" s="71" customFormat="1" ht="13.5" customHeight="1">
      <c r="B10" s="90"/>
      <c r="C10" s="90"/>
      <c r="D10" s="20"/>
      <c r="E10" s="429" t="s">
        <v>305</v>
      </c>
      <c r="F10" s="93"/>
      <c r="G10" s="498">
        <f>IF($B$5&lt;&gt;Dates!$G$7,DataPack!C99,)</f>
        <v>3474</v>
      </c>
      <c r="H10" s="498">
        <f>IF($B$5&lt;&gt;Dates!$G$7,DataPack!E99,)</f>
        <v>12</v>
      </c>
      <c r="I10" s="498">
        <f>IF($B$5&lt;&gt;Dates!$G$7,DataPack!G99,)</f>
        <v>2648</v>
      </c>
      <c r="J10" s="498">
        <f>IF($B$5&lt;&gt;Dates!$G$7,DataPack!I99,)</f>
        <v>692</v>
      </c>
      <c r="K10" s="498">
        <f>IF($B$5&lt;&gt;Dates!$G$7,DataPack!K99,)</f>
        <v>83</v>
      </c>
      <c r="L10" s="498">
        <f>IF($B$5&lt;&gt;Dates!$G$7,DataPack!M99,)</f>
        <v>39</v>
      </c>
      <c r="M10" s="498"/>
      <c r="N10" s="498">
        <f>IF($B$5&lt;&gt;Dates!$G$7,DataPack!D99,)</f>
        <v>17</v>
      </c>
      <c r="O10" s="498">
        <f>IF($B$5&lt;&gt;Dates!$G$7,DataPack!F99,)</f>
        <v>3</v>
      </c>
      <c r="P10" s="498">
        <f>IF($B$5&lt;&gt;Dates!$G$7,DataPack!H99,)</f>
        <v>16</v>
      </c>
      <c r="Q10" s="498">
        <f>IF($B$5&lt;&gt;Dates!$G$7,DataPack!J99,)</f>
        <v>22</v>
      </c>
      <c r="R10" s="498">
        <f>IF($B$5&lt;&gt;Dates!$G$7,DataPack!L99,)</f>
        <v>8</v>
      </c>
      <c r="S10" s="498">
        <f>IF($B$5&lt;&gt;Dates!$G$7,DataPack!N99,)</f>
        <v>12</v>
      </c>
      <c r="T10" s="19"/>
    </row>
    <row r="11" spans="2:20" s="71" customFormat="1" ht="13.5" customHeight="1">
      <c r="B11" s="90"/>
      <c r="C11" s="90"/>
      <c r="D11" s="20"/>
      <c r="E11" s="93" t="s">
        <v>50</v>
      </c>
      <c r="F11" s="93"/>
      <c r="G11" s="498">
        <f>IF($B$5&lt;&gt;Dates!$G$7,DataPack!C100,)</f>
        <v>497</v>
      </c>
      <c r="H11" s="498">
        <f>IF($B$5&lt;&gt;Dates!$G$7,DataPack!E100,)</f>
        <v>1</v>
      </c>
      <c r="I11" s="498">
        <f>IF($B$5&lt;&gt;Dates!$G$7,DataPack!G100,)</f>
        <v>270</v>
      </c>
      <c r="J11" s="498">
        <f>IF($B$5&lt;&gt;Dates!$G$7,DataPack!I100,)</f>
        <v>188</v>
      </c>
      <c r="K11" s="498">
        <f>IF($B$5&lt;&gt;Dates!$G$7,DataPack!K100,)</f>
        <v>27</v>
      </c>
      <c r="L11" s="498">
        <f>IF($B$5&lt;&gt;Dates!$G$7,DataPack!M100,)</f>
        <v>11</v>
      </c>
      <c r="M11" s="498"/>
      <c r="N11" s="498">
        <f>IF($B$5&lt;&gt;Dates!$G$7,DataPack!D100,)</f>
        <v>2</v>
      </c>
      <c r="O11" s="498">
        <f>IF($B$5&lt;&gt;Dates!$G$7,DataPack!F100,)</f>
        <v>0</v>
      </c>
      <c r="P11" s="498">
        <f>IF($B$5&lt;&gt;Dates!$G$7,DataPack!H100,)</f>
        <v>2</v>
      </c>
      <c r="Q11" s="498">
        <f>IF($B$5&lt;&gt;Dates!$G$7,DataPack!J100,)</f>
        <v>6</v>
      </c>
      <c r="R11" s="498">
        <f>IF($B$5&lt;&gt;Dates!$G$7,DataPack!L100,)</f>
        <v>3</v>
      </c>
      <c r="S11" s="498">
        <f>IF($B$5&lt;&gt;Dates!$G$7,DataPack!N100,)</f>
        <v>3</v>
      </c>
      <c r="T11" s="19"/>
    </row>
    <row r="12" spans="2:20" s="71" customFormat="1" ht="13.5" customHeight="1">
      <c r="B12" s="90"/>
      <c r="C12" s="90"/>
      <c r="D12" s="20"/>
      <c r="E12" s="92" t="s">
        <v>51</v>
      </c>
      <c r="F12" s="92"/>
      <c r="G12" s="498">
        <f>IF($B$5&lt;&gt;Dates!$G$7,DataPack!C101,)</f>
        <v>21050</v>
      </c>
      <c r="H12" s="498">
        <f>IF($B$5&lt;&gt;Dates!$G$7,DataPack!E101,)</f>
        <v>412</v>
      </c>
      <c r="I12" s="498">
        <f>IF($B$5&lt;&gt;Dates!$G$7,DataPack!G101,)</f>
        <v>16172</v>
      </c>
      <c r="J12" s="498">
        <f>IF($B$5&lt;&gt;Dates!$G$7,DataPack!I101,)</f>
        <v>3120</v>
      </c>
      <c r="K12" s="498">
        <f>IF($B$5&lt;&gt;Dates!$G$7,DataPack!K101,)</f>
        <v>1012</v>
      </c>
      <c r="L12" s="498">
        <f>IF($B$5&lt;&gt;Dates!$G$7,DataPack!M101,)</f>
        <v>334</v>
      </c>
      <c r="M12" s="498"/>
      <c r="N12" s="498">
        <f>IF($B$5&lt;&gt;Dates!$G$7,DataPack!D101,)</f>
        <v>100</v>
      </c>
      <c r="O12" s="498">
        <f>IF($B$5&lt;&gt;Dates!$G$7,DataPack!F101,)</f>
        <v>100</v>
      </c>
      <c r="P12" s="498">
        <f>IF($B$5&lt;&gt;Dates!$G$7,DataPack!H101,)</f>
        <v>100</v>
      </c>
      <c r="Q12" s="498">
        <f>IF($B$5&lt;&gt;Dates!$G$7,DataPack!J101,)</f>
        <v>100</v>
      </c>
      <c r="R12" s="498">
        <f>IF($B$5&lt;&gt;Dates!$G$7,DataPack!L101,)</f>
        <v>100</v>
      </c>
      <c r="S12" s="498">
        <f>IF($B$5&lt;&gt;Dates!$G$7,DataPack!N101,)</f>
        <v>100</v>
      </c>
      <c r="T12" s="19"/>
    </row>
    <row r="13" spans="2:20" s="71" customFormat="1" ht="6" customHeight="1">
      <c r="B13" s="90"/>
      <c r="C13" s="90"/>
      <c r="D13" s="20"/>
      <c r="E13" s="93"/>
      <c r="F13" s="93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19"/>
    </row>
    <row r="14" spans="1:20" s="71" customFormat="1" ht="13.5" customHeight="1">
      <c r="A14" s="213"/>
      <c r="B14" s="577" t="s">
        <v>299</v>
      </c>
      <c r="C14" s="268"/>
      <c r="D14" s="138"/>
      <c r="E14" s="136" t="s">
        <v>48</v>
      </c>
      <c r="F14" s="136"/>
      <c r="G14" s="498">
        <f>IF($B$5&lt;&gt;Dates!$G$7,DataPack!C103,)</f>
        <v>2821</v>
      </c>
      <c r="H14" s="498">
        <f>IF($B$5&lt;&gt;Dates!$G$7,DataPack!E103,)</f>
        <v>235</v>
      </c>
      <c r="I14" s="498">
        <f>IF($B$5&lt;&gt;Dates!$G$7,DataPack!G103,)</f>
        <v>1721</v>
      </c>
      <c r="J14" s="498">
        <f>IF($B$5&lt;&gt;Dates!$G$7,DataPack!I103,)</f>
        <v>485</v>
      </c>
      <c r="K14" s="498">
        <f>IF($B$5&lt;&gt;Dates!$G$7,DataPack!K103,)</f>
        <v>337</v>
      </c>
      <c r="L14" s="498">
        <f>IF($B$5&lt;&gt;Dates!$G$7,DataPack!M103,)</f>
        <v>43</v>
      </c>
      <c r="M14" s="498"/>
      <c r="N14" s="498">
        <f>IF($B$5&lt;&gt;Dates!$G$7,DataPack!D103,)</f>
        <v>14</v>
      </c>
      <c r="O14" s="498">
        <f>IF($B$5&lt;&gt;Dates!$G$7,DataPack!F103,)</f>
        <v>57</v>
      </c>
      <c r="P14" s="498">
        <f>IF($B$5&lt;&gt;Dates!$G$7,DataPack!H103,)</f>
        <v>11</v>
      </c>
      <c r="Q14" s="498">
        <f>IF($B$5&lt;&gt;Dates!$G$7,DataPack!J103,)</f>
        <v>17</v>
      </c>
      <c r="R14" s="498">
        <f>IF($B$5&lt;&gt;Dates!$G$7,DataPack!L103,)</f>
        <v>33</v>
      </c>
      <c r="S14" s="498">
        <f>IF($B$5&lt;&gt;Dates!$G$7,DataPack!N103,)</f>
        <v>13</v>
      </c>
      <c r="T14" s="19"/>
    </row>
    <row r="15" spans="1:20" s="71" customFormat="1" ht="13.5" customHeight="1">
      <c r="A15" s="213"/>
      <c r="B15" s="577"/>
      <c r="C15" s="268"/>
      <c r="D15" s="138"/>
      <c r="E15" s="136" t="s">
        <v>49</v>
      </c>
      <c r="F15" s="136"/>
      <c r="G15" s="498">
        <f>IF($B$5&lt;&gt;Dates!$G$7,DataPack!C104,)</f>
        <v>12968</v>
      </c>
      <c r="H15" s="498">
        <f>IF($B$5&lt;&gt;Dates!$G$7,DataPack!E104,)</f>
        <v>165</v>
      </c>
      <c r="I15" s="498">
        <f>IF($B$5&lt;&gt;Dates!$G$7,DataPack!G104,)</f>
        <v>10427</v>
      </c>
      <c r="J15" s="498">
        <f>IF($B$5&lt;&gt;Dates!$G$7,DataPack!I104,)</f>
        <v>1565</v>
      </c>
      <c r="K15" s="498">
        <f>IF($B$5&lt;&gt;Dates!$G$7,DataPack!K104,)</f>
        <v>571</v>
      </c>
      <c r="L15" s="498">
        <f>IF($B$5&lt;&gt;Dates!$G$7,DataPack!M104,)</f>
        <v>240</v>
      </c>
      <c r="M15" s="498"/>
      <c r="N15" s="498">
        <f>IF($B$5&lt;&gt;Dates!$G$7,DataPack!D104,)</f>
        <v>66</v>
      </c>
      <c r="O15" s="498">
        <f>IF($B$5&lt;&gt;Dates!$G$7,DataPack!F104,)</f>
        <v>40</v>
      </c>
      <c r="P15" s="498">
        <f>IF($B$5&lt;&gt;Dates!$G$7,DataPack!H104,)</f>
        <v>69</v>
      </c>
      <c r="Q15" s="498">
        <f>IF($B$5&lt;&gt;Dates!$G$7,DataPack!J104,)</f>
        <v>54</v>
      </c>
      <c r="R15" s="498">
        <f>IF($B$5&lt;&gt;Dates!$G$7,DataPack!L104,)</f>
        <v>57</v>
      </c>
      <c r="S15" s="498">
        <f>IF($B$5&lt;&gt;Dates!$G$7,DataPack!N104,)</f>
        <v>72</v>
      </c>
      <c r="T15" s="19"/>
    </row>
    <row r="16" spans="1:20" s="71" customFormat="1" ht="13.5" customHeight="1">
      <c r="A16" s="213"/>
      <c r="B16" s="139"/>
      <c r="C16" s="139"/>
      <c r="D16" s="138"/>
      <c r="E16" s="136" t="s">
        <v>310</v>
      </c>
      <c r="F16" s="136"/>
      <c r="G16" s="498">
        <f>IF($B$5&lt;&gt;Dates!$G$7,DataPack!C105,)</f>
        <v>3464</v>
      </c>
      <c r="H16" s="498">
        <f>IF($B$5&lt;&gt;Dates!$G$7,DataPack!E105,)</f>
        <v>11</v>
      </c>
      <c r="I16" s="498">
        <f>IF($B$5&lt;&gt;Dates!$G$7,DataPack!G105,)</f>
        <v>2643</v>
      </c>
      <c r="J16" s="498">
        <f>IF($B$5&lt;&gt;Dates!$G$7,DataPack!I105,)</f>
        <v>691</v>
      </c>
      <c r="K16" s="498">
        <f>IF($B$5&lt;&gt;Dates!$G$7,DataPack!K105,)</f>
        <v>79</v>
      </c>
      <c r="L16" s="498">
        <f>IF($B$5&lt;&gt;Dates!$G$7,DataPack!M105,)</f>
        <v>40</v>
      </c>
      <c r="M16" s="498"/>
      <c r="N16" s="498">
        <f>IF($B$5&lt;&gt;Dates!$G$7,DataPack!D105,)</f>
        <v>18</v>
      </c>
      <c r="O16" s="498">
        <f>IF($B$5&lt;&gt;Dates!$G$7,DataPack!F105,)</f>
        <v>3</v>
      </c>
      <c r="P16" s="498">
        <f>IF($B$5&lt;&gt;Dates!$G$7,DataPack!H105,)</f>
        <v>18</v>
      </c>
      <c r="Q16" s="498">
        <f>IF($B$5&lt;&gt;Dates!$G$7,DataPack!J105,)</f>
        <v>24</v>
      </c>
      <c r="R16" s="498">
        <f>IF($B$5&lt;&gt;Dates!$G$7,DataPack!L105,)</f>
        <v>8</v>
      </c>
      <c r="S16" s="498">
        <f>IF($B$5&lt;&gt;Dates!$G$7,DataPack!N105,)</f>
        <v>12</v>
      </c>
      <c r="T16" s="19"/>
    </row>
    <row r="17" spans="1:20" s="71" customFormat="1" ht="13.5" customHeight="1">
      <c r="A17" s="213"/>
      <c r="B17" s="140"/>
      <c r="C17" s="140"/>
      <c r="D17" s="138"/>
      <c r="E17" s="136" t="s">
        <v>50</v>
      </c>
      <c r="F17" s="136"/>
      <c r="G17" s="498">
        <f>IF($B$5&lt;&gt;Dates!$G$7,DataPack!C106,)</f>
        <v>465</v>
      </c>
      <c r="H17" s="498">
        <f>IF($B$5&lt;&gt;Dates!$G$7,DataPack!E106,)</f>
        <v>1</v>
      </c>
      <c r="I17" s="498">
        <f>IF($B$5&lt;&gt;Dates!$G$7,DataPack!G106,)</f>
        <v>254</v>
      </c>
      <c r="J17" s="498">
        <f>IF($B$5&lt;&gt;Dates!$G$7,DataPack!I106,)</f>
        <v>177</v>
      </c>
      <c r="K17" s="498">
        <f>IF($B$5&lt;&gt;Dates!$G$7,DataPack!K106,)</f>
        <v>23</v>
      </c>
      <c r="L17" s="498">
        <f>IF($B$5&lt;&gt;Dates!$G$7,DataPack!M106,)</f>
        <v>10</v>
      </c>
      <c r="M17" s="498"/>
      <c r="N17" s="498">
        <f>IF($B$5&lt;&gt;Dates!$G$7,DataPack!D106,)</f>
        <v>2</v>
      </c>
      <c r="O17" s="498">
        <f>IF($B$5&lt;&gt;Dates!$G$7,DataPack!F106,)</f>
        <v>0</v>
      </c>
      <c r="P17" s="498">
        <f>IF($B$5&lt;&gt;Dates!$G$7,DataPack!H106,)</f>
        <v>2</v>
      </c>
      <c r="Q17" s="498">
        <f>IF($B$5&lt;&gt;Dates!$G$7,DataPack!J106,)</f>
        <v>6</v>
      </c>
      <c r="R17" s="498">
        <f>IF($B$5&lt;&gt;Dates!$G$7,DataPack!L106,)</f>
        <v>2</v>
      </c>
      <c r="S17" s="498">
        <f>IF($B$5&lt;&gt;Dates!$G$7,DataPack!N106,)</f>
        <v>3</v>
      </c>
      <c r="T17" s="19"/>
    </row>
    <row r="18" spans="1:20" s="71" customFormat="1" ht="10.5">
      <c r="A18" s="213"/>
      <c r="B18" s="140"/>
      <c r="C18" s="140"/>
      <c r="D18" s="141"/>
      <c r="E18" s="137" t="s">
        <v>51</v>
      </c>
      <c r="F18" s="137"/>
      <c r="G18" s="498">
        <f>IF($B$5&lt;&gt;Dates!$G$7,DataPack!C107,)</f>
        <v>19718</v>
      </c>
      <c r="H18" s="498">
        <f>IF($B$5&lt;&gt;Dates!$G$7,DataPack!E107,)</f>
        <v>412</v>
      </c>
      <c r="I18" s="498">
        <f>IF($B$5&lt;&gt;Dates!$G$7,DataPack!G107,)</f>
        <v>15045</v>
      </c>
      <c r="J18" s="498">
        <f>IF($B$5&lt;&gt;Dates!$G$7,DataPack!I107,)</f>
        <v>2918</v>
      </c>
      <c r="K18" s="498">
        <f>IF($B$5&lt;&gt;Dates!$G$7,DataPack!K107,)</f>
        <v>1010</v>
      </c>
      <c r="L18" s="498">
        <f>IF($B$5&lt;&gt;Dates!$G$7,DataPack!M107,)</f>
        <v>333</v>
      </c>
      <c r="M18" s="498"/>
      <c r="N18" s="498">
        <f>IF($B$5&lt;&gt;Dates!$G$7,DataPack!D107,)</f>
        <v>100</v>
      </c>
      <c r="O18" s="498">
        <f>IF($B$5&lt;&gt;Dates!$G$7,DataPack!F107,)</f>
        <v>100</v>
      </c>
      <c r="P18" s="498">
        <f>IF($B$5&lt;&gt;Dates!$G$7,DataPack!H107,)</f>
        <v>100</v>
      </c>
      <c r="Q18" s="498">
        <f>IF($B$5&lt;&gt;Dates!$G$7,DataPack!J107,)</f>
        <v>100</v>
      </c>
      <c r="R18" s="498">
        <f>IF($B$5&lt;&gt;Dates!$G$7,DataPack!L107,)</f>
        <v>100</v>
      </c>
      <c r="S18" s="498">
        <f>IF($B$5&lt;&gt;Dates!$G$7,DataPack!N107,)</f>
        <v>100</v>
      </c>
      <c r="T18" s="19"/>
    </row>
    <row r="19" spans="1:20" s="71" customFormat="1" ht="5.25" customHeight="1">
      <c r="A19" s="213"/>
      <c r="B19" s="140"/>
      <c r="C19" s="140"/>
      <c r="D19" s="141"/>
      <c r="E19" s="137"/>
      <c r="F19" s="137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19"/>
    </row>
    <row r="20" spans="1:20" s="71" customFormat="1" ht="10.5">
      <c r="A20" s="213"/>
      <c r="B20" s="142" t="s">
        <v>267</v>
      </c>
      <c r="C20" s="140"/>
      <c r="D20" s="141"/>
      <c r="E20" s="136" t="s">
        <v>48</v>
      </c>
      <c r="F20" s="136"/>
      <c r="G20" s="498">
        <f>IF($B$5&lt;&gt;Dates!$G$7,DataPack!C109,)</f>
        <v>1274</v>
      </c>
      <c r="H20" s="498">
        <f>IF($B$5&lt;&gt;Dates!$G$7,DataPack!E109,)</f>
        <v>0</v>
      </c>
      <c r="I20" s="498">
        <f>IF($B$5&lt;&gt;Dates!$G$7,DataPack!G109,)</f>
        <v>1084</v>
      </c>
      <c r="J20" s="498">
        <f>IF($B$5&lt;&gt;Dates!$G$7,DataPack!I109,)</f>
        <v>187</v>
      </c>
      <c r="K20" s="498">
        <f>IF($B$5&lt;&gt;Dates!$G$7,DataPack!K109,)</f>
        <v>2</v>
      </c>
      <c r="L20" s="498">
        <f>IF($B$5&lt;&gt;Dates!$G$7,DataPack!M109,)</f>
        <v>1</v>
      </c>
      <c r="M20" s="498"/>
      <c r="N20" s="498">
        <f>IF($B$5&lt;&gt;Dates!$G$7,DataPack!D109,)</f>
        <v>96</v>
      </c>
      <c r="O20" s="498">
        <f>IF($B$5&lt;&gt;Dates!$G$7,DataPack!F109,)</f>
        <v>0</v>
      </c>
      <c r="P20" s="498">
        <f>IF($B$5&lt;&gt;Dates!$G$7,DataPack!H109,)</f>
        <v>96</v>
      </c>
      <c r="Q20" s="498">
        <f>IF($B$5&lt;&gt;Dates!$G$7,DataPack!J109,)</f>
        <v>93</v>
      </c>
      <c r="R20" s="498">
        <f>IF($B$5&lt;&gt;Dates!$G$7,DataPack!L109,)</f>
        <v>100</v>
      </c>
      <c r="S20" s="498">
        <f>IF($B$5&lt;&gt;Dates!$G$7,DataPack!N109,)</f>
        <v>100</v>
      </c>
      <c r="T20" s="19"/>
    </row>
    <row r="21" spans="1:20" s="71" customFormat="1" ht="10.5">
      <c r="A21" s="213"/>
      <c r="B21" s="140"/>
      <c r="C21" s="140"/>
      <c r="D21" s="141"/>
      <c r="E21" s="136" t="s">
        <v>49</v>
      </c>
      <c r="F21" s="136"/>
      <c r="G21" s="498">
        <f>IF($B$5&lt;&gt;Dates!$G$7,DataPack!C110,)</f>
        <v>58</v>
      </c>
      <c r="H21" s="498">
        <f>IF($B$5&lt;&gt;Dates!$G$7,DataPack!E110,)</f>
        <v>0</v>
      </c>
      <c r="I21" s="498">
        <f>IF($B$5&lt;&gt;Dates!$G$7,DataPack!G110,)</f>
        <v>43</v>
      </c>
      <c r="J21" s="498">
        <f>IF($B$5&lt;&gt;Dates!$G$7,DataPack!I110,)</f>
        <v>15</v>
      </c>
      <c r="K21" s="498">
        <f>IF($B$5&lt;&gt;Dates!$G$7,DataPack!K110,)</f>
        <v>0</v>
      </c>
      <c r="L21" s="498">
        <f>IF($B$5&lt;&gt;Dates!$G$7,DataPack!M110,)</f>
        <v>0</v>
      </c>
      <c r="M21" s="498"/>
      <c r="N21" s="498">
        <f>IF($B$5&lt;&gt;Dates!$G$7,DataPack!D110,)</f>
        <v>4</v>
      </c>
      <c r="O21" s="498">
        <f>IF($B$5&lt;&gt;Dates!$G$7,DataPack!F110,)</f>
        <v>0</v>
      </c>
      <c r="P21" s="498">
        <f>IF($B$5&lt;&gt;Dates!$G$7,DataPack!H110,)</f>
        <v>4</v>
      </c>
      <c r="Q21" s="498">
        <f>IF($B$5&lt;&gt;Dates!$G$7,DataPack!J110,)</f>
        <v>7</v>
      </c>
      <c r="R21" s="498">
        <f>IF($B$5&lt;&gt;Dates!$G$7,DataPack!L110,)</f>
        <v>0</v>
      </c>
      <c r="S21" s="498">
        <f>IF($B$5&lt;&gt;Dates!$G$7,DataPack!N110,)</f>
        <v>0</v>
      </c>
      <c r="T21" s="19"/>
    </row>
    <row r="22" spans="1:20" s="71" customFormat="1" ht="10.5">
      <c r="A22" s="213"/>
      <c r="B22" s="140"/>
      <c r="C22" s="140"/>
      <c r="D22" s="141"/>
      <c r="E22" s="136" t="s">
        <v>311</v>
      </c>
      <c r="F22" s="136"/>
      <c r="G22" s="498">
        <f>IF($B$5&lt;&gt;Dates!$G$7,DataPack!C111,)</f>
        <v>0</v>
      </c>
      <c r="H22" s="498">
        <f>IF($B$5&lt;&gt;Dates!$G$7,DataPack!E111,)</f>
        <v>0</v>
      </c>
      <c r="I22" s="498">
        <f>IF($B$5&lt;&gt;Dates!$G$7,DataPack!G111,)</f>
        <v>0</v>
      </c>
      <c r="J22" s="498">
        <f>IF($B$5&lt;&gt;Dates!$G$7,DataPack!I111,)</f>
        <v>0</v>
      </c>
      <c r="K22" s="498">
        <f>IF($B$5&lt;&gt;Dates!$G$7,DataPack!K111,)</f>
        <v>0</v>
      </c>
      <c r="L22" s="498">
        <f>IF($B$5&lt;&gt;Dates!$G$7,DataPack!M111,)</f>
        <v>0</v>
      </c>
      <c r="M22" s="498"/>
      <c r="N22" s="498">
        <f>IF($B$5&lt;&gt;Dates!$G$7,DataPack!D111,)</f>
        <v>0</v>
      </c>
      <c r="O22" s="498">
        <f>IF($B$5&lt;&gt;Dates!$G$7,DataPack!F111,)</f>
        <v>0</v>
      </c>
      <c r="P22" s="498">
        <f>IF($B$5&lt;&gt;Dates!$G$7,DataPack!H111,)</f>
        <v>0</v>
      </c>
      <c r="Q22" s="498">
        <f>IF($B$5&lt;&gt;Dates!$G$7,DataPack!J111,)</f>
        <v>0</v>
      </c>
      <c r="R22" s="498">
        <f>IF($B$5&lt;&gt;Dates!$G$7,DataPack!L111,)</f>
        <v>0</v>
      </c>
      <c r="S22" s="498">
        <f>IF($B$5&lt;&gt;Dates!$G$7,DataPack!N111,)</f>
        <v>0</v>
      </c>
      <c r="T22" s="19"/>
    </row>
    <row r="23" spans="1:20" s="71" customFormat="1" ht="10.5">
      <c r="A23" s="213"/>
      <c r="B23" s="140"/>
      <c r="C23" s="140"/>
      <c r="D23" s="141"/>
      <c r="E23" s="136" t="s">
        <v>50</v>
      </c>
      <c r="F23" s="136"/>
      <c r="G23" s="498">
        <f>IF($B$5&lt;&gt;Dates!$G$7,DataPack!C112,)</f>
        <v>0</v>
      </c>
      <c r="H23" s="498">
        <f>IF($B$5&lt;&gt;Dates!$G$7,DataPack!E112,)</f>
        <v>0</v>
      </c>
      <c r="I23" s="498">
        <f>IF($B$5&lt;&gt;Dates!$G$7,DataPack!G112,)</f>
        <v>0</v>
      </c>
      <c r="J23" s="498">
        <f>IF($B$5&lt;&gt;Dates!$G$7,DataPack!I112,)</f>
        <v>0</v>
      </c>
      <c r="K23" s="498">
        <f>IF($B$5&lt;&gt;Dates!$G$7,DataPack!K112,)</f>
        <v>0</v>
      </c>
      <c r="L23" s="498">
        <f>IF($B$5&lt;&gt;Dates!$G$7,DataPack!M112,)</f>
        <v>0</v>
      </c>
      <c r="M23" s="498"/>
      <c r="N23" s="498">
        <f>IF($B$5&lt;&gt;Dates!$G$7,DataPack!D112,)</f>
        <v>0</v>
      </c>
      <c r="O23" s="498">
        <f>IF($B$5&lt;&gt;Dates!$G$7,DataPack!F112,)</f>
        <v>0</v>
      </c>
      <c r="P23" s="498">
        <f>IF($B$5&lt;&gt;Dates!$G$7,DataPack!H112,)</f>
        <v>0</v>
      </c>
      <c r="Q23" s="498">
        <f>IF($B$5&lt;&gt;Dates!$G$7,DataPack!J112,)</f>
        <v>0</v>
      </c>
      <c r="R23" s="498">
        <f>IF($B$5&lt;&gt;Dates!$G$7,DataPack!L112,)</f>
        <v>0</v>
      </c>
      <c r="S23" s="498">
        <f>IF($B$5&lt;&gt;Dates!$G$7,DataPack!N112,)</f>
        <v>0</v>
      </c>
      <c r="T23" s="19"/>
    </row>
    <row r="24" spans="1:20" s="71" customFormat="1" ht="10.5">
      <c r="A24" s="213"/>
      <c r="B24" s="140"/>
      <c r="C24" s="140"/>
      <c r="D24" s="141"/>
      <c r="E24" s="137" t="s">
        <v>51</v>
      </c>
      <c r="F24" s="137"/>
      <c r="G24" s="498">
        <f>IF($B$5&lt;&gt;Dates!$G$7,DataPack!C113,)</f>
        <v>1332</v>
      </c>
      <c r="H24" s="498">
        <f>IF($B$5&lt;&gt;Dates!$G$7,DataPack!E113,)</f>
        <v>0</v>
      </c>
      <c r="I24" s="498">
        <f>IF($B$5&lt;&gt;Dates!$G$7,DataPack!G113,)</f>
        <v>1127</v>
      </c>
      <c r="J24" s="498">
        <f>IF($B$5&lt;&gt;Dates!$G$7,DataPack!I113,)</f>
        <v>202</v>
      </c>
      <c r="K24" s="498">
        <f>IF($B$5&lt;&gt;Dates!$G$7,DataPack!K113,)</f>
        <v>2</v>
      </c>
      <c r="L24" s="498">
        <f>IF($B$5&lt;&gt;Dates!$G$7,DataPack!M113,)</f>
        <v>1</v>
      </c>
      <c r="M24" s="498"/>
      <c r="N24" s="498">
        <f>IF($B$5&lt;&gt;Dates!$G$7,DataPack!D113,)</f>
        <v>100</v>
      </c>
      <c r="O24" s="498">
        <f>IF($B$5&lt;&gt;Dates!$G$7,DataPack!F113,)</f>
        <v>0</v>
      </c>
      <c r="P24" s="498">
        <f>IF($B$5&lt;&gt;Dates!$G$7,DataPack!H113,)</f>
        <v>100</v>
      </c>
      <c r="Q24" s="498">
        <f>IF($B$5&lt;&gt;Dates!$G$7,DataPack!J113,)</f>
        <v>100</v>
      </c>
      <c r="R24" s="498">
        <f>IF($B$5&lt;&gt;Dates!$G$7,DataPack!L113,)</f>
        <v>100</v>
      </c>
      <c r="S24" s="498">
        <f>IF($B$5&lt;&gt;Dates!$G$7,DataPack!N113,)</f>
        <v>100</v>
      </c>
      <c r="T24" s="19"/>
    </row>
    <row r="25" spans="2:24" s="71" customFormat="1" ht="10.5">
      <c r="B25" s="90"/>
      <c r="C25" s="90"/>
      <c r="D25" s="20"/>
      <c r="E25" s="92"/>
      <c r="F25" s="92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92"/>
      <c r="U25" s="92"/>
      <c r="V25" s="92"/>
      <c r="W25" s="92"/>
      <c r="X25" s="92"/>
    </row>
    <row r="26" spans="2:20" s="71" customFormat="1" ht="11.25">
      <c r="B26" s="45" t="s">
        <v>702</v>
      </c>
      <c r="C26" s="90"/>
      <c r="D26" s="20"/>
      <c r="E26" s="136" t="s">
        <v>48</v>
      </c>
      <c r="F26" s="136"/>
      <c r="G26" s="498">
        <f>IF($B$5&lt;&gt;Dates!$G$7,DataPack!C115,)</f>
        <v>4095</v>
      </c>
      <c r="H26" s="498">
        <f>IF($B$5&lt;&gt;Dates!$G$7,DataPack!E115,)</f>
        <v>235</v>
      </c>
      <c r="I26" s="498">
        <f>IF($B$5&lt;&gt;Dates!$G$7,DataPack!G115,)</f>
        <v>2805</v>
      </c>
      <c r="J26" s="498">
        <f>IF($B$5&lt;&gt;Dates!$G$7,DataPack!I115,)</f>
        <v>672</v>
      </c>
      <c r="K26" s="498">
        <f>IF($B$5&lt;&gt;Dates!$G$7,DataPack!K115,)</f>
        <v>339</v>
      </c>
      <c r="L26" s="498">
        <f>IF($B$5&lt;&gt;Dates!$G$7,DataPack!M115,)</f>
        <v>44</v>
      </c>
      <c r="M26" s="498"/>
      <c r="N26" s="498">
        <f>IF($B$5&lt;&gt;Dates!$G$7,DataPack!D115,)</f>
        <v>19</v>
      </c>
      <c r="O26" s="498">
        <f>IF($B$5&lt;&gt;Dates!$G$7,DataPack!F115,)</f>
        <v>57</v>
      </c>
      <c r="P26" s="498">
        <f>IF($B$5&lt;&gt;Dates!$G$7,DataPack!H115,)</f>
        <v>17</v>
      </c>
      <c r="Q26" s="498">
        <f>IF($B$5&lt;&gt;Dates!$G$7,DataPack!J115,)</f>
        <v>22</v>
      </c>
      <c r="R26" s="498">
        <f>IF($B$5&lt;&gt;Dates!$G$7,DataPack!L115,)</f>
        <v>33</v>
      </c>
      <c r="S26" s="498">
        <f>IF($B$5&lt;&gt;Dates!$G$7,DataPack!N115,)</f>
        <v>13</v>
      </c>
      <c r="T26" s="19"/>
    </row>
    <row r="27" spans="2:20" s="71" customFormat="1" ht="13.5" customHeight="1">
      <c r="B27" s="90"/>
      <c r="C27" s="90"/>
      <c r="D27" s="20"/>
      <c r="E27" s="136" t="s">
        <v>49</v>
      </c>
      <c r="F27" s="136"/>
      <c r="G27" s="498">
        <f>IF($B$5&lt;&gt;Dates!$G$7,DataPack!C116,)</f>
        <v>13026</v>
      </c>
      <c r="H27" s="498">
        <f>IF($B$5&lt;&gt;Dates!$G$7,DataPack!E116,)</f>
        <v>165</v>
      </c>
      <c r="I27" s="498">
        <f>IF($B$5&lt;&gt;Dates!$G$7,DataPack!G116,)</f>
        <v>10470</v>
      </c>
      <c r="J27" s="498">
        <f>IF($B$5&lt;&gt;Dates!$G$7,DataPack!I116,)</f>
        <v>1580</v>
      </c>
      <c r="K27" s="498">
        <f>IF($B$5&lt;&gt;Dates!$G$7,DataPack!K116,)</f>
        <v>571</v>
      </c>
      <c r="L27" s="498">
        <f>IF($B$5&lt;&gt;Dates!$G$7,DataPack!M116,)</f>
        <v>240</v>
      </c>
      <c r="M27" s="498"/>
      <c r="N27" s="498">
        <f>IF($B$5&lt;&gt;Dates!$G$7,DataPack!D116,)</f>
        <v>62</v>
      </c>
      <c r="O27" s="498">
        <f>IF($B$5&lt;&gt;Dates!$G$7,DataPack!F116,)</f>
        <v>40</v>
      </c>
      <c r="P27" s="498">
        <f>IF($B$5&lt;&gt;Dates!$G$7,DataPack!H116,)</f>
        <v>65</v>
      </c>
      <c r="Q27" s="498">
        <f>IF($B$5&lt;&gt;Dates!$G$7,DataPack!J116,)</f>
        <v>51</v>
      </c>
      <c r="R27" s="498">
        <f>IF($B$5&lt;&gt;Dates!$G$7,DataPack!L116,)</f>
        <v>56</v>
      </c>
      <c r="S27" s="498">
        <f>IF($B$5&lt;&gt;Dates!$G$7,DataPack!N116,)</f>
        <v>72</v>
      </c>
      <c r="T27" s="19"/>
    </row>
    <row r="28" spans="2:20" s="71" customFormat="1" ht="13.5" customHeight="1">
      <c r="B28" s="90"/>
      <c r="C28" s="90"/>
      <c r="D28" s="20"/>
      <c r="E28" s="136" t="s">
        <v>310</v>
      </c>
      <c r="F28" s="136"/>
      <c r="G28" s="498">
        <f>IF($B$5&lt;&gt;Dates!$G$7,DataPack!C117,)</f>
        <v>3464</v>
      </c>
      <c r="H28" s="498">
        <f>IF($B$5&lt;&gt;Dates!$G$7,DataPack!E117,)</f>
        <v>11</v>
      </c>
      <c r="I28" s="498">
        <f>IF($B$5&lt;&gt;Dates!$G$7,DataPack!G117,)</f>
        <v>2643</v>
      </c>
      <c r="J28" s="498">
        <f>IF($B$5&lt;&gt;Dates!$G$7,DataPack!I117,)</f>
        <v>691</v>
      </c>
      <c r="K28" s="498">
        <f>IF($B$5&lt;&gt;Dates!$G$7,DataPack!K117,)</f>
        <v>79</v>
      </c>
      <c r="L28" s="498">
        <f>IF($B$5&lt;&gt;Dates!$G$7,DataPack!M117,)</f>
        <v>40</v>
      </c>
      <c r="M28" s="498"/>
      <c r="N28" s="498">
        <f>IF($B$5&lt;&gt;Dates!$G$7,DataPack!D117,)</f>
        <v>16</v>
      </c>
      <c r="O28" s="498">
        <f>IF($B$5&lt;&gt;Dates!$G$7,DataPack!F117,)</f>
        <v>3</v>
      </c>
      <c r="P28" s="498">
        <f>IF($B$5&lt;&gt;Dates!$G$7,DataPack!H117,)</f>
        <v>16</v>
      </c>
      <c r="Q28" s="498">
        <f>IF($B$5&lt;&gt;Dates!$G$7,DataPack!J117,)</f>
        <v>22</v>
      </c>
      <c r="R28" s="498">
        <f>IF($B$5&lt;&gt;Dates!$G$7,DataPack!L117,)</f>
        <v>8</v>
      </c>
      <c r="S28" s="498">
        <f>IF($B$5&lt;&gt;Dates!$G$7,DataPack!N117,)</f>
        <v>12</v>
      </c>
      <c r="T28" s="19"/>
    </row>
    <row r="29" spans="2:20" s="71" customFormat="1" ht="13.5" customHeight="1">
      <c r="B29" s="90"/>
      <c r="C29" s="90"/>
      <c r="D29" s="20"/>
      <c r="E29" s="136" t="s">
        <v>50</v>
      </c>
      <c r="F29" s="136"/>
      <c r="G29" s="498">
        <f>IF($B$5&lt;&gt;Dates!$G$7,DataPack!C118,)</f>
        <v>465</v>
      </c>
      <c r="H29" s="498">
        <f>IF($B$5&lt;&gt;Dates!$G$7,DataPack!E118,)</f>
        <v>1</v>
      </c>
      <c r="I29" s="498">
        <f>IF($B$5&lt;&gt;Dates!$G$7,DataPack!G118,)</f>
        <v>254</v>
      </c>
      <c r="J29" s="498">
        <f>IF($B$5&lt;&gt;Dates!$G$7,DataPack!I118,)</f>
        <v>177</v>
      </c>
      <c r="K29" s="498">
        <f>IF($B$5&lt;&gt;Dates!$G$7,DataPack!K118,)</f>
        <v>23</v>
      </c>
      <c r="L29" s="498">
        <f>IF($B$5&lt;&gt;Dates!$G$7,DataPack!M118,)</f>
        <v>10</v>
      </c>
      <c r="M29" s="498"/>
      <c r="N29" s="498">
        <f>IF($B$5&lt;&gt;Dates!$G$7,DataPack!D118,)</f>
        <v>2</v>
      </c>
      <c r="O29" s="498">
        <f>IF($B$5&lt;&gt;Dates!$G$7,DataPack!F118,)</f>
        <v>0</v>
      </c>
      <c r="P29" s="498">
        <f>IF($B$5&lt;&gt;Dates!$G$7,DataPack!H118,)</f>
        <v>2</v>
      </c>
      <c r="Q29" s="498">
        <f>IF($B$5&lt;&gt;Dates!$G$7,DataPack!J118,)</f>
        <v>6</v>
      </c>
      <c r="R29" s="498">
        <f>IF($B$5&lt;&gt;Dates!$G$7,DataPack!L118,)</f>
        <v>2</v>
      </c>
      <c r="S29" s="498">
        <f>IF($B$5&lt;&gt;Dates!$G$7,DataPack!N118,)</f>
        <v>3</v>
      </c>
      <c r="T29" s="19"/>
    </row>
    <row r="30" spans="2:20" s="71" customFormat="1" ht="13.5" customHeight="1">
      <c r="B30" s="90"/>
      <c r="C30" s="90"/>
      <c r="D30" s="20"/>
      <c r="E30" s="137" t="s">
        <v>51</v>
      </c>
      <c r="F30" s="137"/>
      <c r="G30" s="498">
        <f>IF($B$5&lt;&gt;Dates!$G$7,DataPack!C119,)</f>
        <v>21050</v>
      </c>
      <c r="H30" s="498">
        <f>IF($B$5&lt;&gt;Dates!$G$7,DataPack!E119,)</f>
        <v>412</v>
      </c>
      <c r="I30" s="498">
        <f>IF($B$5&lt;&gt;Dates!$G$7,DataPack!G119,)</f>
        <v>16172</v>
      </c>
      <c r="J30" s="498">
        <f>IF($B$5&lt;&gt;Dates!$G$7,DataPack!I119,)</f>
        <v>3120</v>
      </c>
      <c r="K30" s="498">
        <f>IF($B$5&lt;&gt;Dates!$G$7,DataPack!K119,)</f>
        <v>1012</v>
      </c>
      <c r="L30" s="498">
        <f>IF($B$5&lt;&gt;Dates!$G$7,DataPack!M119,)</f>
        <v>334</v>
      </c>
      <c r="M30" s="498"/>
      <c r="N30" s="498">
        <f>IF($B$5&lt;&gt;Dates!$G$7,DataPack!D119,)</f>
        <v>100</v>
      </c>
      <c r="O30" s="498">
        <f>IF($B$5&lt;&gt;Dates!$G$7,DataPack!F119,)</f>
        <v>100</v>
      </c>
      <c r="P30" s="498">
        <f>IF($B$5&lt;&gt;Dates!$G$7,DataPack!H119,)</f>
        <v>100</v>
      </c>
      <c r="Q30" s="498">
        <f>IF($B$5&lt;&gt;Dates!$G$7,DataPack!J119,)</f>
        <v>100</v>
      </c>
      <c r="R30" s="498">
        <f>IF($B$5&lt;&gt;Dates!$G$7,DataPack!L119,)</f>
        <v>100</v>
      </c>
      <c r="S30" s="498">
        <f>IF($B$5&lt;&gt;Dates!$G$7,DataPack!N119,)</f>
        <v>100</v>
      </c>
      <c r="T30" s="19"/>
    </row>
    <row r="31" spans="2:20" s="71" customFormat="1" ht="6" customHeight="1">
      <c r="B31" s="90"/>
      <c r="C31" s="90"/>
      <c r="D31" s="20"/>
      <c r="E31" s="93"/>
      <c r="F31" s="93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19"/>
    </row>
    <row r="32" spans="2:20" s="71" customFormat="1" ht="13.5" customHeight="1">
      <c r="B32" s="190" t="s">
        <v>256</v>
      </c>
      <c r="C32" s="68"/>
      <c r="D32" s="11"/>
      <c r="E32" s="136" t="s">
        <v>48</v>
      </c>
      <c r="F32" s="136"/>
      <c r="G32" s="498">
        <f>IF($B$5&lt;&gt;Dates!$G$7,DataPack!C121,)</f>
        <v>3680</v>
      </c>
      <c r="H32" s="498">
        <f>IF($B$5&lt;&gt;Dates!$G$7,DataPack!E121,)</f>
        <v>235</v>
      </c>
      <c r="I32" s="498">
        <f>IF($B$5&lt;&gt;Dates!$G$7,DataPack!G121,)</f>
        <v>2526</v>
      </c>
      <c r="J32" s="498">
        <f>IF($B$5&lt;&gt;Dates!$G$7,DataPack!I121,)</f>
        <v>533</v>
      </c>
      <c r="K32" s="498">
        <f>IF($B$5&lt;&gt;Dates!$G$7,DataPack!K121,)</f>
        <v>339</v>
      </c>
      <c r="L32" s="498">
        <f>IF($B$5&lt;&gt;Dates!$G$7,DataPack!M121,)</f>
        <v>47</v>
      </c>
      <c r="M32" s="498"/>
      <c r="N32" s="498">
        <f>IF($B$5&lt;&gt;Dates!$G$7,DataPack!D121,)</f>
        <v>17</v>
      </c>
      <c r="O32" s="498">
        <f>IF($B$5&lt;&gt;Dates!$G$7,DataPack!F121,)</f>
        <v>57</v>
      </c>
      <c r="P32" s="498">
        <f>IF($B$5&lt;&gt;Dates!$G$7,DataPack!H121,)</f>
        <v>16</v>
      </c>
      <c r="Q32" s="498">
        <f>IF($B$5&lt;&gt;Dates!$G$7,DataPack!J121,)</f>
        <v>17</v>
      </c>
      <c r="R32" s="498">
        <f>IF($B$5&lt;&gt;Dates!$G$7,DataPack!L121,)</f>
        <v>33</v>
      </c>
      <c r="S32" s="498">
        <f>IF($B$5&lt;&gt;Dates!$G$7,DataPack!N121,)</f>
        <v>14</v>
      </c>
      <c r="T32" s="19"/>
    </row>
    <row r="33" spans="2:20" s="71" customFormat="1" ht="13.5" customHeight="1">
      <c r="B33" s="68"/>
      <c r="C33" s="68"/>
      <c r="D33" s="11"/>
      <c r="E33" s="136" t="s">
        <v>49</v>
      </c>
      <c r="F33" s="136"/>
      <c r="G33" s="498">
        <f>IF($B$5&lt;&gt;Dates!$G$7,DataPack!C122,)</f>
        <v>13482</v>
      </c>
      <c r="H33" s="498">
        <f>IF($B$5&lt;&gt;Dates!$G$7,DataPack!E122,)</f>
        <v>165</v>
      </c>
      <c r="I33" s="498">
        <f>IF($B$5&lt;&gt;Dates!$G$7,DataPack!G122,)</f>
        <v>10773</v>
      </c>
      <c r="J33" s="498">
        <f>IF($B$5&lt;&gt;Dates!$G$7,DataPack!I122,)</f>
        <v>1736</v>
      </c>
      <c r="K33" s="498">
        <f>IF($B$5&lt;&gt;Dates!$G$7,DataPack!K122,)</f>
        <v>570</v>
      </c>
      <c r="L33" s="498">
        <f>IF($B$5&lt;&gt;Dates!$G$7,DataPack!M122,)</f>
        <v>238</v>
      </c>
      <c r="M33" s="498"/>
      <c r="N33" s="498">
        <f>IF($B$5&lt;&gt;Dates!$G$7,DataPack!D122,)</f>
        <v>64</v>
      </c>
      <c r="O33" s="498">
        <f>IF($B$5&lt;&gt;Dates!$G$7,DataPack!F122,)</f>
        <v>40</v>
      </c>
      <c r="P33" s="498">
        <f>IF($B$5&lt;&gt;Dates!$G$7,DataPack!H122,)</f>
        <v>67</v>
      </c>
      <c r="Q33" s="498">
        <f>IF($B$5&lt;&gt;Dates!$G$7,DataPack!J122,)</f>
        <v>56</v>
      </c>
      <c r="R33" s="498">
        <f>IF($B$5&lt;&gt;Dates!$G$7,DataPack!L122,)</f>
        <v>56</v>
      </c>
      <c r="S33" s="498">
        <f>IF($B$5&lt;&gt;Dates!$G$7,DataPack!N122,)</f>
        <v>71</v>
      </c>
      <c r="T33" s="19"/>
    </row>
    <row r="34" spans="2:20" s="71" customFormat="1" ht="13.5" customHeight="1">
      <c r="B34" s="90"/>
      <c r="C34" s="90"/>
      <c r="D34" s="11"/>
      <c r="E34" s="136" t="s">
        <v>310</v>
      </c>
      <c r="F34" s="136"/>
      <c r="G34" s="498">
        <f>IF($B$5&lt;&gt;Dates!$G$7,DataPack!C123,)</f>
        <v>3465</v>
      </c>
      <c r="H34" s="498">
        <f>IF($B$5&lt;&gt;Dates!$G$7,DataPack!E123,)</f>
        <v>11</v>
      </c>
      <c r="I34" s="498">
        <f>IF($B$5&lt;&gt;Dates!$G$7,DataPack!G123,)</f>
        <v>2634</v>
      </c>
      <c r="J34" s="498">
        <f>IF($B$5&lt;&gt;Dates!$G$7,DataPack!I123,)</f>
        <v>699</v>
      </c>
      <c r="K34" s="498">
        <f>IF($B$5&lt;&gt;Dates!$G$7,DataPack!K123,)</f>
        <v>82</v>
      </c>
      <c r="L34" s="498">
        <f>IF($B$5&lt;&gt;Dates!$G$7,DataPack!M123,)</f>
        <v>39</v>
      </c>
      <c r="M34" s="498"/>
      <c r="N34" s="498">
        <f>IF($B$5&lt;&gt;Dates!$G$7,DataPack!D123,)</f>
        <v>16</v>
      </c>
      <c r="O34" s="498">
        <f>IF($B$5&lt;&gt;Dates!$G$7,DataPack!F123,)</f>
        <v>3</v>
      </c>
      <c r="P34" s="498">
        <f>IF($B$5&lt;&gt;Dates!$G$7,DataPack!H123,)</f>
        <v>16</v>
      </c>
      <c r="Q34" s="498">
        <f>IF($B$5&lt;&gt;Dates!$G$7,DataPack!J123,)</f>
        <v>22</v>
      </c>
      <c r="R34" s="498">
        <f>IF($B$5&lt;&gt;Dates!$G$7,DataPack!L123,)</f>
        <v>8</v>
      </c>
      <c r="S34" s="498">
        <f>IF($B$5&lt;&gt;Dates!$G$7,DataPack!N123,)</f>
        <v>12</v>
      </c>
      <c r="T34" s="19"/>
    </row>
    <row r="35" spans="2:20" s="71" customFormat="1" ht="13.5" customHeight="1">
      <c r="B35" s="90"/>
      <c r="C35" s="90"/>
      <c r="D35" s="11"/>
      <c r="E35" s="136" t="s">
        <v>50</v>
      </c>
      <c r="F35" s="136"/>
      <c r="G35" s="498">
        <f>IF($B$5&lt;&gt;Dates!$G$7,DataPack!C124,)</f>
        <v>423</v>
      </c>
      <c r="H35" s="498">
        <f>IF($B$5&lt;&gt;Dates!$G$7,DataPack!E124,)</f>
        <v>1</v>
      </c>
      <c r="I35" s="498">
        <f>IF($B$5&lt;&gt;Dates!$G$7,DataPack!G124,)</f>
        <v>239</v>
      </c>
      <c r="J35" s="498">
        <f>IF($B$5&lt;&gt;Dates!$G$7,DataPack!I124,)</f>
        <v>152</v>
      </c>
      <c r="K35" s="498">
        <f>IF($B$5&lt;&gt;Dates!$G$7,DataPack!K124,)</f>
        <v>21</v>
      </c>
      <c r="L35" s="498">
        <f>IF($B$5&lt;&gt;Dates!$G$7,DataPack!M124,)</f>
        <v>10</v>
      </c>
      <c r="M35" s="498"/>
      <c r="N35" s="498">
        <f>IF($B$5&lt;&gt;Dates!$G$7,DataPack!D124,)</f>
        <v>2</v>
      </c>
      <c r="O35" s="498">
        <f>IF($B$5&lt;&gt;Dates!$G$7,DataPack!F124,)</f>
        <v>0</v>
      </c>
      <c r="P35" s="498">
        <f>IF($B$5&lt;&gt;Dates!$G$7,DataPack!H124,)</f>
        <v>1</v>
      </c>
      <c r="Q35" s="498">
        <f>IF($B$5&lt;&gt;Dates!$G$7,DataPack!J124,)</f>
        <v>5</v>
      </c>
      <c r="R35" s="498">
        <f>IF($B$5&lt;&gt;Dates!$G$7,DataPack!L124,)</f>
        <v>2</v>
      </c>
      <c r="S35" s="498">
        <f>IF($B$5&lt;&gt;Dates!$G$7,DataPack!N124,)</f>
        <v>3</v>
      </c>
      <c r="T35" s="19"/>
    </row>
    <row r="36" spans="2:20" s="71" customFormat="1" ht="13.5" customHeight="1">
      <c r="B36" s="90"/>
      <c r="C36" s="90"/>
      <c r="D36" s="20"/>
      <c r="E36" s="137" t="s">
        <v>51</v>
      </c>
      <c r="F36" s="137"/>
      <c r="G36" s="498">
        <f>IF($B$5&lt;&gt;Dates!$G$7,DataPack!C125,)</f>
        <v>21050</v>
      </c>
      <c r="H36" s="498">
        <f>IF($B$5&lt;&gt;Dates!$G$7,DataPack!E125,)</f>
        <v>412</v>
      </c>
      <c r="I36" s="498">
        <f>IF($B$5&lt;&gt;Dates!$G$7,DataPack!G125,)</f>
        <v>16172</v>
      </c>
      <c r="J36" s="498">
        <f>IF($B$5&lt;&gt;Dates!$G$7,DataPack!I125,)</f>
        <v>3120</v>
      </c>
      <c r="K36" s="498">
        <f>IF($B$5&lt;&gt;Dates!$G$7,DataPack!K125,)</f>
        <v>1012</v>
      </c>
      <c r="L36" s="498">
        <f>IF($B$5&lt;&gt;Dates!$G$7,DataPack!M125,)</f>
        <v>334</v>
      </c>
      <c r="M36" s="498"/>
      <c r="N36" s="498">
        <f>IF($B$5&lt;&gt;Dates!$G$7,DataPack!D125,)</f>
        <v>100</v>
      </c>
      <c r="O36" s="498">
        <f>IF($B$5&lt;&gt;Dates!$G$7,DataPack!F125,)</f>
        <v>100</v>
      </c>
      <c r="P36" s="498">
        <f>IF($B$5&lt;&gt;Dates!$G$7,DataPack!H125,)</f>
        <v>100</v>
      </c>
      <c r="Q36" s="498">
        <f>IF($B$5&lt;&gt;Dates!$G$7,DataPack!J125,)</f>
        <v>100</v>
      </c>
      <c r="R36" s="498">
        <f>IF($B$5&lt;&gt;Dates!$G$7,DataPack!L125,)</f>
        <v>100</v>
      </c>
      <c r="S36" s="498">
        <f>IF($B$5&lt;&gt;Dates!$G$7,DataPack!N125,)</f>
        <v>100</v>
      </c>
      <c r="T36" s="19"/>
    </row>
    <row r="37" spans="2:20" s="71" customFormat="1" ht="6" customHeight="1">
      <c r="B37" s="90"/>
      <c r="C37" s="90"/>
      <c r="D37" s="20"/>
      <c r="E37" s="93"/>
      <c r="F37" s="93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19"/>
    </row>
    <row r="38" spans="2:20" s="71" customFormat="1" ht="13.5" customHeight="1">
      <c r="B38" s="190" t="s">
        <v>300</v>
      </c>
      <c r="C38" s="45"/>
      <c r="D38" s="11"/>
      <c r="E38" s="136" t="s">
        <v>48</v>
      </c>
      <c r="F38" s="136"/>
      <c r="G38" s="498">
        <f>IF($B$5&lt;&gt;Dates!$G$7,DataPack!C127,)</f>
        <v>6968</v>
      </c>
      <c r="H38" s="498">
        <f>IF($B$5&lt;&gt;Dates!$G$7,DataPack!E127,)</f>
        <v>309</v>
      </c>
      <c r="I38" s="498">
        <f>IF($B$5&lt;&gt;Dates!$G$7,DataPack!G127,)</f>
        <v>5137</v>
      </c>
      <c r="J38" s="498">
        <f>IF($B$5&lt;&gt;Dates!$G$7,DataPack!I127,)</f>
        <v>919</v>
      </c>
      <c r="K38" s="498">
        <f>IF($B$5&lt;&gt;Dates!$G$7,DataPack!K127,)</f>
        <v>521</v>
      </c>
      <c r="L38" s="498">
        <f>IF($B$5&lt;&gt;Dates!$G$7,DataPack!M127,)</f>
        <v>82</v>
      </c>
      <c r="M38" s="498"/>
      <c r="N38" s="498">
        <f>IF($B$5&lt;&gt;Dates!$G$7,DataPack!D127,)</f>
        <v>33</v>
      </c>
      <c r="O38" s="498">
        <f>IF($B$5&lt;&gt;Dates!$G$7,DataPack!F127,)</f>
        <v>75</v>
      </c>
      <c r="P38" s="498">
        <f>IF($B$5&lt;&gt;Dates!$G$7,DataPack!H127,)</f>
        <v>32</v>
      </c>
      <c r="Q38" s="498">
        <f>IF($B$5&lt;&gt;Dates!$G$7,DataPack!J127,)</f>
        <v>29</v>
      </c>
      <c r="R38" s="498">
        <f>IF($B$5&lt;&gt;Dates!$G$7,DataPack!L127,)</f>
        <v>51</v>
      </c>
      <c r="S38" s="498">
        <f>IF($B$5&lt;&gt;Dates!$G$7,DataPack!N127,)</f>
        <v>25</v>
      </c>
      <c r="T38" s="19"/>
    </row>
    <row r="39" spans="2:20" s="71" customFormat="1" ht="13.5" customHeight="1">
      <c r="B39" s="90"/>
      <c r="C39" s="90"/>
      <c r="D39" s="11"/>
      <c r="E39" s="136" t="s">
        <v>49</v>
      </c>
      <c r="F39" s="136"/>
      <c r="G39" s="498">
        <f>IF($B$5&lt;&gt;Dates!$G$7,DataPack!C128,)</f>
        <v>12492</v>
      </c>
      <c r="H39" s="498">
        <f>IF($B$5&lt;&gt;Dates!$G$7,DataPack!E128,)</f>
        <v>97</v>
      </c>
      <c r="I39" s="498">
        <f>IF($B$5&lt;&gt;Dates!$G$7,DataPack!G128,)</f>
        <v>10030</v>
      </c>
      <c r="J39" s="498">
        <f>IF($B$5&lt;&gt;Dates!$G$7,DataPack!I128,)</f>
        <v>1736</v>
      </c>
      <c r="K39" s="498">
        <f>IF($B$5&lt;&gt;Dates!$G$7,DataPack!K128,)</f>
        <v>416</v>
      </c>
      <c r="L39" s="498">
        <f>IF($B$5&lt;&gt;Dates!$G$7,DataPack!M128,)</f>
        <v>213</v>
      </c>
      <c r="M39" s="498"/>
      <c r="N39" s="498">
        <f>IF($B$5&lt;&gt;Dates!$G$7,DataPack!D128,)</f>
        <v>59</v>
      </c>
      <c r="O39" s="498">
        <f>IF($B$5&lt;&gt;Dates!$G$7,DataPack!F128,)</f>
        <v>24</v>
      </c>
      <c r="P39" s="498">
        <f>IF($B$5&lt;&gt;Dates!$G$7,DataPack!H128,)</f>
        <v>62</v>
      </c>
      <c r="Q39" s="498">
        <f>IF($B$5&lt;&gt;Dates!$G$7,DataPack!J128,)</f>
        <v>56</v>
      </c>
      <c r="R39" s="498">
        <f>IF($B$5&lt;&gt;Dates!$G$7,DataPack!L128,)</f>
        <v>41</v>
      </c>
      <c r="S39" s="498">
        <f>IF($B$5&lt;&gt;Dates!$G$7,DataPack!N128,)</f>
        <v>64</v>
      </c>
      <c r="T39" s="19"/>
    </row>
    <row r="40" spans="2:20" s="71" customFormat="1" ht="13.5" customHeight="1">
      <c r="B40" s="90"/>
      <c r="C40" s="90"/>
      <c r="D40" s="11"/>
      <c r="E40" s="136" t="s">
        <v>310</v>
      </c>
      <c r="F40" s="136"/>
      <c r="G40" s="498">
        <f>IF($B$5&lt;&gt;Dates!$G$7,DataPack!C129,)</f>
        <v>1410</v>
      </c>
      <c r="H40" s="498">
        <f>IF($B$5&lt;&gt;Dates!$G$7,DataPack!E129,)</f>
        <v>6</v>
      </c>
      <c r="I40" s="498">
        <f>IF($B$5&lt;&gt;Dates!$G$7,DataPack!G129,)</f>
        <v>935</v>
      </c>
      <c r="J40" s="498">
        <f>IF($B$5&lt;&gt;Dates!$G$7,DataPack!I129,)</f>
        <v>383</v>
      </c>
      <c r="K40" s="498">
        <f>IF($B$5&lt;&gt;Dates!$G$7,DataPack!K129,)</f>
        <v>54</v>
      </c>
      <c r="L40" s="498">
        <f>IF($B$5&lt;&gt;Dates!$G$7,DataPack!M129,)</f>
        <v>32</v>
      </c>
      <c r="M40" s="498"/>
      <c r="N40" s="498">
        <f>IF($B$5&lt;&gt;Dates!$G$7,DataPack!D129,)</f>
        <v>7</v>
      </c>
      <c r="O40" s="498">
        <f>IF($B$5&lt;&gt;Dates!$G$7,DataPack!F129,)</f>
        <v>1</v>
      </c>
      <c r="P40" s="498">
        <f>IF($B$5&lt;&gt;Dates!$G$7,DataPack!H129,)</f>
        <v>6</v>
      </c>
      <c r="Q40" s="498">
        <f>IF($B$5&lt;&gt;Dates!$G$7,DataPack!J129,)</f>
        <v>12</v>
      </c>
      <c r="R40" s="498">
        <f>IF($B$5&lt;&gt;Dates!$G$7,DataPack!L129,)</f>
        <v>5</v>
      </c>
      <c r="S40" s="498">
        <f>IF($B$5&lt;&gt;Dates!$G$7,DataPack!N129,)</f>
        <v>10</v>
      </c>
      <c r="T40" s="19"/>
    </row>
    <row r="41" spans="2:20" s="71" customFormat="1" ht="13.5" customHeight="1">
      <c r="B41" s="90"/>
      <c r="C41" s="90"/>
      <c r="D41" s="11"/>
      <c r="E41" s="136" t="s">
        <v>50</v>
      </c>
      <c r="F41" s="136"/>
      <c r="G41" s="498">
        <f>IF($B$5&lt;&gt;Dates!$G$7,DataPack!C130,)</f>
        <v>172</v>
      </c>
      <c r="H41" s="498">
        <f>IF($B$5&lt;&gt;Dates!$G$7,DataPack!E130,)</f>
        <v>0</v>
      </c>
      <c r="I41" s="498">
        <f>IF($B$5&lt;&gt;Dates!$G$7,DataPack!G130,)</f>
        <v>64</v>
      </c>
      <c r="J41" s="498">
        <f>IF($B$5&lt;&gt;Dates!$G$7,DataPack!I130,)</f>
        <v>80</v>
      </c>
      <c r="K41" s="498">
        <f>IF($B$5&lt;&gt;Dates!$G$7,DataPack!K130,)</f>
        <v>21</v>
      </c>
      <c r="L41" s="498">
        <f>IF($B$5&lt;&gt;Dates!$G$7,DataPack!M130,)</f>
        <v>7</v>
      </c>
      <c r="M41" s="498"/>
      <c r="N41" s="498">
        <f>IF($B$5&lt;&gt;Dates!$G$7,DataPack!D130,)</f>
        <v>1</v>
      </c>
      <c r="O41" s="498">
        <f>IF($B$5&lt;&gt;Dates!$G$7,DataPack!F130,)</f>
        <v>0</v>
      </c>
      <c r="P41" s="498">
        <f>IF($B$5&lt;&gt;Dates!$G$7,DataPack!H130,)</f>
        <v>0</v>
      </c>
      <c r="Q41" s="498">
        <f>IF($B$5&lt;&gt;Dates!$G$7,DataPack!J130,)</f>
        <v>3</v>
      </c>
      <c r="R41" s="498">
        <f>IF($B$5&lt;&gt;Dates!$G$7,DataPack!L130,)</f>
        <v>2</v>
      </c>
      <c r="S41" s="498">
        <f>IF($B$5&lt;&gt;Dates!$G$7,DataPack!N130,)</f>
        <v>2</v>
      </c>
      <c r="T41" s="19"/>
    </row>
    <row r="42" spans="2:20" s="71" customFormat="1" ht="13.5" customHeight="1">
      <c r="B42" s="90"/>
      <c r="C42" s="90"/>
      <c r="D42" s="20"/>
      <c r="E42" s="137" t="s">
        <v>51</v>
      </c>
      <c r="F42" s="137"/>
      <c r="G42" s="498">
        <f>IF($B$5&lt;&gt;Dates!$G$7,DataPack!C131,)</f>
        <v>21042</v>
      </c>
      <c r="H42" s="498">
        <f>IF($B$5&lt;&gt;Dates!$G$7,DataPack!E131,)</f>
        <v>412</v>
      </c>
      <c r="I42" s="498">
        <f>IF($B$5&lt;&gt;Dates!$G$7,DataPack!G131,)</f>
        <v>16166</v>
      </c>
      <c r="J42" s="498">
        <f>IF($B$5&lt;&gt;Dates!$G$7,DataPack!I131,)</f>
        <v>3118</v>
      </c>
      <c r="K42" s="498">
        <f>IF($B$5&lt;&gt;Dates!$G$7,DataPack!K131,)</f>
        <v>1012</v>
      </c>
      <c r="L42" s="498">
        <f>IF($B$5&lt;&gt;Dates!$G$7,DataPack!M131,)</f>
        <v>334</v>
      </c>
      <c r="M42" s="498"/>
      <c r="N42" s="498">
        <f>IF($B$5&lt;&gt;Dates!$G$7,DataPack!D131,)</f>
        <v>100</v>
      </c>
      <c r="O42" s="498">
        <f>IF($B$5&lt;&gt;Dates!$G$7,DataPack!F131,)</f>
        <v>100</v>
      </c>
      <c r="P42" s="498">
        <f>IF($B$5&lt;&gt;Dates!$G$7,DataPack!H131,)</f>
        <v>100</v>
      </c>
      <c r="Q42" s="498">
        <f>IF($B$5&lt;&gt;Dates!$G$7,DataPack!J131,)</f>
        <v>100</v>
      </c>
      <c r="R42" s="498">
        <f>IF($B$5&lt;&gt;Dates!$G$7,DataPack!L131,)</f>
        <v>100</v>
      </c>
      <c r="S42" s="498">
        <f>IF($B$5&lt;&gt;Dates!$G$7,DataPack!N131,)</f>
        <v>100</v>
      </c>
      <c r="T42" s="19"/>
    </row>
    <row r="43" spans="2:20" s="71" customFormat="1" ht="6" customHeight="1">
      <c r="B43" s="90"/>
      <c r="C43" s="90"/>
      <c r="D43" s="20"/>
      <c r="E43" s="93"/>
      <c r="F43" s="93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19"/>
    </row>
    <row r="44" spans="2:20" s="71" customFormat="1" ht="13.5" customHeight="1">
      <c r="B44" s="576" t="s">
        <v>298</v>
      </c>
      <c r="C44" s="576"/>
      <c r="D44" s="11"/>
      <c r="E44" s="136" t="s">
        <v>48</v>
      </c>
      <c r="F44" s="136"/>
      <c r="G44" s="498">
        <f>IF($B$5&lt;&gt;Dates!$G$7,DataPack!C133,)</f>
        <v>4848</v>
      </c>
      <c r="H44" s="498">
        <f>IF($B$5&lt;&gt;Dates!$G$7,DataPack!E133,)</f>
        <v>238</v>
      </c>
      <c r="I44" s="498">
        <f>IF($B$5&lt;&gt;Dates!$G$7,DataPack!G133,)</f>
        <v>3311</v>
      </c>
      <c r="J44" s="498">
        <f>IF($B$5&lt;&gt;Dates!$G$7,DataPack!I133,)</f>
        <v>854</v>
      </c>
      <c r="K44" s="498">
        <f>IF($B$5&lt;&gt;Dates!$G$7,DataPack!K133,)</f>
        <v>378</v>
      </c>
      <c r="L44" s="498">
        <f>IF($B$5&lt;&gt;Dates!$G$7,DataPack!M133,)</f>
        <v>67</v>
      </c>
      <c r="M44" s="498"/>
      <c r="N44" s="498">
        <f>IF($B$5&lt;&gt;Dates!$G$7,DataPack!D133,)</f>
        <v>23</v>
      </c>
      <c r="O44" s="498">
        <f>IF($B$5&lt;&gt;Dates!$G$7,DataPack!F133,)</f>
        <v>58</v>
      </c>
      <c r="P44" s="498">
        <f>IF($B$5&lt;&gt;Dates!$G$7,DataPack!H133,)</f>
        <v>20</v>
      </c>
      <c r="Q44" s="498">
        <f>IF($B$5&lt;&gt;Dates!$G$7,DataPack!J133,)</f>
        <v>27</v>
      </c>
      <c r="R44" s="498">
        <f>IF($B$5&lt;&gt;Dates!$G$7,DataPack!L133,)</f>
        <v>37</v>
      </c>
      <c r="S44" s="498">
        <f>IF($B$5&lt;&gt;Dates!$G$7,DataPack!N133,)</f>
        <v>20</v>
      </c>
      <c r="T44" s="19"/>
    </row>
    <row r="45" spans="2:20" s="71" customFormat="1" ht="13.5" customHeight="1">
      <c r="B45" s="576"/>
      <c r="C45" s="576"/>
      <c r="D45" s="11"/>
      <c r="E45" s="136" t="s">
        <v>49</v>
      </c>
      <c r="F45" s="136"/>
      <c r="G45" s="498">
        <f>IF($B$5&lt;&gt;Dates!$G$7,DataPack!C134,)</f>
        <v>12903</v>
      </c>
      <c r="H45" s="498">
        <f>IF($B$5&lt;&gt;Dates!$G$7,DataPack!E134,)</f>
        <v>162</v>
      </c>
      <c r="I45" s="498">
        <f>IF($B$5&lt;&gt;Dates!$G$7,DataPack!G134,)</f>
        <v>10393</v>
      </c>
      <c r="J45" s="498">
        <f>IF($B$5&lt;&gt;Dates!$G$7,DataPack!I134,)</f>
        <v>1587</v>
      </c>
      <c r="K45" s="498">
        <f>IF($B$5&lt;&gt;Dates!$G$7,DataPack!K134,)</f>
        <v>539</v>
      </c>
      <c r="L45" s="498">
        <f>IF($B$5&lt;&gt;Dates!$G$7,DataPack!M134,)</f>
        <v>222</v>
      </c>
      <c r="M45" s="498"/>
      <c r="N45" s="498">
        <f>IF($B$5&lt;&gt;Dates!$G$7,DataPack!D134,)</f>
        <v>61</v>
      </c>
      <c r="O45" s="498">
        <f>IF($B$5&lt;&gt;Dates!$G$7,DataPack!F134,)</f>
        <v>39</v>
      </c>
      <c r="P45" s="498">
        <f>IF($B$5&lt;&gt;Dates!$G$7,DataPack!H134,)</f>
        <v>64</v>
      </c>
      <c r="Q45" s="498">
        <f>IF($B$5&lt;&gt;Dates!$G$7,DataPack!J134,)</f>
        <v>51</v>
      </c>
      <c r="R45" s="498">
        <f>IF($B$5&lt;&gt;Dates!$G$7,DataPack!L134,)</f>
        <v>53</v>
      </c>
      <c r="S45" s="498">
        <f>IF($B$5&lt;&gt;Dates!$G$7,DataPack!N134,)</f>
        <v>66</v>
      </c>
      <c r="T45" s="19"/>
    </row>
    <row r="46" spans="2:20" s="71" customFormat="1" ht="13.5" customHeight="1">
      <c r="B46" s="576"/>
      <c r="C46" s="576"/>
      <c r="D46" s="11"/>
      <c r="E46" s="136" t="s">
        <v>310</v>
      </c>
      <c r="F46" s="136"/>
      <c r="G46" s="498">
        <f>IF($B$5&lt;&gt;Dates!$G$7,DataPack!C135,)</f>
        <v>2909</v>
      </c>
      <c r="H46" s="498">
        <f>IF($B$5&lt;&gt;Dates!$G$7,DataPack!E135,)</f>
        <v>11</v>
      </c>
      <c r="I46" s="498">
        <f>IF($B$5&lt;&gt;Dates!$G$7,DataPack!G135,)</f>
        <v>2255</v>
      </c>
      <c r="J46" s="498">
        <f>IF($B$5&lt;&gt;Dates!$G$7,DataPack!I135,)</f>
        <v>538</v>
      </c>
      <c r="K46" s="498">
        <f>IF($B$5&lt;&gt;Dates!$G$7,DataPack!K135,)</f>
        <v>68</v>
      </c>
      <c r="L46" s="498">
        <f>IF($B$5&lt;&gt;Dates!$G$7,DataPack!M135,)</f>
        <v>37</v>
      </c>
      <c r="M46" s="498"/>
      <c r="N46" s="498">
        <f>IF($B$5&lt;&gt;Dates!$G$7,DataPack!D135,)</f>
        <v>14</v>
      </c>
      <c r="O46" s="498">
        <f>IF($B$5&lt;&gt;Dates!$G$7,DataPack!F135,)</f>
        <v>3</v>
      </c>
      <c r="P46" s="498">
        <f>IF($B$5&lt;&gt;Dates!$G$7,DataPack!H135,)</f>
        <v>14</v>
      </c>
      <c r="Q46" s="498">
        <f>IF($B$5&lt;&gt;Dates!$G$7,DataPack!J135,)</f>
        <v>17</v>
      </c>
      <c r="R46" s="498">
        <f>IF($B$5&lt;&gt;Dates!$G$7,DataPack!L135,)</f>
        <v>7</v>
      </c>
      <c r="S46" s="498">
        <f>IF($B$5&lt;&gt;Dates!$G$7,DataPack!N135,)</f>
        <v>11</v>
      </c>
      <c r="T46" s="19"/>
    </row>
    <row r="47" spans="2:20" s="71" customFormat="1" ht="13.5" customHeight="1">
      <c r="B47" s="20"/>
      <c r="C47" s="20"/>
      <c r="D47" s="11"/>
      <c r="E47" s="136" t="s">
        <v>50</v>
      </c>
      <c r="F47" s="136"/>
      <c r="G47" s="498">
        <f>IF($B$5&lt;&gt;Dates!$G$7,DataPack!C136,)</f>
        <v>390</v>
      </c>
      <c r="H47" s="498">
        <f>IF($B$5&lt;&gt;Dates!$G$7,DataPack!E136,)</f>
        <v>1</v>
      </c>
      <c r="I47" s="498">
        <f>IF($B$5&lt;&gt;Dates!$G$7,DataPack!G136,)</f>
        <v>213</v>
      </c>
      <c r="J47" s="498">
        <f>IF($B$5&lt;&gt;Dates!$G$7,DataPack!I136,)</f>
        <v>141</v>
      </c>
      <c r="K47" s="498">
        <f>IF($B$5&lt;&gt;Dates!$G$7,DataPack!K136,)</f>
        <v>27</v>
      </c>
      <c r="L47" s="498">
        <f>IF($B$5&lt;&gt;Dates!$G$7,DataPack!M136,)</f>
        <v>8</v>
      </c>
      <c r="M47" s="498"/>
      <c r="N47" s="498">
        <f>IF($B$5&lt;&gt;Dates!$G$7,DataPack!D136,)</f>
        <v>2</v>
      </c>
      <c r="O47" s="498">
        <f>IF($B$5&lt;&gt;Dates!$G$7,DataPack!F136,)</f>
        <v>0</v>
      </c>
      <c r="P47" s="498">
        <f>IF($B$5&lt;&gt;Dates!$G$7,DataPack!H136,)</f>
        <v>1</v>
      </c>
      <c r="Q47" s="498">
        <f>IF($B$5&lt;&gt;Dates!$G$7,DataPack!J136,)</f>
        <v>5</v>
      </c>
      <c r="R47" s="498">
        <f>IF($B$5&lt;&gt;Dates!$G$7,DataPack!L136,)</f>
        <v>3</v>
      </c>
      <c r="S47" s="498">
        <f>IF($B$5&lt;&gt;Dates!$G$7,DataPack!N136,)</f>
        <v>2</v>
      </c>
      <c r="T47" s="19"/>
    </row>
    <row r="48" spans="2:20" s="71" customFormat="1" ht="12.75" customHeight="1">
      <c r="B48" s="20"/>
      <c r="C48" s="20"/>
      <c r="D48" s="20"/>
      <c r="E48" s="137" t="s">
        <v>51</v>
      </c>
      <c r="F48" s="137"/>
      <c r="G48" s="498">
        <f>IF($B$5&lt;&gt;Dates!$G$7,DataPack!C137,)</f>
        <v>21050</v>
      </c>
      <c r="H48" s="498">
        <f>IF($B$5&lt;&gt;Dates!$G$7,DataPack!E137,)</f>
        <v>412</v>
      </c>
      <c r="I48" s="498">
        <f>IF($B$5&lt;&gt;Dates!$G$7,DataPack!G137,)</f>
        <v>16172</v>
      </c>
      <c r="J48" s="498">
        <f>IF($B$5&lt;&gt;Dates!$G$7,DataPack!I137,)</f>
        <v>3120</v>
      </c>
      <c r="K48" s="498">
        <f>IF($B$5&lt;&gt;Dates!$G$7,DataPack!K137,)</f>
        <v>1012</v>
      </c>
      <c r="L48" s="498">
        <f>IF($B$5&lt;&gt;Dates!$G$7,DataPack!M137,)</f>
        <v>334</v>
      </c>
      <c r="M48" s="498"/>
      <c r="N48" s="498">
        <f>IF($B$5&lt;&gt;Dates!$G$7,DataPack!D137,)</f>
        <v>100</v>
      </c>
      <c r="O48" s="498">
        <f>IF($B$5&lt;&gt;Dates!$G$7,DataPack!F137,)</f>
        <v>100</v>
      </c>
      <c r="P48" s="498">
        <f>IF($B$5&lt;&gt;Dates!$G$7,DataPack!H137,)</f>
        <v>100</v>
      </c>
      <c r="Q48" s="498">
        <f>IF($B$5&lt;&gt;Dates!$G$7,DataPack!J137,)</f>
        <v>100</v>
      </c>
      <c r="R48" s="498">
        <f>IF($B$5&lt;&gt;Dates!$G$7,DataPack!L137,)</f>
        <v>100</v>
      </c>
      <c r="S48" s="498">
        <f>IF($B$5&lt;&gt;Dates!$G$7,DataPack!N137,)</f>
        <v>100</v>
      </c>
      <c r="T48" s="19"/>
    </row>
    <row r="49" spans="2:20" s="71" customFormat="1" ht="10.5">
      <c r="B49" s="20"/>
      <c r="C49" s="20"/>
      <c r="D49" s="20"/>
      <c r="E49" s="13"/>
      <c r="F49" s="13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</row>
    <row r="50" spans="2:20" s="71" customFormat="1" ht="10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91"/>
      <c r="R50" s="491"/>
      <c r="S50" s="486" t="s">
        <v>18</v>
      </c>
      <c r="T50" s="11"/>
    </row>
    <row r="51" spans="2:21" s="216" customFormat="1" ht="12.75" customHeight="1">
      <c r="B51" s="578" t="s">
        <v>257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</row>
    <row r="52" spans="2:21" s="216" customFormat="1" ht="12.75" customHeight="1">
      <c r="B52" s="563" t="str">
        <f>"2. Data based on Edubase at "&amp;Dates!E5</f>
        <v>2. Data based on Edubase at 5 January 2015</v>
      </c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</row>
    <row r="53" spans="2:21" s="216" customFormat="1" ht="12.75" customHeight="1">
      <c r="B53" s="578" t="s">
        <v>524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</row>
    <row r="54" spans="2:21" ht="12.75" customHeight="1">
      <c r="B54" s="580" t="s">
        <v>698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</row>
    <row r="55" spans="2:21" ht="12" customHeight="1">
      <c r="B55" s="580" t="s">
        <v>332</v>
      </c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</row>
    <row r="56" spans="2:21" ht="12.75" customHeight="1">
      <c r="B56" s="580" t="s">
        <v>701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</row>
    <row r="57" spans="2:21" ht="22.5" customHeight="1">
      <c r="B57" s="580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</row>
    <row r="58" spans="2:21" ht="12.75">
      <c r="B58" s="582"/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428"/>
      <c r="C60" s="225"/>
      <c r="D60" s="224"/>
      <c r="E60" s="224"/>
      <c r="F60" s="224"/>
      <c r="G60" s="224"/>
      <c r="H60" s="224"/>
      <c r="I60" s="224"/>
      <c r="J60" s="224"/>
      <c r="K60" s="224"/>
      <c r="L60" s="226"/>
      <c r="M60" s="226"/>
      <c r="N60" s="227"/>
    </row>
    <row r="61" ht="12.75">
      <c r="B61" s="427"/>
    </row>
    <row r="62" ht="12.75">
      <c r="B62" s="428"/>
    </row>
    <row r="63" ht="12.75">
      <c r="B63" s="428"/>
    </row>
    <row r="64" ht="12.75">
      <c r="B64" s="428"/>
    </row>
    <row r="65" ht="12.75">
      <c r="B65" s="428"/>
    </row>
    <row r="66" ht="12.75">
      <c r="B66" s="428"/>
    </row>
    <row r="67" ht="12.75">
      <c r="B67" s="428"/>
    </row>
    <row r="68" ht="12.75">
      <c r="B68" s="428"/>
    </row>
    <row r="69" ht="12.75">
      <c r="B69" s="428"/>
    </row>
    <row r="70" ht="12.75">
      <c r="B70" s="428"/>
    </row>
    <row r="71" ht="12.75">
      <c r="B71" s="428"/>
    </row>
    <row r="72" ht="12.75">
      <c r="B72" s="411"/>
    </row>
  </sheetData>
  <sheetProtection sheet="1" selectLockedCells="1"/>
  <mergeCells count="14">
    <mergeCell ref="B53:U53"/>
    <mergeCell ref="B54:U54"/>
    <mergeCell ref="B55:U55"/>
    <mergeCell ref="B57:U57"/>
    <mergeCell ref="B58:U58"/>
    <mergeCell ref="B51:U51"/>
    <mergeCell ref="B52:U52"/>
    <mergeCell ref="B56:U56"/>
    <mergeCell ref="U2:X2"/>
    <mergeCell ref="N5:S5"/>
    <mergeCell ref="G5:L5"/>
    <mergeCell ref="E5:E6"/>
    <mergeCell ref="B44:C46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3" r:id="rId1"/>
  <ignoredErrors>
    <ignoredError sqref="G8:S48 B5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66"/>
  </sheetPr>
  <dimension ref="B1:L30"/>
  <sheetViews>
    <sheetView showGridLines="0" showRowColHeaders="0" zoomScalePageLayoutView="0" workbookViewId="0" topLeftCell="A1">
      <selection activeCell="F24" sqref="F24"/>
    </sheetView>
  </sheetViews>
  <sheetFormatPr defaultColWidth="9.140625" defaultRowHeight="12.75"/>
  <cols>
    <col min="1" max="1" width="2.7109375" style="82" customWidth="1"/>
    <col min="2" max="2" width="15.00390625" style="82" customWidth="1"/>
    <col min="3" max="3" width="1.7109375" style="82" customWidth="1"/>
    <col min="4" max="8" width="18.57421875" style="82" customWidth="1"/>
    <col min="9" max="10" width="9.140625" style="82" customWidth="1"/>
    <col min="11" max="11" width="10.7109375" style="82" customWidth="1"/>
    <col min="12" max="16384" width="9.140625" style="82" customWidth="1"/>
  </cols>
  <sheetData>
    <row r="1" spans="2:10" ht="12.75">
      <c r="B1" s="145"/>
      <c r="C1" s="54"/>
      <c r="D1" s="54"/>
      <c r="E1" s="54"/>
      <c r="F1" s="54"/>
      <c r="G1" s="54"/>
      <c r="H1" s="54"/>
      <c r="I1" s="54"/>
      <c r="J1" s="54"/>
    </row>
    <row r="2" spans="2:10" s="79" customFormat="1" ht="14.25" customHeight="1">
      <c r="B2" s="67" t="str">
        <f>"Table 4: Number of schools placed into, coming out of and closing while in a category of concern between "&amp;Dates!E3&amp;" ("&amp;Dates!E7&amp;")"&amp;CHAR(185)</f>
        <v>Table 4: Number of schools placed into, coming out of and closing while in a category of concern between 1 October 2014 to 31 December 2014 (revised)¹</v>
      </c>
      <c r="C2" s="67"/>
      <c r="D2" s="67"/>
      <c r="E2" s="67"/>
      <c r="F2" s="67"/>
      <c r="G2" s="67"/>
      <c r="H2" s="67"/>
      <c r="I2" s="48"/>
      <c r="J2" s="130"/>
    </row>
    <row r="3" spans="2:10" s="79" customFormat="1" ht="14.25" hidden="1">
      <c r="B3" s="34"/>
      <c r="C3" s="47"/>
      <c r="D3" s="48"/>
      <c r="E3" s="48"/>
      <c r="F3" s="48"/>
      <c r="G3" s="48"/>
      <c r="H3" s="48"/>
      <c r="I3" s="48"/>
      <c r="J3" s="48"/>
    </row>
    <row r="4" spans="2:10" s="79" customFormat="1" ht="12.75" customHeight="1" hidden="1">
      <c r="B4" s="97" t="s">
        <v>316</v>
      </c>
      <c r="C4" s="586" t="str">
        <f>Dates!E3</f>
        <v>1 October 2014 to 31 December 2014</v>
      </c>
      <c r="D4" s="587"/>
      <c r="E4" s="588"/>
      <c r="F4" s="48"/>
      <c r="G4" s="48"/>
      <c r="H4" s="48"/>
      <c r="I4" s="48"/>
      <c r="J4" s="48"/>
    </row>
    <row r="5" spans="2:10" s="79" customFormat="1" ht="6" customHeight="1">
      <c r="B5" s="49"/>
      <c r="C5" s="48"/>
      <c r="D5" s="48"/>
      <c r="E5" s="48"/>
      <c r="F5" s="48"/>
      <c r="G5" s="48"/>
      <c r="H5" s="48"/>
      <c r="I5" s="48"/>
      <c r="J5" s="48"/>
    </row>
    <row r="6" spans="2:10" s="79" customFormat="1" ht="12.75" customHeight="1">
      <c r="B6" s="50" t="str">
        <f>"i. Schools placed in, removed from and closing while in special measures "&amp;IF($C$4=Dates!E3,"between "&amp;$C$4,"in "&amp;$C$4)</f>
        <v>i. Schools placed in, removed from and closing while in special measures between 1 October 2014 to 31 December 2014</v>
      </c>
      <c r="C6" s="51"/>
      <c r="D6" s="51"/>
      <c r="E6" s="51"/>
      <c r="F6" s="48"/>
      <c r="G6" s="48"/>
      <c r="H6" s="48"/>
      <c r="I6" s="48"/>
      <c r="J6" s="48"/>
    </row>
    <row r="7" spans="2:10" s="79" customFormat="1" ht="6" customHeight="1">
      <c r="B7" s="52"/>
      <c r="C7" s="52"/>
      <c r="D7" s="53"/>
      <c r="E7" s="53"/>
      <c r="F7" s="53"/>
      <c r="G7" s="53"/>
      <c r="H7" s="53"/>
      <c r="I7" s="48"/>
      <c r="J7" s="48"/>
    </row>
    <row r="8" spans="2:11" s="80" customFormat="1" ht="34.5" customHeight="1">
      <c r="B8" s="475" t="s">
        <v>234</v>
      </c>
      <c r="C8" s="127"/>
      <c r="D8" s="127" t="str">
        <f>"Total subject to special measures at "&amp;IF($C$4=Dates!E3,Dates!F5,IF($C$4=Dates!E5,Dates!F5,IF($C$4=Dates!E6,Dates!F6,IF($C$4=Dates!E7,Dates!F7))))</f>
        <v>Total subject to special measures at 1 October 2014</v>
      </c>
      <c r="E8" s="475" t="s">
        <v>700</v>
      </c>
      <c r="F8" s="475" t="str">
        <f>"Number removed from special measures"</f>
        <v>Number removed from special measures</v>
      </c>
      <c r="G8" s="475" t="s">
        <v>430</v>
      </c>
      <c r="H8" s="127" t="str">
        <f>"Total subject to special measures at "&amp;IF($C$4=Dates!E3,Dates!G7,IF($C$4=Dates!E5,Dates!G5,IF($C$4=Dates!E6,Dates!G6,IF($C$4=Dates!E7,Dates!G7))))</f>
        <v>Total subject to special measures at 31 December 2014</v>
      </c>
      <c r="I8" s="131"/>
      <c r="J8" s="131"/>
      <c r="K8" s="81"/>
    </row>
    <row r="9" spans="2:11" ht="12.75">
      <c r="B9" s="474" t="s">
        <v>179</v>
      </c>
      <c r="C9" s="55"/>
      <c r="D9" s="472">
        <f>IF($C$4=Dates!$E$3,DataPack!B142,IF($C$4=Dates!$E$5,DataPack!H142,IF($C$4=Dates!$E$6,DataPack!N142,IF($C$4=Dates!$E$7,DataPack!T142))))</f>
        <v>2</v>
      </c>
      <c r="E9" s="472">
        <f>IF($C$4=Dates!$E$3,DataPack!C142,IF($C$4=Dates!$E$5,DataPack!I142,IF($C$4=Dates!$E$6,DataPack!O142,IF($C$4=Dates!$E$7,DataPack!U142))))</f>
        <v>0</v>
      </c>
      <c r="F9" s="472">
        <f>IF($C$4=Dates!$E$3,DataPack!D142,IF($C$4=Dates!$E$5,DataPack!J142,IF($C$4=Dates!$E$6,DataPack!P142,IF($C$4=Dates!$E$7,DataPack!V142))))</f>
        <v>1</v>
      </c>
      <c r="G9" s="472">
        <f>IF($C$4=Dates!$E$3,DataPack!E142,IF($C$4=Dates!$E$5,DataPack!K142,IF($C$4=Dates!$E$6,DataPack!Q142,IF($C$4=Dates!$E$7,DataPack!W142))))</f>
        <v>0</v>
      </c>
      <c r="H9" s="472">
        <f>IF($C$4=Dates!$E$3,DataPack!F142,IF($C$4=Dates!$E$5,DataPack!L142,IF($C$4=Dates!$E$6,DataPack!R142,IF($C$4=Dates!$E$7,DataPack!X142))))</f>
        <v>1</v>
      </c>
      <c r="I9" s="131"/>
      <c r="J9" s="54"/>
      <c r="K9" s="81"/>
    </row>
    <row r="10" spans="2:11" ht="12.75">
      <c r="B10" s="474" t="s">
        <v>180</v>
      </c>
      <c r="C10" s="55"/>
      <c r="D10" s="472">
        <f>IF($C$4=Dates!$E$3,DataPack!B143,IF($C$4=Dates!$E$5,DataPack!H143,IF($C$4=Dates!$E$6,DataPack!N143,IF($C$4=Dates!$E$7,DataPack!T143))))</f>
        <v>225</v>
      </c>
      <c r="E10" s="472">
        <f>IF($C$4=Dates!$E$3,DataPack!C143,IF($C$4=Dates!$E$5,DataPack!I143,IF($C$4=Dates!$E$6,DataPack!O143,IF($C$4=Dates!$E$7,DataPack!U143))))</f>
        <v>29</v>
      </c>
      <c r="F10" s="472">
        <f>IF($C$4=Dates!$E$3,DataPack!D143,IF($C$4=Dates!$E$5,DataPack!J143,IF($C$4=Dates!$E$6,DataPack!P143,IF($C$4=Dates!$E$7,DataPack!V143))))</f>
        <v>30</v>
      </c>
      <c r="G10" s="472">
        <f>IF($C$4=Dates!$E$3,DataPack!E143,IF($C$4=Dates!$E$5,DataPack!K143,IF($C$4=Dates!$E$6,DataPack!Q143,IF($C$4=Dates!$E$7,DataPack!W143))))</f>
        <v>13</v>
      </c>
      <c r="H10" s="472">
        <f>IF($C$4=Dates!$E$3,DataPack!F143,IF($C$4=Dates!$E$5,DataPack!L143,IF($C$4=Dates!$E$6,DataPack!R143,IF($C$4=Dates!$E$7,DataPack!X143))))</f>
        <v>211</v>
      </c>
      <c r="I10" s="131"/>
      <c r="J10" s="54"/>
      <c r="K10" s="81"/>
    </row>
    <row r="11" spans="2:11" ht="12.75">
      <c r="B11" s="474" t="s">
        <v>181</v>
      </c>
      <c r="C11" s="55"/>
      <c r="D11" s="472">
        <f>IF($C$4=Dates!$E$3,DataPack!B144,IF($C$4=Dates!$E$5,DataPack!H144,IF($C$4=Dates!$E$6,DataPack!N144,IF($C$4=Dates!$E$7,DataPack!T144))))</f>
        <v>136</v>
      </c>
      <c r="E11" s="472">
        <f>IF($C$4=Dates!$E$3,DataPack!C144,IF($C$4=Dates!$E$5,DataPack!I144,IF($C$4=Dates!$E$6,DataPack!O144,IF($C$4=Dates!$E$7,DataPack!U144))))</f>
        <v>28</v>
      </c>
      <c r="F11" s="472">
        <f>IF($C$4=Dates!$E$3,DataPack!D144,IF($C$4=Dates!$E$5,DataPack!J144,IF($C$4=Dates!$E$6,DataPack!P144,IF($C$4=Dates!$E$7,DataPack!V144))))</f>
        <v>20</v>
      </c>
      <c r="G11" s="472">
        <f>IF($C$4=Dates!$E$3,DataPack!E144,IF($C$4=Dates!$E$5,DataPack!K144,IF($C$4=Dates!$E$6,DataPack!Q144,IF($C$4=Dates!$E$7,DataPack!W144))))</f>
        <v>3</v>
      </c>
      <c r="H11" s="472">
        <f>IF($C$4=Dates!$E$3,DataPack!F144,IF($C$4=Dates!$E$5,DataPack!L144,IF($C$4=Dates!$E$6,DataPack!R144,IF($C$4=Dates!$E$7,DataPack!X144))))</f>
        <v>141</v>
      </c>
      <c r="I11" s="131"/>
      <c r="J11" s="54"/>
      <c r="K11" s="81"/>
    </row>
    <row r="12" spans="2:10" ht="12.75">
      <c r="B12" s="474" t="s">
        <v>182</v>
      </c>
      <c r="C12" s="55"/>
      <c r="D12" s="472">
        <f>IF($C$4=Dates!$E$3,DataPack!B145,IF($C$4=Dates!$E$5,DataPack!H145,IF($C$4=Dates!$E$6,DataPack!N145,IF($C$4=Dates!$E$7,DataPack!T145))))</f>
        <v>20</v>
      </c>
      <c r="E12" s="472">
        <f>IF($C$4=Dates!$E$3,DataPack!C145,IF($C$4=Dates!$E$5,DataPack!I145,IF($C$4=Dates!$E$6,DataPack!O145,IF($C$4=Dates!$E$7,DataPack!U145))))</f>
        <v>8</v>
      </c>
      <c r="F12" s="472">
        <f>IF($C$4=Dates!$E$3,DataPack!D145,IF($C$4=Dates!$E$5,DataPack!J145,IF($C$4=Dates!$E$6,DataPack!P145,IF($C$4=Dates!$E$7,DataPack!V145))))</f>
        <v>1</v>
      </c>
      <c r="G12" s="472">
        <f>IF($C$4=Dates!$E$3,DataPack!E145,IF($C$4=Dates!$E$5,DataPack!K145,IF($C$4=Dates!$E$6,DataPack!Q145,IF($C$4=Dates!$E$7,DataPack!W145))))</f>
        <v>0</v>
      </c>
      <c r="H12" s="472">
        <f>IF($C$4=Dates!$E$3,DataPack!F145,IF($C$4=Dates!$E$5,DataPack!L145,IF($C$4=Dates!$E$6,DataPack!R145,IF($C$4=Dates!$E$7,DataPack!X145))))</f>
        <v>27</v>
      </c>
      <c r="I12" s="131"/>
      <c r="J12" s="54"/>
    </row>
    <row r="13" spans="2:10" ht="12.75">
      <c r="B13" s="474" t="s">
        <v>160</v>
      </c>
      <c r="C13" s="55"/>
      <c r="D13" s="472">
        <f>IF($C$4=Dates!$E$3,DataPack!B146,IF($C$4=Dates!$E$5,DataPack!H146,IF($C$4=Dates!$E$6,DataPack!N146,IF($C$4=Dates!$E$7,DataPack!T146))))</f>
        <v>9</v>
      </c>
      <c r="E13" s="472">
        <f>IF($C$4=Dates!$E$3,DataPack!C146,IF($C$4=Dates!$E$5,DataPack!I146,IF($C$4=Dates!$E$6,DataPack!O146,IF($C$4=Dates!$E$7,DataPack!U146))))</f>
        <v>1</v>
      </c>
      <c r="F13" s="472">
        <f>IF($C$4=Dates!$E$3,DataPack!D146,IF($C$4=Dates!$E$5,DataPack!J146,IF($C$4=Dates!$E$6,DataPack!P146,IF($C$4=Dates!$E$7,DataPack!V146))))</f>
        <v>1</v>
      </c>
      <c r="G13" s="472">
        <f>IF($C$4=Dates!$E$3,DataPack!E146,IF($C$4=Dates!$E$5,DataPack!K146,IF($C$4=Dates!$E$6,DataPack!Q146,IF($C$4=Dates!$E$7,DataPack!W146))))</f>
        <v>1</v>
      </c>
      <c r="H13" s="472">
        <f>IF($C$4=Dates!$E$3,DataPack!F146,IF($C$4=Dates!$E$5,DataPack!L146,IF($C$4=Dates!$E$6,DataPack!R146,IF($C$4=Dates!$E$7,DataPack!X146))))</f>
        <v>8</v>
      </c>
      <c r="I13" s="131"/>
      <c r="J13" s="54"/>
    </row>
    <row r="14" spans="2:10" ht="12.75">
      <c r="B14" s="126" t="s">
        <v>51</v>
      </c>
      <c r="C14" s="126"/>
      <c r="D14" s="473">
        <f>IF($C$4=Dates!$E$3,DataPack!B147,IF($C$4=Dates!$E$5,DataPack!H147,IF($C$4=Dates!$E$6,DataPack!N147,IF($C$4=Dates!$E$7,DataPack!T147))))</f>
        <v>392</v>
      </c>
      <c r="E14" s="473">
        <f>IF($C$4=Dates!$E$3,DataPack!C147,IF($C$4=Dates!$E$5,DataPack!I147,IF($C$4=Dates!$E$6,DataPack!O147,IF($C$4=Dates!$E$7,DataPack!U147))))</f>
        <v>66</v>
      </c>
      <c r="F14" s="473">
        <f>IF($C$4=Dates!$E$3,DataPack!D147,IF($C$4=Dates!$E$5,DataPack!J147,IF($C$4=Dates!$E$6,DataPack!P147,IF($C$4=Dates!$E$7,DataPack!V147))))</f>
        <v>53</v>
      </c>
      <c r="G14" s="473">
        <f>IF($C$4=Dates!$E$3,DataPack!E147,IF($C$4=Dates!$E$5,DataPack!K147,IF($C$4=Dates!$E$6,DataPack!Q147,IF($C$4=Dates!$E$7,DataPack!W147))))</f>
        <v>17</v>
      </c>
      <c r="H14" s="473">
        <f>IF($C$4=Dates!$E$3,DataPack!F147,IF($C$4=Dates!$E$5,DataPack!L147,IF($C$4=Dates!$E$6,DataPack!R147,IF($C$4=Dates!$E$7,DataPack!X147))))</f>
        <v>388</v>
      </c>
      <c r="I14" s="131"/>
      <c r="J14" s="54"/>
    </row>
    <row r="15" spans="2:10" ht="6" customHeight="1">
      <c r="B15" s="54"/>
      <c r="C15" s="54"/>
      <c r="D15" s="197"/>
      <c r="E15" s="197"/>
      <c r="F15" s="197"/>
      <c r="G15" s="197"/>
      <c r="H15" s="197"/>
      <c r="I15" s="54"/>
      <c r="J15" s="54"/>
    </row>
    <row r="16" spans="2:10" ht="12.75">
      <c r="B16" s="50" t="str">
        <f>"ii. Schools placed in, removed from and closing while having serious weaknesses "&amp;IF($C$4=Dates!E3,"between "&amp;$C$4,"in "&amp;$C$4)</f>
        <v>ii. Schools placed in, removed from and closing while having serious weaknesses between 1 October 2014 to 31 December 2014</v>
      </c>
      <c r="C16" s="54"/>
      <c r="D16" s="197"/>
      <c r="E16" s="197"/>
      <c r="F16" s="197"/>
      <c r="G16" s="197"/>
      <c r="H16" s="197"/>
      <c r="I16" s="54"/>
      <c r="J16" s="54"/>
    </row>
    <row r="17" spans="2:10" s="79" customFormat="1" ht="6" customHeight="1">
      <c r="B17" s="52"/>
      <c r="C17" s="52"/>
      <c r="D17" s="260"/>
      <c r="E17" s="260"/>
      <c r="F17" s="260"/>
      <c r="G17" s="260"/>
      <c r="H17" s="260"/>
      <c r="I17" s="54"/>
      <c r="J17" s="48"/>
    </row>
    <row r="18" spans="2:10" s="80" customFormat="1" ht="34.5" customHeight="1">
      <c r="B18" s="127" t="s">
        <v>234</v>
      </c>
      <c r="C18" s="127"/>
      <c r="D18" s="261" t="str">
        <f>"Total having serious weaknesses at "&amp;Dates!F5</f>
        <v>Total having serious weaknesses at 1 October 2014</v>
      </c>
      <c r="E18" s="261" t="s">
        <v>336</v>
      </c>
      <c r="F18" s="261" t="s">
        <v>699</v>
      </c>
      <c r="G18" s="261" t="s">
        <v>431</v>
      </c>
      <c r="H18" s="261" t="str">
        <f>"Total having serious weaknesses at "&amp;IF($C$4=Dates!E3,Dates!G7,IF($C$4=Dates!E5,Dates!G5,IF($C$4=Dates!E6,Dates!G6,IF($C$4=Dates!E7,Dates!G7))))</f>
        <v>Total having serious weaknesses at 31 December 2014</v>
      </c>
      <c r="I18" s="54"/>
      <c r="J18" s="131"/>
    </row>
    <row r="19" spans="2:10" ht="12.75">
      <c r="B19" s="474" t="s">
        <v>179</v>
      </c>
      <c r="C19" s="55"/>
      <c r="D19" s="472">
        <f>IF($C$4=Dates!$E$3,DataPack!B151,IF($C$4=Dates!$E$5,DataPack!H151,IF($C$4=Dates!$E$6,DataPack!N151,IF($C$4=Dates!$E$7,DataPack!T151))))</f>
        <v>0</v>
      </c>
      <c r="E19" s="472">
        <f>IF($C$4=Dates!$E$3,DataPack!C151,IF($C$4=Dates!$E$5,DataPack!I151,IF($C$4=Dates!$E$6,DataPack!O151,IF($C$4=Dates!$E$7,DataPack!U151))))</f>
        <v>0</v>
      </c>
      <c r="F19" s="472">
        <f>IF($C$4=Dates!$E$3,DataPack!D151,IF($C$4=Dates!$E$5,DataPack!J151,IF($C$4=Dates!$E$6,DataPack!P151,IF($C$4=Dates!$E$7,DataPack!V151))))</f>
        <v>0</v>
      </c>
      <c r="G19" s="472">
        <f>IF($C$4=Dates!$E$3,DataPack!E151,IF($C$4=Dates!$E$5,DataPack!K151,IF($C$4=Dates!$E$6,DataPack!Q151,IF($C$4=Dates!$E$7,DataPack!W151))))</f>
        <v>0</v>
      </c>
      <c r="H19" s="472">
        <f>IF($C$4=Dates!$E$3,DataPack!F151,IF($C$4=Dates!$E$5,DataPack!L151,IF($C$4=Dates!$E$6,DataPack!R151,IF($C$4=Dates!$E$7,DataPack!X151))))</f>
        <v>0</v>
      </c>
      <c r="I19" s="54"/>
      <c r="J19" s="54"/>
    </row>
    <row r="20" spans="2:10" ht="12.75">
      <c r="B20" s="474" t="s">
        <v>180</v>
      </c>
      <c r="C20" s="55"/>
      <c r="D20" s="472">
        <f>IF($C$4=Dates!$E$3,DataPack!B152,IF($C$4=Dates!$E$5,DataPack!H152,IF($C$4=Dates!$E$6,DataPack!N152,IF($C$4=Dates!$E$7,DataPack!T152))))</f>
        <v>66</v>
      </c>
      <c r="E20" s="472">
        <f>IF($C$4=Dates!$E$3,DataPack!C152,IF($C$4=Dates!$E$5,DataPack!I152,IF($C$4=Dates!$E$6,DataPack!O152,IF($C$4=Dates!$E$7,DataPack!U152))))</f>
        <v>6</v>
      </c>
      <c r="F20" s="472">
        <f>IF($C$4=Dates!$E$3,DataPack!D152,IF($C$4=Dates!$E$5,DataPack!J152,IF($C$4=Dates!$E$6,DataPack!P152,IF($C$4=Dates!$E$7,DataPack!V152))))</f>
        <v>6</v>
      </c>
      <c r="G20" s="472">
        <f>IF($C$4=Dates!$E$3,DataPack!E152,IF($C$4=Dates!$E$5,DataPack!K152,IF($C$4=Dates!$E$6,DataPack!Q152,IF($C$4=Dates!$E$7,DataPack!W152))))</f>
        <v>7</v>
      </c>
      <c r="H20" s="472">
        <f>IF($C$4=Dates!$E$3,DataPack!F152,IF($C$4=Dates!$E$5,DataPack!L152,IF($C$4=Dates!$E$6,DataPack!R152,IF($C$4=Dates!$E$7,DataPack!X152))))</f>
        <v>59</v>
      </c>
      <c r="I20" s="54"/>
      <c r="J20" s="54"/>
    </row>
    <row r="21" spans="2:10" ht="12.75">
      <c r="B21" s="474" t="s">
        <v>181</v>
      </c>
      <c r="C21" s="55"/>
      <c r="D21" s="472">
        <f>IF($C$4=Dates!$E$3,DataPack!B153,IF($C$4=Dates!$E$5,DataPack!H153,IF($C$4=Dates!$E$6,DataPack!N153,IF($C$4=Dates!$E$7,DataPack!T153))))</f>
        <v>50</v>
      </c>
      <c r="E21" s="472">
        <f>IF($C$4=Dates!$E$3,DataPack!C153,IF($C$4=Dates!$E$5,DataPack!I153,IF($C$4=Dates!$E$6,DataPack!O153,IF($C$4=Dates!$E$7,DataPack!U153))))</f>
        <v>9</v>
      </c>
      <c r="F21" s="472">
        <f>IF($C$4=Dates!$E$3,DataPack!D153,IF($C$4=Dates!$E$5,DataPack!J153,IF($C$4=Dates!$E$6,DataPack!P153,IF($C$4=Dates!$E$7,DataPack!V153))))</f>
        <v>10</v>
      </c>
      <c r="G21" s="472">
        <f>IF($C$4=Dates!$E$3,DataPack!E153,IF($C$4=Dates!$E$5,DataPack!K153,IF($C$4=Dates!$E$6,DataPack!Q153,IF($C$4=Dates!$E$7,DataPack!W153))))</f>
        <v>2</v>
      </c>
      <c r="H21" s="472">
        <f>IF($C$4=Dates!$E$3,DataPack!F153,IF($C$4=Dates!$E$5,DataPack!L153,IF($C$4=Dates!$E$6,DataPack!R153,IF($C$4=Dates!$E$7,DataPack!X153))))</f>
        <v>47</v>
      </c>
      <c r="I21" s="54"/>
      <c r="J21" s="54"/>
    </row>
    <row r="22" spans="2:10" ht="12.75">
      <c r="B22" s="474" t="s">
        <v>182</v>
      </c>
      <c r="C22" s="55"/>
      <c r="D22" s="472">
        <f>IF($C$4=Dates!$E$3,DataPack!B154,IF($C$4=Dates!$E$5,DataPack!H154,IF($C$4=Dates!$E$6,DataPack!N154,IF($C$4=Dates!$E$7,DataPack!T154))))</f>
        <v>0</v>
      </c>
      <c r="E22" s="472">
        <f>IF($C$4=Dates!$E$3,DataPack!C154,IF($C$4=Dates!$E$5,DataPack!I154,IF($C$4=Dates!$E$6,DataPack!O154,IF($C$4=Dates!$E$7,DataPack!U154))))</f>
        <v>0</v>
      </c>
      <c r="F22" s="472">
        <f>IF($C$4=Dates!$E$3,DataPack!D154,IF($C$4=Dates!$E$5,DataPack!J154,IF($C$4=Dates!$E$6,DataPack!P154,IF($C$4=Dates!$E$7,DataPack!V154))))</f>
        <v>0</v>
      </c>
      <c r="G22" s="472">
        <f>IF($C$4=Dates!$E$3,DataPack!E154,IF($C$4=Dates!$E$5,DataPack!K154,IF($C$4=Dates!$E$6,DataPack!Q154,IF($C$4=Dates!$E$7,DataPack!W154))))</f>
        <v>0</v>
      </c>
      <c r="H22" s="472">
        <f>IF($C$4=Dates!$E$3,DataPack!F154,IF($C$4=Dates!$E$5,DataPack!L154,IF($C$4=Dates!$E$6,DataPack!R154,IF($C$4=Dates!$E$7,DataPack!X154))))</f>
        <v>0</v>
      </c>
      <c r="I22" s="54"/>
      <c r="J22" s="54"/>
    </row>
    <row r="23" spans="2:10" ht="12.75">
      <c r="B23" s="474" t="s">
        <v>160</v>
      </c>
      <c r="C23" s="55"/>
      <c r="D23" s="472">
        <f>IF($C$4=Dates!$E$3,DataPack!B155,IF($C$4=Dates!$E$5,DataPack!H155,IF($C$4=Dates!$E$6,DataPack!N155,IF($C$4=Dates!$E$7,DataPack!T155))))</f>
        <v>3</v>
      </c>
      <c r="E23" s="472">
        <f>IF($C$4=Dates!$E$3,DataPack!C155,IF($C$4=Dates!$E$5,DataPack!I155,IF($C$4=Dates!$E$6,DataPack!O155,IF($C$4=Dates!$E$7,DataPack!U155))))</f>
        <v>0</v>
      </c>
      <c r="F23" s="472">
        <f>IF($C$4=Dates!$E$3,DataPack!D155,IF($C$4=Dates!$E$5,DataPack!J155,IF($C$4=Dates!$E$6,DataPack!P155,IF($C$4=Dates!$E$7,DataPack!V155))))</f>
        <v>0</v>
      </c>
      <c r="G23" s="472">
        <f>IF($C$4=Dates!$E$3,DataPack!E155,IF($C$4=Dates!$E$5,DataPack!K155,IF($C$4=Dates!$E$6,DataPack!Q155,IF($C$4=Dates!$E$7,DataPack!W155))))</f>
        <v>0</v>
      </c>
      <c r="H23" s="472">
        <f>IF($C$4=Dates!$E$3,DataPack!F155,IF($C$4=Dates!$E$5,DataPack!L155,IF($C$4=Dates!$E$6,DataPack!R155,IF($C$4=Dates!$E$7,DataPack!X155))))</f>
        <v>3</v>
      </c>
      <c r="I23" s="54"/>
      <c r="J23" s="54"/>
    </row>
    <row r="24" spans="2:10" ht="12.75">
      <c r="B24" s="126" t="s">
        <v>51</v>
      </c>
      <c r="C24" s="126"/>
      <c r="D24" s="473">
        <f>IF($C$4=Dates!$E$3,DataPack!B156,IF($C$4=Dates!$E$5,DataPack!H156,IF($C$4=Dates!$E$6,DataPack!N156,IF($C$4=Dates!$E$7,DataPack!T156))))</f>
        <v>119</v>
      </c>
      <c r="E24" s="473">
        <f>IF($C$4=Dates!$E$3,DataPack!C156,IF($C$4=Dates!$E$5,DataPack!I156,IF($C$4=Dates!$E$6,DataPack!O156,IF($C$4=Dates!$E$7,DataPack!U156))))</f>
        <v>15</v>
      </c>
      <c r="F24" s="473">
        <f>IF($C$4=Dates!$E$3,DataPack!D156,IF($C$4=Dates!$E$5,DataPack!J156,IF($C$4=Dates!$E$6,DataPack!P156,IF($C$4=Dates!$E$7,DataPack!V156))))</f>
        <v>16</v>
      </c>
      <c r="G24" s="473">
        <f>IF($C$4=Dates!$E$3,DataPack!E156,IF($C$4=Dates!$E$5,DataPack!K156,IF($C$4=Dates!$E$6,DataPack!Q156,IF($C$4=Dates!$E$7,DataPack!W156))))</f>
        <v>9</v>
      </c>
      <c r="H24" s="473">
        <f>IF($C$4=Dates!$E$3,DataPack!F156,IF($C$4=Dates!$E$5,DataPack!L156,IF($C$4=Dates!$E$6,DataPack!R156,IF($C$4=Dates!$E$7,DataPack!X156))))</f>
        <v>109</v>
      </c>
      <c r="I24" s="54"/>
      <c r="J24" s="54"/>
    </row>
    <row r="25" spans="2:10" ht="12.75" customHeight="1">
      <c r="B25" s="55"/>
      <c r="C25" s="55"/>
      <c r="D25" s="55"/>
      <c r="E25" s="55"/>
      <c r="F25" s="55"/>
      <c r="G25" s="55"/>
      <c r="H25" s="218" t="s">
        <v>18</v>
      </c>
      <c r="I25" s="54"/>
      <c r="J25" s="54"/>
    </row>
    <row r="26" spans="2:10" ht="12.75" customHeight="1">
      <c r="B26" s="583" t="str">
        <f>"1. Information on closed schools based on Edubase at "&amp;Dates!E5</f>
        <v>1. Information on closed schools based on Edubase at 5 January 2015</v>
      </c>
      <c r="C26" s="584"/>
      <c r="D26" s="584"/>
      <c r="E26" s="584"/>
      <c r="F26" s="584"/>
      <c r="G26" s="584"/>
      <c r="H26" s="585"/>
      <c r="I26" s="54"/>
      <c r="J26" s="54"/>
    </row>
    <row r="27" spans="2:10" ht="12.75">
      <c r="B27" s="589"/>
      <c r="C27" s="589"/>
      <c r="D27" s="589"/>
      <c r="E27" s="589"/>
      <c r="F27" s="589"/>
      <c r="G27" s="589"/>
      <c r="H27" s="589"/>
      <c r="I27" s="54"/>
      <c r="J27" s="54"/>
    </row>
    <row r="28" spans="9:10" ht="12.75">
      <c r="I28" s="54"/>
      <c r="J28" s="54"/>
    </row>
    <row r="29" spans="2:8" ht="12.75">
      <c r="B29" s="590"/>
      <c r="C29" s="590"/>
      <c r="D29" s="590"/>
      <c r="E29" s="590"/>
      <c r="F29" s="590"/>
      <c r="G29" s="590"/>
      <c r="H29" s="590"/>
    </row>
    <row r="30" spans="9:12" ht="38.25" customHeight="1">
      <c r="I30" s="507"/>
      <c r="J30" s="507"/>
      <c r="K30" s="507"/>
      <c r="L30" s="267"/>
    </row>
  </sheetData>
  <sheetProtection sheet="1" selectLockedCells="1"/>
  <mergeCells count="4">
    <mergeCell ref="B26:H26"/>
    <mergeCell ref="C4:E4"/>
    <mergeCell ref="B27:H27"/>
    <mergeCell ref="B29:H2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9" r:id="rId1"/>
  <ignoredErrors>
    <ignoredError sqref="D9:H14 D19:H24 B2:B6 B16 B26 C4 F8:H8 D18:E18 G18:H18 D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66"/>
  </sheetPr>
  <dimension ref="B1:H4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5.140625" style="70" customWidth="1"/>
    <col min="3" max="3" width="62.28125" style="74" customWidth="1"/>
    <col min="4" max="4" width="22.140625" style="83" bestFit="1" customWidth="1"/>
    <col min="5" max="5" width="17.8515625" style="83" customWidth="1"/>
    <col min="6" max="6" width="24.421875" style="83" customWidth="1"/>
    <col min="7" max="7" width="21.140625" style="281" bestFit="1" customWidth="1"/>
    <col min="8" max="16384" width="9.140625" style="70" customWidth="1"/>
  </cols>
  <sheetData>
    <row r="1" spans="2:3" ht="12.75" customHeight="1">
      <c r="B1" s="144"/>
      <c r="C1" s="70"/>
    </row>
    <row r="2" spans="2:8" ht="12.75" customHeight="1">
      <c r="B2" s="556" t="str">
        <f>"Table 4a: Schools in special measures at "&amp;Dates!E2&amp;" ("&amp;Dates!E7&amp;")"</f>
        <v>Table 4a: Schools in special measures at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 customHeight="1">
      <c r="B3" s="34"/>
      <c r="C3" s="5"/>
      <c r="D3" s="57"/>
      <c r="E3" s="57"/>
      <c r="F3" s="57"/>
      <c r="G3" s="282"/>
      <c r="H3" s="5"/>
    </row>
    <row r="4" spans="2:8" ht="12.75" customHeight="1" hidden="1">
      <c r="B4" s="31" t="s">
        <v>317</v>
      </c>
      <c r="C4" s="332" t="s">
        <v>507</v>
      </c>
      <c r="D4" s="57"/>
      <c r="E4" s="57"/>
      <c r="F4" s="57"/>
      <c r="G4" s="282"/>
      <c r="H4" s="5"/>
    </row>
    <row r="5" spans="3:8" ht="12.75" customHeight="1" hidden="1">
      <c r="C5" s="270"/>
      <c r="D5" s="57"/>
      <c r="E5" s="57"/>
      <c r="F5" s="57"/>
      <c r="G5" s="282"/>
      <c r="H5" s="5"/>
    </row>
    <row r="6" spans="2:8" ht="12.75">
      <c r="B6" s="574" t="s">
        <v>173</v>
      </c>
      <c r="C6" s="591" t="s">
        <v>241</v>
      </c>
      <c r="D6" s="593" t="s">
        <v>258</v>
      </c>
      <c r="E6" s="595" t="s">
        <v>242</v>
      </c>
      <c r="F6" s="595" t="s">
        <v>283</v>
      </c>
      <c r="G6" s="597" t="s">
        <v>243</v>
      </c>
      <c r="H6" s="5"/>
    </row>
    <row r="7" spans="2:8" ht="12.75">
      <c r="B7" s="575"/>
      <c r="C7" s="592"/>
      <c r="D7" s="594"/>
      <c r="E7" s="596"/>
      <c r="F7" s="596"/>
      <c r="G7" s="598"/>
      <c r="H7" s="5"/>
    </row>
    <row r="8" spans="2:8" ht="12.75">
      <c r="B8" s="476">
        <f>DataPack!A161</f>
        <v>140576</v>
      </c>
      <c r="C8" s="492" t="str">
        <f>DataPack!B161</f>
        <v>Boyton Community Primary School</v>
      </c>
      <c r="D8" s="492" t="str">
        <f>DataPack!C161</f>
        <v>Cornwall</v>
      </c>
      <c r="E8" s="492" t="str">
        <f>DataPack!D161</f>
        <v>Primary</v>
      </c>
      <c r="F8" s="492" t="str">
        <f>DataPack!E161</f>
        <v>Academy Converter</v>
      </c>
      <c r="G8" s="458">
        <f>DataPack!F161</f>
        <v>41025</v>
      </c>
      <c r="H8" s="5"/>
    </row>
    <row r="9" spans="2:8" ht="12.75">
      <c r="B9" s="476">
        <f>DataPack!A162</f>
        <v>140014</v>
      </c>
      <c r="C9" s="492" t="str">
        <f>DataPack!B162</f>
        <v>Golden Hillock School - A Park View Academy</v>
      </c>
      <c r="D9" s="492" t="str">
        <f>DataPack!C162</f>
        <v>Birmingham</v>
      </c>
      <c r="E9" s="492" t="str">
        <f>DataPack!D162</f>
        <v>Secondary</v>
      </c>
      <c r="F9" s="492" t="str">
        <f>DataPack!E162</f>
        <v>Academy Sponsor Led</v>
      </c>
      <c r="G9" s="458">
        <f>DataPack!F162</f>
        <v>41732</v>
      </c>
      <c r="H9" s="5"/>
    </row>
    <row r="10" spans="2:8" ht="12.75">
      <c r="B10" s="476">
        <f>DataPack!A163</f>
        <v>140005</v>
      </c>
      <c r="C10" s="492" t="str">
        <f>DataPack!B163</f>
        <v>The Durham Free School</v>
      </c>
      <c r="D10" s="492" t="str">
        <f>DataPack!C163</f>
        <v>Durham</v>
      </c>
      <c r="E10" s="492" t="str">
        <f>DataPack!D163</f>
        <v>Secondary</v>
      </c>
      <c r="F10" s="492" t="str">
        <f>DataPack!E163</f>
        <v>Free Schools</v>
      </c>
      <c r="G10" s="458">
        <f>DataPack!F163</f>
        <v>41970</v>
      </c>
      <c r="H10" s="5"/>
    </row>
    <row r="11" spans="2:8" ht="12.75">
      <c r="B11" s="476">
        <f>DataPack!A164</f>
        <v>139738</v>
      </c>
      <c r="C11" s="492" t="str">
        <f>DataPack!B164</f>
        <v>The Baverstock Academy</v>
      </c>
      <c r="D11" s="492" t="str">
        <f>DataPack!C164</f>
        <v>Birmingham</v>
      </c>
      <c r="E11" s="492" t="str">
        <f>DataPack!D164</f>
        <v>Secondary</v>
      </c>
      <c r="F11" s="492" t="str">
        <f>DataPack!E164</f>
        <v>Academy Converter</v>
      </c>
      <c r="G11" s="458">
        <f>DataPack!F164</f>
        <v>41907</v>
      </c>
      <c r="H11" s="5"/>
    </row>
    <row r="12" spans="2:8" ht="12.75">
      <c r="B12" s="476">
        <f>DataPack!A165</f>
        <v>139328</v>
      </c>
      <c r="C12" s="492" t="str">
        <f>DataPack!B165</f>
        <v>The ACE Academy</v>
      </c>
      <c r="D12" s="492" t="str">
        <f>DataPack!C165</f>
        <v>Sandwell</v>
      </c>
      <c r="E12" s="492" t="str">
        <f>DataPack!D165</f>
        <v>Secondary</v>
      </c>
      <c r="F12" s="492" t="str">
        <f>DataPack!E165</f>
        <v>Academy Sponsor Led</v>
      </c>
      <c r="G12" s="458">
        <f>DataPack!F165</f>
        <v>41956</v>
      </c>
      <c r="H12" s="5"/>
    </row>
    <row r="13" spans="2:8" ht="12.75">
      <c r="B13" s="476">
        <f>DataPack!A166</f>
        <v>139179</v>
      </c>
      <c r="C13" s="492" t="str">
        <f>DataPack!B166</f>
        <v>Tabor Academy</v>
      </c>
      <c r="D13" s="492" t="str">
        <f>DataPack!C166</f>
        <v>Essex</v>
      </c>
      <c r="E13" s="492" t="str">
        <f>DataPack!D166</f>
        <v>Secondary</v>
      </c>
      <c r="F13" s="492" t="str">
        <f>DataPack!E166</f>
        <v>Academy Converter</v>
      </c>
      <c r="G13" s="458">
        <f>DataPack!F166</f>
        <v>41969</v>
      </c>
      <c r="H13" s="5"/>
    </row>
    <row r="14" spans="2:8" ht="12.75">
      <c r="B14" s="476">
        <f>DataPack!A167</f>
        <v>139168</v>
      </c>
      <c r="C14" s="492" t="str">
        <f>DataPack!B167</f>
        <v>Sir John Gleed School</v>
      </c>
      <c r="D14" s="492" t="str">
        <f>DataPack!C167</f>
        <v>Lincolnshire</v>
      </c>
      <c r="E14" s="492" t="str">
        <f>DataPack!D167</f>
        <v>Secondary</v>
      </c>
      <c r="F14" s="492" t="str">
        <f>DataPack!E167</f>
        <v>Academy Converter</v>
      </c>
      <c r="G14" s="458">
        <f>DataPack!F167</f>
        <v>41389</v>
      </c>
      <c r="H14" s="5"/>
    </row>
    <row r="15" spans="2:8" ht="12.75">
      <c r="B15" s="476">
        <f>DataPack!A168</f>
        <v>139157</v>
      </c>
      <c r="C15" s="492" t="str">
        <f>DataPack!B168</f>
        <v>Lordswood Boys' School</v>
      </c>
      <c r="D15" s="492" t="str">
        <f>DataPack!C168</f>
        <v>Birmingham</v>
      </c>
      <c r="E15" s="492" t="str">
        <f>DataPack!D168</f>
        <v>Secondary</v>
      </c>
      <c r="F15" s="492" t="str">
        <f>DataPack!E168</f>
        <v>Academy Converter</v>
      </c>
      <c r="G15" s="458">
        <f>DataPack!F168</f>
        <v>41908</v>
      </c>
      <c r="H15" s="5"/>
    </row>
    <row r="16" spans="2:8" ht="12.75">
      <c r="B16" s="476">
        <f>DataPack!A169</f>
        <v>139143</v>
      </c>
      <c r="C16" s="492" t="str">
        <f>DataPack!B169</f>
        <v>Bridgnorth Endowed School</v>
      </c>
      <c r="D16" s="492" t="str">
        <f>DataPack!C169</f>
        <v>Shropshire</v>
      </c>
      <c r="E16" s="492" t="str">
        <f>DataPack!D169</f>
        <v>Secondary</v>
      </c>
      <c r="F16" s="492" t="str">
        <f>DataPack!E169</f>
        <v>Academy Converter</v>
      </c>
      <c r="G16" s="458">
        <f>DataPack!F169</f>
        <v>41934</v>
      </c>
      <c r="H16" s="5"/>
    </row>
    <row r="17" spans="2:8" ht="12.75">
      <c r="B17" s="476">
        <f>DataPack!A170</f>
        <v>139070</v>
      </c>
      <c r="C17" s="492" t="str">
        <f>DataPack!B170</f>
        <v>Weyfield Academy</v>
      </c>
      <c r="D17" s="492" t="str">
        <f>DataPack!C170</f>
        <v>Surrey</v>
      </c>
      <c r="E17" s="492" t="str">
        <f>DataPack!D170</f>
        <v>Primary</v>
      </c>
      <c r="F17" s="492" t="str">
        <f>DataPack!E170</f>
        <v>Academy Sponsor Led</v>
      </c>
      <c r="G17" s="458">
        <f>DataPack!F170</f>
        <v>41899</v>
      </c>
      <c r="H17" s="5"/>
    </row>
    <row r="18" spans="2:8" ht="12.75">
      <c r="B18" s="476">
        <f>DataPack!A171</f>
        <v>139059</v>
      </c>
      <c r="C18" s="492" t="str">
        <f>DataPack!B171</f>
        <v>Melior Community Academy</v>
      </c>
      <c r="D18" s="492" t="str">
        <f>DataPack!C171</f>
        <v>North Lincolnshire</v>
      </c>
      <c r="E18" s="492" t="str">
        <f>DataPack!D171</f>
        <v>Secondary</v>
      </c>
      <c r="F18" s="492" t="str">
        <f>DataPack!E171</f>
        <v>Academy Sponsor Led</v>
      </c>
      <c r="G18" s="458">
        <f>DataPack!F171</f>
        <v>41949</v>
      </c>
      <c r="H18" s="5"/>
    </row>
    <row r="19" spans="2:8" ht="12.75">
      <c r="B19" s="476">
        <f>DataPack!A172</f>
        <v>139030</v>
      </c>
      <c r="C19" s="492" t="str">
        <f>DataPack!B172</f>
        <v>Southfield Primary School</v>
      </c>
      <c r="D19" s="492" t="str">
        <f>DataPack!C172</f>
        <v>Northamptonshire</v>
      </c>
      <c r="E19" s="492" t="str">
        <f>DataPack!D172</f>
        <v>Primary</v>
      </c>
      <c r="F19" s="492" t="str">
        <f>DataPack!E172</f>
        <v>Academy Converter</v>
      </c>
      <c r="G19" s="458">
        <f>DataPack!F172</f>
        <v>41962</v>
      </c>
      <c r="H19" s="5"/>
    </row>
    <row r="20" spans="2:8" ht="12.75">
      <c r="B20" s="476">
        <f>DataPack!A173</f>
        <v>139021</v>
      </c>
      <c r="C20" s="492" t="str">
        <f>DataPack!B173</f>
        <v>Drapers Mills Primary Academy</v>
      </c>
      <c r="D20" s="492" t="str">
        <f>DataPack!C173</f>
        <v>Kent</v>
      </c>
      <c r="E20" s="492" t="str">
        <f>DataPack!D173</f>
        <v>Primary</v>
      </c>
      <c r="F20" s="492" t="str">
        <f>DataPack!E173</f>
        <v>Academy Sponsor Led</v>
      </c>
      <c r="G20" s="458">
        <f>DataPack!F173</f>
        <v>41802</v>
      </c>
      <c r="H20" s="5"/>
    </row>
    <row r="21" spans="2:8" ht="12.75">
      <c r="B21" s="476">
        <f>DataPack!A174</f>
        <v>139000</v>
      </c>
      <c r="C21" s="492" t="str">
        <f>DataPack!B174</f>
        <v>Moor Green Primary School</v>
      </c>
      <c r="D21" s="492" t="str">
        <f>DataPack!C174</f>
        <v>Birmingham</v>
      </c>
      <c r="E21" s="492" t="str">
        <f>DataPack!D174</f>
        <v>Primary</v>
      </c>
      <c r="F21" s="492" t="str">
        <f>DataPack!E174</f>
        <v>Academy Sponsor Led</v>
      </c>
      <c r="G21" s="458">
        <f>DataPack!F174</f>
        <v>41907</v>
      </c>
      <c r="H21" s="5"/>
    </row>
    <row r="22" spans="2:8" ht="12.75">
      <c r="B22" s="476">
        <f>DataPack!A175</f>
        <v>138998</v>
      </c>
      <c r="C22" s="492" t="str">
        <f>DataPack!B175</f>
        <v>Mansfield Green E-ACT Academy</v>
      </c>
      <c r="D22" s="492" t="str">
        <f>DataPack!C175</f>
        <v>Birmingham</v>
      </c>
      <c r="E22" s="492" t="str">
        <f>DataPack!D175</f>
        <v>Primary</v>
      </c>
      <c r="F22" s="492" t="str">
        <f>DataPack!E175</f>
        <v>Academy Sponsor Led</v>
      </c>
      <c r="G22" s="458">
        <f>DataPack!F175</f>
        <v>41976</v>
      </c>
      <c r="H22" s="5"/>
    </row>
    <row r="23" spans="2:8" ht="12.75">
      <c r="B23" s="476">
        <f>DataPack!A176</f>
        <v>138984</v>
      </c>
      <c r="C23" s="492" t="str">
        <f>DataPack!B176</f>
        <v>Blackthorn Primary School</v>
      </c>
      <c r="D23" s="492" t="str">
        <f>DataPack!C176</f>
        <v>Northamptonshire</v>
      </c>
      <c r="E23" s="492" t="str">
        <f>DataPack!D176</f>
        <v>Primary</v>
      </c>
      <c r="F23" s="492" t="str">
        <f>DataPack!E176</f>
        <v>Academy Sponsor Led</v>
      </c>
      <c r="G23" s="458">
        <f>DataPack!F176</f>
        <v>41822</v>
      </c>
      <c r="H23" s="5"/>
    </row>
    <row r="24" spans="2:8" ht="12.75">
      <c r="B24" s="476">
        <f>DataPack!A177</f>
        <v>138982</v>
      </c>
      <c r="C24" s="492" t="str">
        <f>DataPack!B177</f>
        <v>Anglesey Primary Academy</v>
      </c>
      <c r="D24" s="492" t="str">
        <f>DataPack!C177</f>
        <v>Staffordshire</v>
      </c>
      <c r="E24" s="492" t="str">
        <f>DataPack!D177</f>
        <v>Primary</v>
      </c>
      <c r="F24" s="492" t="str">
        <f>DataPack!E177</f>
        <v>Academy Sponsor Led</v>
      </c>
      <c r="G24" s="458">
        <f>DataPack!F177</f>
        <v>41620</v>
      </c>
      <c r="H24" s="5"/>
    </row>
    <row r="25" spans="2:8" ht="12.75">
      <c r="B25" s="476">
        <f>DataPack!A178</f>
        <v>138936</v>
      </c>
      <c r="C25" s="492" t="str">
        <f>DataPack!B178</f>
        <v>Wilnecote High School</v>
      </c>
      <c r="D25" s="492" t="str">
        <f>DataPack!C178</f>
        <v>Staffordshire</v>
      </c>
      <c r="E25" s="492" t="str">
        <f>DataPack!D178</f>
        <v>Secondary</v>
      </c>
      <c r="F25" s="492" t="str">
        <f>DataPack!E178</f>
        <v>Academy Converter</v>
      </c>
      <c r="G25" s="458">
        <f>DataPack!F178</f>
        <v>41900</v>
      </c>
      <c r="H25" s="5"/>
    </row>
    <row r="26" spans="2:8" ht="12.75">
      <c r="B26" s="476">
        <f>DataPack!A179</f>
        <v>138920</v>
      </c>
      <c r="C26" s="492" t="str">
        <f>DataPack!B179</f>
        <v>Winton Community Academy</v>
      </c>
      <c r="D26" s="492" t="str">
        <f>DataPack!C179</f>
        <v>Hampshire</v>
      </c>
      <c r="E26" s="492" t="str">
        <f>DataPack!D179</f>
        <v>Secondary</v>
      </c>
      <c r="F26" s="492" t="str">
        <f>DataPack!E179</f>
        <v>Academy Sponsor Led</v>
      </c>
      <c r="G26" s="458">
        <f>DataPack!F179</f>
        <v>41612</v>
      </c>
      <c r="H26" s="5"/>
    </row>
    <row r="27" spans="2:8" ht="12.75">
      <c r="B27" s="476">
        <f>DataPack!A180</f>
        <v>138895</v>
      </c>
      <c r="C27" s="492" t="str">
        <f>DataPack!B180</f>
        <v>Bexhill High School</v>
      </c>
      <c r="D27" s="492" t="str">
        <f>DataPack!C180</f>
        <v>East Sussex</v>
      </c>
      <c r="E27" s="492" t="str">
        <f>DataPack!D180</f>
        <v>Secondary</v>
      </c>
      <c r="F27" s="492" t="str">
        <f>DataPack!E180</f>
        <v>Academy Converter</v>
      </c>
      <c r="G27" s="458">
        <f>DataPack!F180</f>
        <v>41333</v>
      </c>
      <c r="H27" s="5"/>
    </row>
    <row r="28" spans="2:8" ht="12.75">
      <c r="B28" s="476">
        <f>DataPack!A181</f>
        <v>138799</v>
      </c>
      <c r="C28" s="492" t="str">
        <f>DataPack!B181</f>
        <v>Nansen Primary School - A Park View Academy</v>
      </c>
      <c r="D28" s="492" t="str">
        <f>DataPack!C181</f>
        <v>Birmingham</v>
      </c>
      <c r="E28" s="492" t="str">
        <f>DataPack!D181</f>
        <v>Primary</v>
      </c>
      <c r="F28" s="492" t="str">
        <f>DataPack!E181</f>
        <v>Academy Sponsor Led</v>
      </c>
      <c r="G28" s="458">
        <f>DataPack!F181</f>
        <v>41732</v>
      </c>
      <c r="H28" s="5"/>
    </row>
    <row r="29" spans="2:8" ht="12.75">
      <c r="B29" s="476">
        <f>DataPack!A182</f>
        <v>138765</v>
      </c>
      <c r="C29" s="492" t="str">
        <f>DataPack!B182</f>
        <v>The Matthew Arnold School</v>
      </c>
      <c r="D29" s="492" t="str">
        <f>DataPack!C182</f>
        <v>Surrey</v>
      </c>
      <c r="E29" s="492" t="str">
        <f>DataPack!D182</f>
        <v>Secondary</v>
      </c>
      <c r="F29" s="492" t="str">
        <f>DataPack!E182</f>
        <v>Academy Converter</v>
      </c>
      <c r="G29" s="458">
        <f>DataPack!F182</f>
        <v>41829</v>
      </c>
      <c r="H29" s="5"/>
    </row>
    <row r="30" spans="2:8" ht="12.75">
      <c r="B30" s="476">
        <f>DataPack!A183</f>
        <v>138731</v>
      </c>
      <c r="C30" s="492" t="str">
        <f>DataPack!B183</f>
        <v>Godolphin Infant School</v>
      </c>
      <c r="D30" s="492" t="str">
        <f>DataPack!C183</f>
        <v>Slough</v>
      </c>
      <c r="E30" s="492" t="str">
        <f>DataPack!D183</f>
        <v>Primary</v>
      </c>
      <c r="F30" s="492" t="str">
        <f>DataPack!E183</f>
        <v>Academy Converter</v>
      </c>
      <c r="G30" s="458">
        <f>DataPack!F183</f>
        <v>41803</v>
      </c>
      <c r="H30" s="5"/>
    </row>
    <row r="31" spans="2:8" ht="12.75">
      <c r="B31" s="476">
        <f>DataPack!A184</f>
        <v>138718</v>
      </c>
      <c r="C31" s="492" t="str">
        <f>DataPack!B184</f>
        <v>Glendene Arts Academy</v>
      </c>
      <c r="D31" s="492" t="str">
        <f>DataPack!C184</f>
        <v>Durham</v>
      </c>
      <c r="E31" s="492" t="str">
        <f>DataPack!D184</f>
        <v>Special</v>
      </c>
      <c r="F31" s="492" t="str">
        <f>DataPack!E184</f>
        <v>Academy Special Converter</v>
      </c>
      <c r="G31" s="458">
        <f>DataPack!F184</f>
        <v>41795</v>
      </c>
      <c r="H31" s="5"/>
    </row>
    <row r="32" spans="2:8" ht="12.75">
      <c r="B32" s="476">
        <f>DataPack!A185</f>
        <v>138698</v>
      </c>
      <c r="C32" s="492" t="str">
        <f>DataPack!B185</f>
        <v>Beis Yaakov High School</v>
      </c>
      <c r="D32" s="492" t="str">
        <f>DataPack!C185</f>
        <v>Salford</v>
      </c>
      <c r="E32" s="492" t="str">
        <f>DataPack!D185</f>
        <v>Secondary</v>
      </c>
      <c r="F32" s="492" t="str">
        <f>DataPack!E185</f>
        <v>Academy Converter</v>
      </c>
      <c r="G32" s="458">
        <f>DataPack!F185</f>
        <v>41899</v>
      </c>
      <c r="H32" s="5"/>
    </row>
    <row r="33" spans="2:8" ht="12.75">
      <c r="B33" s="476">
        <f>DataPack!A186</f>
        <v>138678</v>
      </c>
      <c r="C33" s="492" t="str">
        <f>DataPack!B186</f>
        <v>The Green Way Academy</v>
      </c>
      <c r="D33" s="492" t="str">
        <f>DataPack!C186</f>
        <v>Kingston upon Hull City of</v>
      </c>
      <c r="E33" s="492" t="str">
        <f>DataPack!D186</f>
        <v>Primary</v>
      </c>
      <c r="F33" s="492" t="str">
        <f>DataPack!E186</f>
        <v>Academy Sponsor Led</v>
      </c>
      <c r="G33" s="458">
        <f>DataPack!F186</f>
        <v>41836</v>
      </c>
      <c r="H33" s="5"/>
    </row>
    <row r="34" spans="2:8" ht="12.75">
      <c r="B34" s="476">
        <f>DataPack!A187</f>
        <v>138676</v>
      </c>
      <c r="C34" s="492" t="str">
        <f>DataPack!B187</f>
        <v>Wainwright Primary Academy</v>
      </c>
      <c r="D34" s="492" t="str">
        <f>DataPack!C187</f>
        <v>Nottinghamshire</v>
      </c>
      <c r="E34" s="492" t="str">
        <f>DataPack!D187</f>
        <v>Primary</v>
      </c>
      <c r="F34" s="492" t="str">
        <f>DataPack!E187</f>
        <v>Academy Sponsor Led</v>
      </c>
      <c r="G34" s="458">
        <f>DataPack!F187</f>
        <v>41808</v>
      </c>
      <c r="H34" s="5"/>
    </row>
    <row r="35" spans="2:8" ht="12.75">
      <c r="B35" s="476">
        <f>DataPack!A188</f>
        <v>138593</v>
      </c>
      <c r="C35" s="492" t="str">
        <f>DataPack!B188</f>
        <v>The Featherstone Academy</v>
      </c>
      <c r="D35" s="492" t="str">
        <f>DataPack!C188</f>
        <v>Wakefield</v>
      </c>
      <c r="E35" s="492" t="str">
        <f>DataPack!D188</f>
        <v>Secondary</v>
      </c>
      <c r="F35" s="492" t="str">
        <f>DataPack!E188</f>
        <v>Academy Sponsor Led</v>
      </c>
      <c r="G35" s="458">
        <f>DataPack!F188</f>
        <v>41669</v>
      </c>
      <c r="H35" s="5"/>
    </row>
    <row r="36" spans="2:8" ht="12.75">
      <c r="B36" s="476">
        <f>DataPack!A189</f>
        <v>138585</v>
      </c>
      <c r="C36" s="492" t="str">
        <f>DataPack!B189</f>
        <v>The New Forest Academy</v>
      </c>
      <c r="D36" s="492" t="str">
        <f>DataPack!C189</f>
        <v>Hampshire</v>
      </c>
      <c r="E36" s="492" t="str">
        <f>DataPack!D189</f>
        <v>Secondary</v>
      </c>
      <c r="F36" s="492" t="str">
        <f>DataPack!E189</f>
        <v>Academy Sponsor Led</v>
      </c>
      <c r="G36" s="458">
        <f>DataPack!F189</f>
        <v>41620</v>
      </c>
      <c r="H36" s="5"/>
    </row>
    <row r="37" spans="2:8" ht="12.75">
      <c r="B37" s="476">
        <f>DataPack!A190</f>
        <v>138567</v>
      </c>
      <c r="C37" s="492" t="str">
        <f>DataPack!B190</f>
        <v>Grindon Hall Christian School</v>
      </c>
      <c r="D37" s="492" t="str">
        <f>DataPack!C190</f>
        <v>Sunderland</v>
      </c>
      <c r="E37" s="492" t="str">
        <f>DataPack!D190</f>
        <v>Secondary</v>
      </c>
      <c r="F37" s="492" t="str">
        <f>DataPack!E190</f>
        <v>Free Schools</v>
      </c>
      <c r="G37" s="458">
        <f>DataPack!F190</f>
        <v>41970</v>
      </c>
      <c r="H37" s="5"/>
    </row>
    <row r="38" spans="2:8" ht="12.75">
      <c r="B38" s="476">
        <f>DataPack!A191</f>
        <v>138494</v>
      </c>
      <c r="C38" s="492" t="str">
        <f>DataPack!B191</f>
        <v>Lumbertubs Primary School</v>
      </c>
      <c r="D38" s="492" t="str">
        <f>DataPack!C191</f>
        <v>Northamptonshire</v>
      </c>
      <c r="E38" s="492" t="str">
        <f>DataPack!D191</f>
        <v>Primary</v>
      </c>
      <c r="F38" s="492" t="str">
        <f>DataPack!E191</f>
        <v>Academy Sponsor Led</v>
      </c>
      <c r="G38" s="458">
        <f>DataPack!F191</f>
        <v>41774</v>
      </c>
      <c r="H38" s="5"/>
    </row>
    <row r="39" spans="2:8" ht="12.75">
      <c r="B39" s="476">
        <f>DataPack!A192</f>
        <v>138437</v>
      </c>
      <c r="C39" s="492" t="str">
        <f>DataPack!B192</f>
        <v>Bridgemary School</v>
      </c>
      <c r="D39" s="492" t="str">
        <f>DataPack!C192</f>
        <v>Hampshire</v>
      </c>
      <c r="E39" s="492" t="str">
        <f>DataPack!D192</f>
        <v>Secondary</v>
      </c>
      <c r="F39" s="492" t="str">
        <f>DataPack!E192</f>
        <v>Academy Sponsor Led</v>
      </c>
      <c r="G39" s="458">
        <f>DataPack!F192</f>
        <v>41929</v>
      </c>
      <c r="H39" s="5"/>
    </row>
    <row r="40" spans="2:8" ht="12.75">
      <c r="B40" s="476">
        <f>DataPack!A193</f>
        <v>138429</v>
      </c>
      <c r="C40" s="492" t="str">
        <f>DataPack!B193</f>
        <v>Peak Academy</v>
      </c>
      <c r="D40" s="492" t="str">
        <f>DataPack!C193</f>
        <v>Gloucestershire</v>
      </c>
      <c r="E40" s="492" t="str">
        <f>DataPack!D193</f>
        <v>Special</v>
      </c>
      <c r="F40" s="492" t="str">
        <f>DataPack!E193</f>
        <v>Academy Special Sponsor Led</v>
      </c>
      <c r="G40" s="458">
        <f>DataPack!F193</f>
        <v>41808</v>
      </c>
      <c r="H40" s="5"/>
    </row>
    <row r="41" spans="2:8" ht="12.75">
      <c r="B41" s="476">
        <f>DataPack!A194</f>
        <v>138428</v>
      </c>
      <c r="C41" s="492" t="str">
        <f>DataPack!B194</f>
        <v>Greenfield Academy</v>
      </c>
      <c r="D41" s="492" t="str">
        <f>DataPack!C194</f>
        <v>Gloucestershire</v>
      </c>
      <c r="E41" s="492" t="str">
        <f>DataPack!D194</f>
        <v>Special</v>
      </c>
      <c r="F41" s="492" t="str">
        <f>DataPack!E194</f>
        <v>Academy Special Sponsor Led</v>
      </c>
      <c r="G41" s="458">
        <f>DataPack!F194</f>
        <v>41808</v>
      </c>
      <c r="H41" s="5"/>
    </row>
    <row r="42" spans="2:8" ht="12.75">
      <c r="B42" s="476">
        <f>DataPack!A195</f>
        <v>138396</v>
      </c>
      <c r="C42" s="492" t="str">
        <f>DataPack!B195</f>
        <v>Nechells Primary E-ACT Academy</v>
      </c>
      <c r="D42" s="492" t="str">
        <f>DataPack!C195</f>
        <v>Birmingham</v>
      </c>
      <c r="E42" s="492" t="str">
        <f>DataPack!D195</f>
        <v>Primary</v>
      </c>
      <c r="F42" s="492" t="str">
        <f>DataPack!E195</f>
        <v>Academy Sponsor Led</v>
      </c>
      <c r="G42" s="458">
        <f>DataPack!F195</f>
        <v>41669</v>
      </c>
      <c r="H42" s="5"/>
    </row>
    <row r="43" spans="2:8" ht="12.75">
      <c r="B43" s="476">
        <f>DataPack!A196</f>
        <v>138374</v>
      </c>
      <c r="C43" s="492" t="str">
        <f>DataPack!B196</f>
        <v>West Walsall E-ACT Academy</v>
      </c>
      <c r="D43" s="492" t="str">
        <f>DataPack!C196</f>
        <v>Walsall</v>
      </c>
      <c r="E43" s="492" t="str">
        <f>DataPack!D196</f>
        <v>Secondary</v>
      </c>
      <c r="F43" s="492" t="str">
        <f>DataPack!E196</f>
        <v>Academy Sponsor Led</v>
      </c>
      <c r="G43" s="458">
        <f>DataPack!F196</f>
        <v>41668</v>
      </c>
      <c r="H43" s="5"/>
    </row>
    <row r="44" spans="2:8" ht="12.75">
      <c r="B44" s="476">
        <f>DataPack!A197</f>
        <v>138373</v>
      </c>
      <c r="C44" s="492" t="str">
        <f>DataPack!B197</f>
        <v>Suffolk New Academy</v>
      </c>
      <c r="D44" s="492" t="str">
        <f>DataPack!C197</f>
        <v>Suffolk</v>
      </c>
      <c r="E44" s="492" t="str">
        <f>DataPack!D197</f>
        <v>Secondary</v>
      </c>
      <c r="F44" s="492" t="str">
        <f>DataPack!E197</f>
        <v>Academy Sponsor Led</v>
      </c>
      <c r="G44" s="458">
        <f>DataPack!F197</f>
        <v>41977</v>
      </c>
      <c r="H44" s="5"/>
    </row>
    <row r="45" spans="2:8" ht="12.75">
      <c r="B45" s="476">
        <f>DataPack!A198</f>
        <v>138364</v>
      </c>
      <c r="C45" s="492" t="str">
        <f>DataPack!B198</f>
        <v>Willow Brook Primary School Academy</v>
      </c>
      <c r="D45" s="492" t="str">
        <f>DataPack!C198</f>
        <v>Waltham Forest</v>
      </c>
      <c r="E45" s="492" t="str">
        <f>DataPack!D198</f>
        <v>Primary</v>
      </c>
      <c r="F45" s="492" t="str">
        <f>DataPack!E198</f>
        <v>Academy Sponsor Led</v>
      </c>
      <c r="G45" s="458">
        <f>DataPack!F198</f>
        <v>41781</v>
      </c>
      <c r="H45" s="5"/>
    </row>
    <row r="46" spans="2:8" ht="12.75">
      <c r="B46" s="476">
        <f>DataPack!A199</f>
        <v>138304</v>
      </c>
      <c r="C46" s="492" t="str">
        <f>DataPack!B199</f>
        <v>Crawshaw Academy</v>
      </c>
      <c r="D46" s="492" t="str">
        <f>DataPack!C199</f>
        <v>Leeds</v>
      </c>
      <c r="E46" s="492" t="str">
        <f>DataPack!D199</f>
        <v>Secondary</v>
      </c>
      <c r="F46" s="492" t="str">
        <f>DataPack!E199</f>
        <v>Academy Converter</v>
      </c>
      <c r="G46" s="458">
        <f>DataPack!F199</f>
        <v>41661</v>
      </c>
      <c r="H46" s="5"/>
    </row>
    <row r="47" spans="2:8" ht="12.75">
      <c r="B47" s="476">
        <f>DataPack!A200</f>
        <v>138260</v>
      </c>
      <c r="C47" s="492" t="str">
        <f>DataPack!B200</f>
        <v>The Hawthorne's Free School</v>
      </c>
      <c r="D47" s="492" t="str">
        <f>DataPack!C200</f>
        <v>Sefton</v>
      </c>
      <c r="E47" s="492" t="str">
        <f>DataPack!D200</f>
        <v>Secondary</v>
      </c>
      <c r="F47" s="492" t="str">
        <f>DataPack!E200</f>
        <v>Free Schools</v>
      </c>
      <c r="G47" s="458">
        <f>DataPack!F200</f>
        <v>41676</v>
      </c>
      <c r="H47" s="5"/>
    </row>
    <row r="48" spans="2:8" ht="12.75">
      <c r="B48" s="476">
        <f>DataPack!A201</f>
        <v>138250</v>
      </c>
      <c r="C48" s="492" t="str">
        <f>DataPack!B201</f>
        <v>IES Breckland</v>
      </c>
      <c r="D48" s="492" t="str">
        <f>DataPack!C201</f>
        <v>Suffolk</v>
      </c>
      <c r="E48" s="492" t="str">
        <f>DataPack!D201</f>
        <v>Secondary</v>
      </c>
      <c r="F48" s="492" t="str">
        <f>DataPack!E201</f>
        <v>Free Schools</v>
      </c>
      <c r="G48" s="458">
        <f>DataPack!F201</f>
        <v>41661</v>
      </c>
      <c r="H48" s="5"/>
    </row>
    <row r="49" spans="2:8" ht="12.75">
      <c r="B49" s="476">
        <f>DataPack!A202</f>
        <v>138246</v>
      </c>
      <c r="C49" s="492" t="str">
        <f>DataPack!B202</f>
        <v>Thomas Ferens Academy</v>
      </c>
      <c r="D49" s="492" t="str">
        <f>DataPack!C202</f>
        <v>Kingston upon Hull City of</v>
      </c>
      <c r="E49" s="492" t="str">
        <f>DataPack!D202</f>
        <v>Secondary</v>
      </c>
      <c r="F49" s="492" t="str">
        <f>DataPack!E202</f>
        <v>Academy Sponsor Led</v>
      </c>
      <c r="G49" s="458">
        <f>DataPack!F202</f>
        <v>41808</v>
      </c>
      <c r="H49" s="5"/>
    </row>
    <row r="50" spans="2:8" ht="12.75">
      <c r="B50" s="476">
        <f>DataPack!A203</f>
        <v>138235</v>
      </c>
      <c r="C50" s="492" t="str">
        <f>DataPack!B203</f>
        <v>The Parker E-ACT Academy</v>
      </c>
      <c r="D50" s="492" t="str">
        <f>DataPack!C203</f>
        <v>Northamptonshire</v>
      </c>
      <c r="E50" s="492" t="str">
        <f>DataPack!D203</f>
        <v>Secondary</v>
      </c>
      <c r="F50" s="492" t="str">
        <f>DataPack!E203</f>
        <v>Academy Sponsor Led</v>
      </c>
      <c r="G50" s="458">
        <f>DataPack!F203</f>
        <v>41668</v>
      </c>
      <c r="H50" s="5"/>
    </row>
    <row r="51" spans="2:8" ht="12.75">
      <c r="B51" s="476">
        <f>DataPack!A204</f>
        <v>138199</v>
      </c>
      <c r="C51" s="492" t="str">
        <f>DataPack!B204</f>
        <v>Central Bedfordshire UTC</v>
      </c>
      <c r="D51" s="492" t="str">
        <f>DataPack!C204</f>
        <v>Central Bedfordshire</v>
      </c>
      <c r="E51" s="492" t="str">
        <f>DataPack!D204</f>
        <v>Secondary</v>
      </c>
      <c r="F51" s="492" t="str">
        <f>DataPack!E204</f>
        <v>University Technical College</v>
      </c>
      <c r="G51" s="458">
        <f>DataPack!F204</f>
        <v>41717</v>
      </c>
      <c r="H51" s="5"/>
    </row>
    <row r="52" spans="2:8" ht="12.75">
      <c r="B52" s="476">
        <f>DataPack!A205</f>
        <v>138137</v>
      </c>
      <c r="C52" s="492" t="str">
        <f>DataPack!B205</f>
        <v>Stockland Green School</v>
      </c>
      <c r="D52" s="492" t="str">
        <f>DataPack!C205</f>
        <v>Birmingham</v>
      </c>
      <c r="E52" s="492" t="str">
        <f>DataPack!D205</f>
        <v>Secondary</v>
      </c>
      <c r="F52" s="492" t="str">
        <f>DataPack!E205</f>
        <v>Academy Converter</v>
      </c>
      <c r="G52" s="458">
        <f>DataPack!F205</f>
        <v>41613</v>
      </c>
      <c r="H52" s="5"/>
    </row>
    <row r="53" spans="2:8" ht="12.75">
      <c r="B53" s="476">
        <f>DataPack!A206</f>
        <v>138111</v>
      </c>
      <c r="C53" s="492" t="str">
        <f>DataPack!B206</f>
        <v>BBG Academy</v>
      </c>
      <c r="D53" s="492" t="str">
        <f>DataPack!C206</f>
        <v>Kirklees</v>
      </c>
      <c r="E53" s="492" t="str">
        <f>DataPack!D206</f>
        <v>Secondary</v>
      </c>
      <c r="F53" s="492" t="str">
        <f>DataPack!E206</f>
        <v>Academy Converter</v>
      </c>
      <c r="G53" s="458">
        <f>DataPack!F206</f>
        <v>41934</v>
      </c>
      <c r="H53" s="5"/>
    </row>
    <row r="54" spans="2:8" ht="12.75">
      <c r="B54" s="476">
        <f>DataPack!A207</f>
        <v>138063</v>
      </c>
      <c r="C54" s="492" t="str">
        <f>DataPack!B207</f>
        <v>Benjamin Adlard Primary School</v>
      </c>
      <c r="D54" s="492" t="str">
        <f>DataPack!C207</f>
        <v>Lincolnshire</v>
      </c>
      <c r="E54" s="492" t="str">
        <f>DataPack!D207</f>
        <v>Primary</v>
      </c>
      <c r="F54" s="492" t="str">
        <f>DataPack!E207</f>
        <v>Academy Converter</v>
      </c>
      <c r="G54" s="458">
        <f>DataPack!F207</f>
        <v>41949</v>
      </c>
      <c r="H54" s="5"/>
    </row>
    <row r="55" spans="2:8" ht="12.75">
      <c r="B55" s="476">
        <f>DataPack!A208</f>
        <v>138059</v>
      </c>
      <c r="C55" s="492" t="str">
        <f>DataPack!B208</f>
        <v>Park View School the Academy of Mathematics and Science</v>
      </c>
      <c r="D55" s="492" t="str">
        <f>DataPack!C208</f>
        <v>Birmingham</v>
      </c>
      <c r="E55" s="492" t="str">
        <f>DataPack!D208</f>
        <v>Secondary</v>
      </c>
      <c r="F55" s="492" t="str">
        <f>DataPack!E208</f>
        <v>Academy Converter</v>
      </c>
      <c r="G55" s="458">
        <f>DataPack!F208</f>
        <v>41716</v>
      </c>
      <c r="H55" s="5"/>
    </row>
    <row r="56" spans="2:8" ht="12.75">
      <c r="B56" s="476">
        <f>DataPack!A209</f>
        <v>138052</v>
      </c>
      <c r="C56" s="492" t="str">
        <f>DataPack!B209</f>
        <v>Oldknow Academy</v>
      </c>
      <c r="D56" s="492" t="str">
        <f>DataPack!C209</f>
        <v>Birmingham</v>
      </c>
      <c r="E56" s="492" t="str">
        <f>DataPack!D209</f>
        <v>Primary</v>
      </c>
      <c r="F56" s="492" t="str">
        <f>DataPack!E209</f>
        <v>Academy Converter</v>
      </c>
      <c r="G56" s="458">
        <f>DataPack!F209</f>
        <v>41737</v>
      </c>
      <c r="H56" s="5"/>
    </row>
    <row r="57" spans="2:8" ht="12.75">
      <c r="B57" s="476">
        <f>DataPack!A210</f>
        <v>137973</v>
      </c>
      <c r="C57" s="492" t="str">
        <f>DataPack!B210</f>
        <v>Montgomery High School - A Language College and Full Service School </v>
      </c>
      <c r="D57" s="492" t="str">
        <f>DataPack!C210</f>
        <v>Blackpool</v>
      </c>
      <c r="E57" s="492" t="str">
        <f>DataPack!D210</f>
        <v>Secondary</v>
      </c>
      <c r="F57" s="492" t="str">
        <f>DataPack!E210</f>
        <v>Academy Converter</v>
      </c>
      <c r="G57" s="458">
        <f>DataPack!F210</f>
        <v>41767</v>
      </c>
      <c r="H57" s="5"/>
    </row>
    <row r="58" spans="2:8" ht="12.75">
      <c r="B58" s="476">
        <f>DataPack!A211</f>
        <v>137972</v>
      </c>
      <c r="C58" s="492" t="str">
        <f>DataPack!B211</f>
        <v>Mesty Croft Academy</v>
      </c>
      <c r="D58" s="492" t="str">
        <f>DataPack!C211</f>
        <v>Sandwell</v>
      </c>
      <c r="E58" s="492" t="str">
        <f>DataPack!D211</f>
        <v>Primary</v>
      </c>
      <c r="F58" s="492" t="str">
        <f>DataPack!E211</f>
        <v>Academy Converter</v>
      </c>
      <c r="G58" s="458">
        <f>DataPack!F211</f>
        <v>41802</v>
      </c>
      <c r="H58" s="5"/>
    </row>
    <row r="59" spans="2:8" ht="12.75">
      <c r="B59" s="476">
        <f>DataPack!A212</f>
        <v>137885</v>
      </c>
      <c r="C59" s="492" t="str">
        <f>DataPack!B212</f>
        <v>Reddish Vale Technology College</v>
      </c>
      <c r="D59" s="492" t="str">
        <f>DataPack!C212</f>
        <v>Stockport</v>
      </c>
      <c r="E59" s="492" t="str">
        <f>DataPack!D212</f>
        <v>Secondary</v>
      </c>
      <c r="F59" s="492" t="str">
        <f>DataPack!E212</f>
        <v>Academy Converter</v>
      </c>
      <c r="G59" s="458">
        <f>DataPack!F212</f>
        <v>41683</v>
      </c>
      <c r="H59" s="5"/>
    </row>
    <row r="60" spans="2:8" ht="12.75">
      <c r="B60" s="476">
        <f>DataPack!A213</f>
        <v>137882</v>
      </c>
      <c r="C60" s="492" t="str">
        <f>DataPack!B213</f>
        <v>Tree Tops Academy</v>
      </c>
      <c r="D60" s="492" t="str">
        <f>DataPack!C213</f>
        <v>Kent</v>
      </c>
      <c r="E60" s="492" t="str">
        <f>DataPack!D213</f>
        <v>Primary</v>
      </c>
      <c r="F60" s="492" t="str">
        <f>DataPack!E213</f>
        <v>Academy Sponsor Led</v>
      </c>
      <c r="G60" s="458">
        <f>DataPack!F213</f>
        <v>41613</v>
      </c>
      <c r="H60" s="5"/>
    </row>
    <row r="61" spans="2:8" ht="12.75">
      <c r="B61" s="476">
        <f>DataPack!A214</f>
        <v>137876</v>
      </c>
      <c r="C61" s="492" t="str">
        <f>DataPack!B214</f>
        <v>Old Priory Junior School</v>
      </c>
      <c r="D61" s="492" t="str">
        <f>DataPack!C214</f>
        <v>Plymouth</v>
      </c>
      <c r="E61" s="492" t="str">
        <f>DataPack!D214</f>
        <v>Primary</v>
      </c>
      <c r="F61" s="492" t="str">
        <f>DataPack!E214</f>
        <v>Academy Converter</v>
      </c>
      <c r="G61" s="458">
        <f>DataPack!F214</f>
        <v>41929</v>
      </c>
      <c r="H61" s="5"/>
    </row>
    <row r="62" spans="2:8" ht="12.75">
      <c r="B62" s="476">
        <f>DataPack!A215</f>
        <v>137771</v>
      </c>
      <c r="C62" s="492" t="str">
        <f>DataPack!B215</f>
        <v>Etone College</v>
      </c>
      <c r="D62" s="492" t="str">
        <f>DataPack!C215</f>
        <v>Warwickshire</v>
      </c>
      <c r="E62" s="492" t="str">
        <f>DataPack!D215</f>
        <v>Secondary</v>
      </c>
      <c r="F62" s="492" t="str">
        <f>DataPack!E215</f>
        <v>Academy Converter</v>
      </c>
      <c r="G62" s="458">
        <f>DataPack!F215</f>
        <v>41388</v>
      </c>
      <c r="H62" s="5"/>
    </row>
    <row r="63" spans="2:8" ht="12.75">
      <c r="B63" s="476">
        <f>DataPack!A216</f>
        <v>137749</v>
      </c>
      <c r="C63" s="492" t="str">
        <f>DataPack!B216</f>
        <v>Queen Elizabeth's Academy</v>
      </c>
      <c r="D63" s="492" t="str">
        <f>DataPack!C216</f>
        <v>Nottinghamshire</v>
      </c>
      <c r="E63" s="492" t="str">
        <f>DataPack!D216</f>
        <v>Secondary</v>
      </c>
      <c r="F63" s="492" t="str">
        <f>DataPack!E216</f>
        <v>Academy Sponsor Led</v>
      </c>
      <c r="G63" s="458">
        <f>DataPack!F216</f>
        <v>41557</v>
      </c>
      <c r="H63" s="5"/>
    </row>
    <row r="64" spans="2:8" ht="12.75">
      <c r="B64" s="476">
        <f>DataPack!A217</f>
        <v>137706</v>
      </c>
      <c r="C64" s="492" t="str">
        <f>DataPack!B217</f>
        <v>Willenhall E-ACT Academy</v>
      </c>
      <c r="D64" s="492" t="str">
        <f>DataPack!C217</f>
        <v>Walsall</v>
      </c>
      <c r="E64" s="492" t="str">
        <f>DataPack!D217</f>
        <v>Secondary</v>
      </c>
      <c r="F64" s="492" t="str">
        <f>DataPack!E217</f>
        <v>Academy Sponsor Led</v>
      </c>
      <c r="G64" s="458">
        <f>DataPack!F217</f>
        <v>41537</v>
      </c>
      <c r="H64" s="5"/>
    </row>
    <row r="65" spans="2:8" ht="12.75">
      <c r="B65" s="476">
        <f>DataPack!A218</f>
        <v>137705</v>
      </c>
      <c r="C65" s="492" t="str">
        <f>DataPack!B218</f>
        <v>The High Arcal School</v>
      </c>
      <c r="D65" s="492" t="str">
        <f>DataPack!C218</f>
        <v>Dudley</v>
      </c>
      <c r="E65" s="492" t="str">
        <f>DataPack!D218</f>
        <v>Secondary</v>
      </c>
      <c r="F65" s="492" t="str">
        <f>DataPack!E218</f>
        <v>Academy Converter</v>
      </c>
      <c r="G65" s="458">
        <f>DataPack!F218</f>
        <v>41620</v>
      </c>
      <c r="H65" s="5"/>
    </row>
    <row r="66" spans="2:8" ht="12.75">
      <c r="B66" s="476">
        <f>DataPack!A219</f>
        <v>137675</v>
      </c>
      <c r="C66" s="492" t="str">
        <f>DataPack!B219</f>
        <v>University Academy Liverpool</v>
      </c>
      <c r="D66" s="492" t="str">
        <f>DataPack!C219</f>
        <v>Liverpool</v>
      </c>
      <c r="E66" s="492" t="str">
        <f>DataPack!D219</f>
        <v>Secondary</v>
      </c>
      <c r="F66" s="492" t="str">
        <f>DataPack!E219</f>
        <v>Academy Sponsor Led</v>
      </c>
      <c r="G66" s="458">
        <f>DataPack!F219</f>
        <v>41711</v>
      </c>
      <c r="H66" s="5"/>
    </row>
    <row r="67" spans="2:8" ht="12.75">
      <c r="B67" s="476">
        <f>DataPack!A220</f>
        <v>137596</v>
      </c>
      <c r="C67" s="492" t="str">
        <f>DataPack!B220</f>
        <v>Sheffield Inclusion Centre</v>
      </c>
      <c r="D67" s="492" t="str">
        <f>DataPack!C220</f>
        <v>Sheffield</v>
      </c>
      <c r="E67" s="492" t="str">
        <f>DataPack!D220</f>
        <v>PRU</v>
      </c>
      <c r="F67" s="492" t="str">
        <f>DataPack!E220</f>
        <v>Pupil Referral Unit</v>
      </c>
      <c r="G67" s="458">
        <f>DataPack!F220</f>
        <v>41360</v>
      </c>
      <c r="H67" s="5"/>
    </row>
    <row r="68" spans="2:8" ht="12.75">
      <c r="B68" s="476">
        <f>DataPack!A221</f>
        <v>137582</v>
      </c>
      <c r="C68" s="492" t="str">
        <f>DataPack!B221</f>
        <v>University of Chester Academy Northwich</v>
      </c>
      <c r="D68" s="492" t="str">
        <f>DataPack!C221</f>
        <v>Cheshire West and Chester</v>
      </c>
      <c r="E68" s="492" t="str">
        <f>DataPack!D221</f>
        <v>Secondary</v>
      </c>
      <c r="F68" s="492" t="str">
        <f>DataPack!E221</f>
        <v>Academy Sponsor Led</v>
      </c>
      <c r="G68" s="458">
        <f>DataPack!F221</f>
        <v>41676</v>
      </c>
      <c r="H68" s="5"/>
    </row>
    <row r="69" spans="2:8" ht="12.75">
      <c r="B69" s="476">
        <f>DataPack!A222</f>
        <v>137524</v>
      </c>
      <c r="C69" s="492" t="str">
        <f>DataPack!B222</f>
        <v>Danum Academy</v>
      </c>
      <c r="D69" s="492" t="str">
        <f>DataPack!C222</f>
        <v>Doncaster</v>
      </c>
      <c r="E69" s="492" t="str">
        <f>DataPack!D222</f>
        <v>Secondary</v>
      </c>
      <c r="F69" s="492" t="str">
        <f>DataPack!E222</f>
        <v>Academy Converter</v>
      </c>
      <c r="G69" s="458">
        <f>DataPack!F222</f>
        <v>41543</v>
      </c>
      <c r="H69" s="5"/>
    </row>
    <row r="70" spans="2:8" ht="12.75">
      <c r="B70" s="476">
        <f>DataPack!A223</f>
        <v>137494</v>
      </c>
      <c r="C70" s="492" t="str">
        <f>DataPack!B223</f>
        <v>Trinity School</v>
      </c>
      <c r="D70" s="492" t="str">
        <f>DataPack!C223</f>
        <v>Cambridgeshire</v>
      </c>
      <c r="E70" s="492" t="str">
        <f>DataPack!D223</f>
        <v>Special</v>
      </c>
      <c r="F70" s="492" t="str">
        <f>DataPack!E223</f>
        <v>Community Special School</v>
      </c>
      <c r="G70" s="458">
        <f>DataPack!F223</f>
        <v>41900</v>
      </c>
      <c r="H70" s="5"/>
    </row>
    <row r="71" spans="2:8" ht="12.75">
      <c r="B71" s="476">
        <f>DataPack!A224</f>
        <v>137472</v>
      </c>
      <c r="C71" s="492" t="str">
        <f>DataPack!B224</f>
        <v>Don Valley Academy</v>
      </c>
      <c r="D71" s="492" t="str">
        <f>DataPack!C224</f>
        <v>Doncaster</v>
      </c>
      <c r="E71" s="492" t="str">
        <f>DataPack!D224</f>
        <v>Secondary</v>
      </c>
      <c r="F71" s="492" t="str">
        <f>DataPack!E224</f>
        <v>Academy Converter</v>
      </c>
      <c r="G71" s="458">
        <f>DataPack!F224</f>
        <v>41949</v>
      </c>
      <c r="H71" s="5"/>
    </row>
    <row r="72" spans="2:8" ht="12.75">
      <c r="B72" s="476">
        <f>DataPack!A225</f>
        <v>137463</v>
      </c>
      <c r="C72" s="492" t="str">
        <f>DataPack!B225</f>
        <v>Redby Primary School</v>
      </c>
      <c r="D72" s="492" t="str">
        <f>DataPack!C225</f>
        <v>Sunderland</v>
      </c>
      <c r="E72" s="492" t="str">
        <f>DataPack!D225</f>
        <v>Primary</v>
      </c>
      <c r="F72" s="492" t="str">
        <f>DataPack!E225</f>
        <v>Academy Converter</v>
      </c>
      <c r="G72" s="458">
        <f>DataPack!F225</f>
        <v>41607</v>
      </c>
      <c r="H72" s="5"/>
    </row>
    <row r="73" spans="2:8" ht="12.75">
      <c r="B73" s="476">
        <f>DataPack!A226</f>
        <v>137316</v>
      </c>
      <c r="C73" s="492" t="str">
        <f>DataPack!B226</f>
        <v>Goole High School</v>
      </c>
      <c r="D73" s="492" t="str">
        <f>DataPack!C226</f>
        <v>East Riding of Yorkshire</v>
      </c>
      <c r="E73" s="492" t="str">
        <f>DataPack!D226</f>
        <v>Secondary</v>
      </c>
      <c r="F73" s="492" t="str">
        <f>DataPack!E226</f>
        <v>Academy Converter</v>
      </c>
      <c r="G73" s="458">
        <f>DataPack!F226</f>
        <v>41619</v>
      </c>
      <c r="H73" s="5"/>
    </row>
    <row r="74" spans="2:8" ht="12.75">
      <c r="B74" s="476">
        <f>DataPack!A227</f>
        <v>137315</v>
      </c>
      <c r="C74" s="492" t="str">
        <f>DataPack!B227</f>
        <v>Testwood Sports College</v>
      </c>
      <c r="D74" s="492" t="str">
        <f>DataPack!C227</f>
        <v>Hampshire</v>
      </c>
      <c r="E74" s="492" t="str">
        <f>DataPack!D227</f>
        <v>Secondary</v>
      </c>
      <c r="F74" s="492" t="str">
        <f>DataPack!E227</f>
        <v>Academy Converter</v>
      </c>
      <c r="G74" s="458">
        <f>DataPack!F227</f>
        <v>41607</v>
      </c>
      <c r="H74" s="5"/>
    </row>
    <row r="75" spans="2:8" ht="12.75">
      <c r="B75" s="476">
        <f>DataPack!A228</f>
        <v>137274</v>
      </c>
      <c r="C75" s="492" t="str">
        <f>DataPack!B228</f>
        <v>The Mirus Academy</v>
      </c>
      <c r="D75" s="492" t="str">
        <f>DataPack!C228</f>
        <v>Walsall</v>
      </c>
      <c r="E75" s="492" t="str">
        <f>DataPack!D228</f>
        <v>Secondary</v>
      </c>
      <c r="F75" s="492" t="str">
        <f>DataPack!E228</f>
        <v>Academy Sponsor Led</v>
      </c>
      <c r="G75" s="458">
        <f>DataPack!F228</f>
        <v>41585</v>
      </c>
      <c r="H75" s="5"/>
    </row>
    <row r="76" spans="2:8" ht="12.75">
      <c r="B76" s="476">
        <f>DataPack!A229</f>
        <v>137244</v>
      </c>
      <c r="C76" s="492" t="str">
        <f>DataPack!B229</f>
        <v>Biggin Hill Primary School</v>
      </c>
      <c r="D76" s="492" t="str">
        <f>DataPack!C229</f>
        <v>Bromley</v>
      </c>
      <c r="E76" s="492" t="str">
        <f>DataPack!D229</f>
        <v>Primary</v>
      </c>
      <c r="F76" s="492" t="str">
        <f>DataPack!E229</f>
        <v>Academy Converter</v>
      </c>
      <c r="G76" s="458">
        <f>DataPack!F229</f>
        <v>41403</v>
      </c>
      <c r="H76" s="5"/>
    </row>
    <row r="77" spans="2:8" ht="12.75">
      <c r="B77" s="476">
        <f>DataPack!A230</f>
        <v>137134</v>
      </c>
      <c r="C77" s="492" t="str">
        <f>DataPack!B230</f>
        <v>East Point Academy</v>
      </c>
      <c r="D77" s="492" t="str">
        <f>DataPack!C230</f>
        <v>Suffolk</v>
      </c>
      <c r="E77" s="492" t="str">
        <f>DataPack!D230</f>
        <v>Secondary</v>
      </c>
      <c r="F77" s="492" t="str">
        <f>DataPack!E230</f>
        <v>Academy Sponsor Led</v>
      </c>
      <c r="G77" s="458">
        <f>DataPack!F230</f>
        <v>41340</v>
      </c>
      <c r="H77" s="5"/>
    </row>
    <row r="78" spans="2:8" ht="12.75">
      <c r="B78" s="476">
        <f>DataPack!A231</f>
        <v>137109</v>
      </c>
      <c r="C78" s="492" t="str">
        <f>DataPack!B231</f>
        <v>Ormiston Ilkeston Enterprise Academy</v>
      </c>
      <c r="D78" s="492" t="str">
        <f>DataPack!C231</f>
        <v>Derbyshire</v>
      </c>
      <c r="E78" s="492" t="str">
        <f>DataPack!D231</f>
        <v>Secondary</v>
      </c>
      <c r="F78" s="492" t="str">
        <f>DataPack!E231</f>
        <v>Academy Sponsor Led</v>
      </c>
      <c r="G78" s="458">
        <f>DataPack!F231</f>
        <v>41298</v>
      </c>
      <c r="H78" s="5"/>
    </row>
    <row r="79" spans="2:8" ht="12.75">
      <c r="B79" s="476">
        <f>DataPack!A232</f>
        <v>137084</v>
      </c>
      <c r="C79" s="492" t="str">
        <f>DataPack!B232</f>
        <v>The Voyager Academy</v>
      </c>
      <c r="D79" s="492" t="str">
        <f>DataPack!C232</f>
        <v>Peterborough</v>
      </c>
      <c r="E79" s="492" t="str">
        <f>DataPack!D232</f>
        <v>Secondary</v>
      </c>
      <c r="F79" s="492" t="str">
        <f>DataPack!E232</f>
        <v>Academy Sponsor Led</v>
      </c>
      <c r="G79" s="458">
        <f>DataPack!F232</f>
        <v>41683</v>
      </c>
      <c r="H79" s="5"/>
    </row>
    <row r="80" spans="2:8" ht="12.75">
      <c r="B80" s="476">
        <f>DataPack!A233</f>
        <v>137071</v>
      </c>
      <c r="C80" s="492" t="str">
        <f>DataPack!B233</f>
        <v>St Johns Church of England Primary School</v>
      </c>
      <c r="D80" s="492" t="str">
        <f>DataPack!C233</f>
        <v>Kent</v>
      </c>
      <c r="E80" s="492" t="str">
        <f>DataPack!D233</f>
        <v>Primary</v>
      </c>
      <c r="F80" s="492" t="str">
        <f>DataPack!E233</f>
        <v>Voluntary Controlled School</v>
      </c>
      <c r="G80" s="458">
        <f>DataPack!F233</f>
        <v>41698</v>
      </c>
      <c r="H80" s="5"/>
    </row>
    <row r="81" spans="2:8" ht="12.75">
      <c r="B81" s="476">
        <f>DataPack!A234</f>
        <v>137036</v>
      </c>
      <c r="C81" s="492" t="str">
        <f>DataPack!B234</f>
        <v>Hipperholme and Lightcliffe High School</v>
      </c>
      <c r="D81" s="492" t="str">
        <f>DataPack!C234</f>
        <v>Calderdale</v>
      </c>
      <c r="E81" s="492" t="str">
        <f>DataPack!D234</f>
        <v>Secondary</v>
      </c>
      <c r="F81" s="492" t="str">
        <f>DataPack!E234</f>
        <v>Academy Converter</v>
      </c>
      <c r="G81" s="458">
        <f>DataPack!F234</f>
        <v>41781</v>
      </c>
      <c r="H81" s="5"/>
    </row>
    <row r="82" spans="2:8" ht="12.75">
      <c r="B82" s="476">
        <f>DataPack!A235</f>
        <v>137004</v>
      </c>
      <c r="C82" s="492" t="str">
        <f>DataPack!B235</f>
        <v>Outwood Academy Foxhills</v>
      </c>
      <c r="D82" s="492" t="str">
        <f>DataPack!C235</f>
        <v>North Lincolnshire</v>
      </c>
      <c r="E82" s="492" t="str">
        <f>DataPack!D235</f>
        <v>Secondary</v>
      </c>
      <c r="F82" s="492" t="str">
        <f>DataPack!E235</f>
        <v>Academy Converter</v>
      </c>
      <c r="G82" s="458">
        <f>DataPack!F235</f>
        <v>41669</v>
      </c>
      <c r="H82" s="5"/>
    </row>
    <row r="83" spans="2:8" ht="12.75">
      <c r="B83" s="476">
        <f>DataPack!A236</f>
        <v>136974</v>
      </c>
      <c r="C83" s="492" t="str">
        <f>DataPack!B236</f>
        <v>Sawtry Community College</v>
      </c>
      <c r="D83" s="492" t="str">
        <f>DataPack!C236</f>
        <v>Cambridgeshire</v>
      </c>
      <c r="E83" s="492" t="str">
        <f>DataPack!D236</f>
        <v>Secondary</v>
      </c>
      <c r="F83" s="492" t="str">
        <f>DataPack!E236</f>
        <v>Academy Converter</v>
      </c>
      <c r="G83" s="458">
        <f>DataPack!F236</f>
        <v>41795</v>
      </c>
      <c r="H83" s="5"/>
    </row>
    <row r="84" spans="2:8" ht="12.75">
      <c r="B84" s="476">
        <f>DataPack!A237</f>
        <v>136791</v>
      </c>
      <c r="C84" s="492" t="str">
        <f>DataPack!B237</f>
        <v>The West Somerset Community College</v>
      </c>
      <c r="D84" s="492" t="str">
        <f>DataPack!C237</f>
        <v>Somerset</v>
      </c>
      <c r="E84" s="492" t="str">
        <f>DataPack!D237</f>
        <v>Secondary</v>
      </c>
      <c r="F84" s="492" t="str">
        <f>DataPack!E237</f>
        <v>Academy Converter</v>
      </c>
      <c r="G84" s="458">
        <f>DataPack!F237</f>
        <v>41914</v>
      </c>
      <c r="H84" s="5"/>
    </row>
    <row r="85" spans="2:8" ht="12.75">
      <c r="B85" s="476">
        <f>DataPack!A238</f>
        <v>136739</v>
      </c>
      <c r="C85" s="492" t="str">
        <f>DataPack!B238</f>
        <v>Lingwood Primary and Nursery School</v>
      </c>
      <c r="D85" s="492" t="str">
        <f>DataPack!C238</f>
        <v>Norfolk</v>
      </c>
      <c r="E85" s="492" t="str">
        <f>DataPack!D238</f>
        <v>Primary</v>
      </c>
      <c r="F85" s="492" t="str">
        <f>DataPack!E238</f>
        <v>Community School</v>
      </c>
      <c r="G85" s="458">
        <f>DataPack!F238</f>
        <v>41794</v>
      </c>
      <c r="H85" s="5"/>
    </row>
    <row r="86" spans="2:8" ht="12.75">
      <c r="B86" s="476">
        <f>DataPack!A239</f>
        <v>136721</v>
      </c>
      <c r="C86" s="492" t="str">
        <f>DataPack!B239</f>
        <v>Bishop Creighton Academy</v>
      </c>
      <c r="D86" s="492" t="str">
        <f>DataPack!C239</f>
        <v>Peterborough</v>
      </c>
      <c r="E86" s="492" t="str">
        <f>DataPack!D239</f>
        <v>Primary</v>
      </c>
      <c r="F86" s="492" t="str">
        <f>DataPack!E239</f>
        <v>Academy Converter</v>
      </c>
      <c r="G86" s="458">
        <f>DataPack!F239</f>
        <v>41661</v>
      </c>
      <c r="H86" s="5"/>
    </row>
    <row r="87" spans="2:8" ht="12.75">
      <c r="B87" s="476">
        <f>DataPack!A240</f>
        <v>136676</v>
      </c>
      <c r="C87" s="492" t="str">
        <f>DataPack!B240</f>
        <v>Cheshire East Pupil Referral Unit</v>
      </c>
      <c r="D87" s="492" t="str">
        <f>DataPack!C240</f>
        <v>Cheshire East</v>
      </c>
      <c r="E87" s="492" t="str">
        <f>DataPack!D240</f>
        <v>PRU</v>
      </c>
      <c r="F87" s="492" t="str">
        <f>DataPack!E240</f>
        <v>Pupil Referral Unit</v>
      </c>
      <c r="G87" s="458">
        <f>DataPack!F240</f>
        <v>41668</v>
      </c>
      <c r="H87" s="5"/>
    </row>
    <row r="88" spans="2:8" ht="12.75">
      <c r="B88" s="476">
        <f>DataPack!A241</f>
        <v>136440</v>
      </c>
      <c r="C88" s="492" t="str">
        <f>DataPack!B241</f>
        <v>Harper Bell Seventh Day Adventist School</v>
      </c>
      <c r="D88" s="492" t="str">
        <f>DataPack!C241</f>
        <v>Birmingham</v>
      </c>
      <c r="E88" s="492" t="str">
        <f>DataPack!D241</f>
        <v>Primary</v>
      </c>
      <c r="F88" s="492" t="str">
        <f>DataPack!E241</f>
        <v>Voluntary Aided School</v>
      </c>
      <c r="G88" s="458">
        <f>DataPack!F241</f>
        <v>41341</v>
      </c>
      <c r="H88" s="5"/>
    </row>
    <row r="89" spans="2:8" ht="12.75">
      <c r="B89" s="476">
        <f>DataPack!A242</f>
        <v>136421</v>
      </c>
      <c r="C89" s="492" t="str">
        <f>DataPack!B242</f>
        <v>Hope Academy</v>
      </c>
      <c r="D89" s="492" t="str">
        <f>DataPack!C242</f>
        <v>St. Helens</v>
      </c>
      <c r="E89" s="492" t="str">
        <f>DataPack!D242</f>
        <v>Secondary</v>
      </c>
      <c r="F89" s="492" t="str">
        <f>DataPack!E242</f>
        <v>Academy Sponsor Led</v>
      </c>
      <c r="G89" s="458">
        <f>DataPack!F242</f>
        <v>41698</v>
      </c>
      <c r="H89" s="5"/>
    </row>
    <row r="90" spans="2:8" ht="12.75">
      <c r="B90" s="476">
        <f>DataPack!A243</f>
        <v>136300</v>
      </c>
      <c r="C90" s="492" t="str">
        <f>DataPack!B243</f>
        <v>Castle Community College</v>
      </c>
      <c r="D90" s="492" t="str">
        <f>DataPack!C243</f>
        <v>Kent</v>
      </c>
      <c r="E90" s="492" t="str">
        <f>DataPack!D243</f>
        <v>Secondary</v>
      </c>
      <c r="F90" s="492" t="str">
        <f>DataPack!E243</f>
        <v>Academy Converter</v>
      </c>
      <c r="G90" s="458">
        <f>DataPack!F243</f>
        <v>41726</v>
      </c>
      <c r="H90" s="5"/>
    </row>
    <row r="91" spans="2:8" ht="12.75">
      <c r="B91" s="476">
        <f>DataPack!A244</f>
        <v>136206</v>
      </c>
      <c r="C91" s="492" t="str">
        <f>DataPack!B244</f>
        <v>St Aldhelm's Academy</v>
      </c>
      <c r="D91" s="492" t="str">
        <f>DataPack!C244</f>
        <v>Poole</v>
      </c>
      <c r="E91" s="492" t="str">
        <f>DataPack!D244</f>
        <v>Secondary</v>
      </c>
      <c r="F91" s="492" t="str">
        <f>DataPack!E244</f>
        <v>Academy Sponsor Led</v>
      </c>
      <c r="G91" s="458">
        <f>DataPack!F244</f>
        <v>41915</v>
      </c>
      <c r="H91" s="5"/>
    </row>
    <row r="92" spans="2:8" ht="12.75">
      <c r="B92" s="476">
        <f>DataPack!A245</f>
        <v>136199</v>
      </c>
      <c r="C92" s="492" t="str">
        <f>DataPack!B245</f>
        <v>Gloucester Academy</v>
      </c>
      <c r="D92" s="492" t="str">
        <f>DataPack!C245</f>
        <v>Gloucestershire</v>
      </c>
      <c r="E92" s="492" t="str">
        <f>DataPack!D245</f>
        <v>Secondary</v>
      </c>
      <c r="F92" s="492" t="str">
        <f>DataPack!E245</f>
        <v>Academy Sponsor Led</v>
      </c>
      <c r="G92" s="458">
        <f>DataPack!F245</f>
        <v>41731</v>
      </c>
      <c r="H92" s="5"/>
    </row>
    <row r="93" spans="2:8" ht="12.75">
      <c r="B93" s="476">
        <f>DataPack!A246</f>
        <v>136158</v>
      </c>
      <c r="C93" s="492" t="str">
        <f>DataPack!B246</f>
        <v>The Nuneaton Academy</v>
      </c>
      <c r="D93" s="492" t="str">
        <f>DataPack!C246</f>
        <v>Warwickshire</v>
      </c>
      <c r="E93" s="492" t="str">
        <f>DataPack!D246</f>
        <v>Secondary</v>
      </c>
      <c r="F93" s="492" t="str">
        <f>DataPack!E246</f>
        <v>Academy Sponsor Led</v>
      </c>
      <c r="G93" s="458">
        <f>DataPack!F246</f>
        <v>41705</v>
      </c>
      <c r="H93" s="5"/>
    </row>
    <row r="94" spans="2:8" ht="12.75">
      <c r="B94" s="476">
        <f>DataPack!A247</f>
        <v>136156</v>
      </c>
      <c r="C94" s="492" t="str">
        <f>DataPack!B247</f>
        <v>Havant Academy</v>
      </c>
      <c r="D94" s="492" t="str">
        <f>DataPack!C247</f>
        <v>Hampshire</v>
      </c>
      <c r="E94" s="492" t="str">
        <f>DataPack!D247</f>
        <v>Secondary</v>
      </c>
      <c r="F94" s="492" t="str">
        <f>DataPack!E247</f>
        <v>Academy Sponsor Led</v>
      </c>
      <c r="G94" s="458">
        <f>DataPack!F247</f>
        <v>41459</v>
      </c>
      <c r="H94" s="5"/>
    </row>
    <row r="95" spans="2:8" ht="12.75">
      <c r="B95" s="476">
        <f>DataPack!A248</f>
        <v>136148</v>
      </c>
      <c r="C95" s="492" t="str">
        <f>DataPack!B248</f>
        <v>Waterhead Academy</v>
      </c>
      <c r="D95" s="492" t="str">
        <f>DataPack!C248</f>
        <v>Oldham</v>
      </c>
      <c r="E95" s="492" t="str">
        <f>DataPack!D248</f>
        <v>Secondary</v>
      </c>
      <c r="F95" s="492" t="str">
        <f>DataPack!E248</f>
        <v>Academy Sponsor Led</v>
      </c>
      <c r="G95" s="458">
        <f>DataPack!F248</f>
        <v>41962</v>
      </c>
      <c r="H95" s="5"/>
    </row>
    <row r="96" spans="2:8" ht="12.75">
      <c r="B96" s="476">
        <f>DataPack!A249</f>
        <v>136131</v>
      </c>
      <c r="C96" s="492" t="str">
        <f>DataPack!B249</f>
        <v>Twydall Primary School, Nursery and Children's Centre</v>
      </c>
      <c r="D96" s="492" t="str">
        <f>DataPack!C249</f>
        <v>Medway</v>
      </c>
      <c r="E96" s="492" t="str">
        <f>DataPack!D249</f>
        <v>Primary</v>
      </c>
      <c r="F96" s="492" t="str">
        <f>DataPack!E249</f>
        <v>Community School</v>
      </c>
      <c r="G96" s="458">
        <f>DataPack!F249</f>
        <v>41704</v>
      </c>
      <c r="H96" s="5"/>
    </row>
    <row r="97" spans="2:8" ht="12.75">
      <c r="B97" s="476">
        <f>DataPack!A250</f>
        <v>136119</v>
      </c>
      <c r="C97" s="492" t="str">
        <f>DataPack!B250</f>
        <v>Enterprise South Liverpool Academy</v>
      </c>
      <c r="D97" s="492" t="str">
        <f>DataPack!C250</f>
        <v>Liverpool</v>
      </c>
      <c r="E97" s="492" t="str">
        <f>DataPack!D250</f>
        <v>Secondary</v>
      </c>
      <c r="F97" s="492" t="str">
        <f>DataPack!E250</f>
        <v>Academy Sponsor Led</v>
      </c>
      <c r="G97" s="458">
        <f>DataPack!F250</f>
        <v>41913</v>
      </c>
      <c r="H97" s="5"/>
    </row>
    <row r="98" spans="2:8" ht="12.75">
      <c r="B98" s="476">
        <f>DataPack!A251</f>
        <v>136012</v>
      </c>
      <c r="C98" s="492" t="str">
        <f>DataPack!B251</f>
        <v>Carisbrooke College</v>
      </c>
      <c r="D98" s="492" t="str">
        <f>DataPack!C251</f>
        <v>Isle of Wight</v>
      </c>
      <c r="E98" s="492" t="str">
        <f>DataPack!D251</f>
        <v>Secondary</v>
      </c>
      <c r="F98" s="492" t="str">
        <f>DataPack!E251</f>
        <v>Foundation School</v>
      </c>
      <c r="G98" s="458">
        <f>DataPack!F251</f>
        <v>41346</v>
      </c>
      <c r="H98" s="5"/>
    </row>
    <row r="99" spans="2:8" ht="12.75">
      <c r="B99" s="476">
        <f>DataPack!A252</f>
        <v>100156</v>
      </c>
      <c r="C99" s="492" t="str">
        <f>DataPack!B252</f>
        <v>Foxfield Primary School</v>
      </c>
      <c r="D99" s="492" t="str">
        <f>DataPack!C252</f>
        <v>Greenwich</v>
      </c>
      <c r="E99" s="492" t="str">
        <f>DataPack!D252</f>
        <v>Primary</v>
      </c>
      <c r="F99" s="492" t="str">
        <f>DataPack!E252</f>
        <v>Community School</v>
      </c>
      <c r="G99" s="458">
        <f>DataPack!F252</f>
        <v>41775</v>
      </c>
      <c r="H99" s="5"/>
    </row>
    <row r="100" spans="2:8" ht="12.75">
      <c r="B100" s="476">
        <f>DataPack!A253</f>
        <v>135971</v>
      </c>
      <c r="C100" s="492" t="str">
        <f>DataPack!B253</f>
        <v>Park Hall Academy</v>
      </c>
      <c r="D100" s="492" t="str">
        <f>DataPack!C253</f>
        <v>Solihull</v>
      </c>
      <c r="E100" s="492" t="str">
        <f>DataPack!D253</f>
        <v>Secondary</v>
      </c>
      <c r="F100" s="492" t="str">
        <f>DataPack!E253</f>
        <v>Academy Sponsor Led</v>
      </c>
      <c r="G100" s="458">
        <f>DataPack!F253</f>
        <v>41607</v>
      </c>
      <c r="H100" s="5"/>
    </row>
    <row r="101" spans="2:8" ht="12.75">
      <c r="B101" s="476">
        <f>DataPack!A254</f>
        <v>135950</v>
      </c>
      <c r="C101" s="492" t="str">
        <f>DataPack!B254</f>
        <v>KICKSTART</v>
      </c>
      <c r="D101" s="492" t="str">
        <f>DataPack!C254</f>
        <v>Telford and Wrekin</v>
      </c>
      <c r="E101" s="492" t="str">
        <f>DataPack!D254</f>
        <v>PRU</v>
      </c>
      <c r="F101" s="492" t="str">
        <f>DataPack!E254</f>
        <v>Pupil Referral Unit</v>
      </c>
      <c r="G101" s="458">
        <f>DataPack!F254</f>
        <v>41606</v>
      </c>
      <c r="H101" s="5"/>
    </row>
    <row r="102" spans="2:8" ht="12.75">
      <c r="B102" s="476">
        <f>DataPack!A255</f>
        <v>135940</v>
      </c>
      <c r="C102" s="492" t="str">
        <f>DataPack!B255</f>
        <v>Furness Academy</v>
      </c>
      <c r="D102" s="492" t="str">
        <f>DataPack!C255</f>
        <v>Cumbria</v>
      </c>
      <c r="E102" s="492" t="str">
        <f>DataPack!D255</f>
        <v>Secondary</v>
      </c>
      <c r="F102" s="492" t="str">
        <f>DataPack!E255</f>
        <v>Academy Sponsor Led</v>
      </c>
      <c r="G102" s="458">
        <f>DataPack!F255</f>
        <v>41410</v>
      </c>
      <c r="H102" s="5"/>
    </row>
    <row r="103" spans="2:8" ht="12.75">
      <c r="B103" s="476">
        <f>DataPack!A256</f>
        <v>135936</v>
      </c>
      <c r="C103" s="492" t="str">
        <f>DataPack!B256</f>
        <v>Fulwood Academy</v>
      </c>
      <c r="D103" s="492" t="str">
        <f>DataPack!C256</f>
        <v>Lancashire</v>
      </c>
      <c r="E103" s="492" t="str">
        <f>DataPack!D256</f>
        <v>Secondary</v>
      </c>
      <c r="F103" s="492" t="str">
        <f>DataPack!E256</f>
        <v>Academy Sponsor Led</v>
      </c>
      <c r="G103" s="458">
        <f>DataPack!F256</f>
        <v>41557</v>
      </c>
      <c r="H103" s="5"/>
    </row>
    <row r="104" spans="2:8" ht="12.75">
      <c r="B104" s="476">
        <f>DataPack!A257</f>
        <v>135892</v>
      </c>
      <c r="C104" s="492" t="str">
        <f>DataPack!B257</f>
        <v>Carlton Community College</v>
      </c>
      <c r="D104" s="492" t="str">
        <f>DataPack!C257</f>
        <v>Barnsley</v>
      </c>
      <c r="E104" s="492" t="str">
        <f>DataPack!D257</f>
        <v>Secondary</v>
      </c>
      <c r="F104" s="492" t="str">
        <f>DataPack!E257</f>
        <v>Community School</v>
      </c>
      <c r="G104" s="458">
        <f>DataPack!F257</f>
        <v>41899</v>
      </c>
      <c r="H104" s="5"/>
    </row>
    <row r="105" spans="2:8" ht="12.75">
      <c r="B105" s="476">
        <f>DataPack!A258</f>
        <v>135854</v>
      </c>
      <c r="C105" s="492" t="str">
        <f>DataPack!B258</f>
        <v>Jennett's Park CofE Primary School</v>
      </c>
      <c r="D105" s="492" t="str">
        <f>DataPack!C258</f>
        <v>Bracknell Forest</v>
      </c>
      <c r="E105" s="492" t="str">
        <f>DataPack!D258</f>
        <v>Primary</v>
      </c>
      <c r="F105" s="492" t="str">
        <f>DataPack!E258</f>
        <v>Voluntary Aided School</v>
      </c>
      <c r="G105" s="458">
        <f>DataPack!F258</f>
        <v>41978</v>
      </c>
      <c r="H105" s="5"/>
    </row>
    <row r="106" spans="2:8" ht="12.75">
      <c r="B106" s="476">
        <f>DataPack!A259</f>
        <v>135769</v>
      </c>
      <c r="C106" s="492" t="str">
        <f>DataPack!B259</f>
        <v>Shelfield Community Academy</v>
      </c>
      <c r="D106" s="492" t="str">
        <f>DataPack!C259</f>
        <v>Walsall</v>
      </c>
      <c r="E106" s="492" t="str">
        <f>DataPack!D259</f>
        <v>Secondary</v>
      </c>
      <c r="F106" s="492" t="str">
        <f>DataPack!E259</f>
        <v>Academy Sponsor Led</v>
      </c>
      <c r="G106" s="458">
        <f>DataPack!F259</f>
        <v>41662</v>
      </c>
      <c r="H106" s="5"/>
    </row>
    <row r="107" spans="2:8" ht="12.75">
      <c r="B107" s="476">
        <f>DataPack!A260</f>
        <v>135761</v>
      </c>
      <c r="C107" s="492" t="str">
        <f>DataPack!B260</f>
        <v>Nottingham University Samworth Academy</v>
      </c>
      <c r="D107" s="492" t="str">
        <f>DataPack!C260</f>
        <v>Nottingham</v>
      </c>
      <c r="E107" s="492" t="str">
        <f>DataPack!D260</f>
        <v>Secondary</v>
      </c>
      <c r="F107" s="492" t="str">
        <f>DataPack!E260</f>
        <v>Academy Sponsor Led</v>
      </c>
      <c r="G107" s="458">
        <f>DataPack!F260</f>
        <v>41593</v>
      </c>
      <c r="H107" s="5"/>
    </row>
    <row r="108" spans="2:8" ht="12.75">
      <c r="B108" s="476">
        <f>DataPack!A261</f>
        <v>135745</v>
      </c>
      <c r="C108" s="492" t="str">
        <f>DataPack!B261</f>
        <v>The Littlehampton Academy</v>
      </c>
      <c r="D108" s="492" t="str">
        <f>DataPack!C261</f>
        <v>West Sussex</v>
      </c>
      <c r="E108" s="492" t="str">
        <f>DataPack!D261</f>
        <v>Secondary</v>
      </c>
      <c r="F108" s="492" t="str">
        <f>DataPack!E261</f>
        <v>Academy Sponsor Led</v>
      </c>
      <c r="G108" s="458">
        <f>DataPack!F261</f>
        <v>41621</v>
      </c>
      <c r="H108" s="5"/>
    </row>
    <row r="109" spans="2:8" ht="12.75">
      <c r="B109" s="476">
        <f>DataPack!A262</f>
        <v>135731</v>
      </c>
      <c r="C109" s="492" t="str">
        <f>DataPack!B262</f>
        <v>St Chads Catholic and Church of England High School</v>
      </c>
      <c r="D109" s="492" t="str">
        <f>DataPack!C262</f>
        <v>Halton</v>
      </c>
      <c r="E109" s="492" t="str">
        <f>DataPack!D262</f>
        <v>Secondary</v>
      </c>
      <c r="F109" s="492" t="str">
        <f>DataPack!E262</f>
        <v>Voluntary Aided School</v>
      </c>
      <c r="G109" s="458">
        <f>DataPack!F262</f>
        <v>41893</v>
      </c>
      <c r="H109" s="5"/>
    </row>
    <row r="110" spans="2:8" ht="12.75">
      <c r="B110" s="476">
        <f>DataPack!A263</f>
        <v>135685</v>
      </c>
      <c r="C110" s="492" t="str">
        <f>DataPack!B263</f>
        <v>The Bulwell Academy</v>
      </c>
      <c r="D110" s="492" t="str">
        <f>DataPack!C263</f>
        <v>Nottingham</v>
      </c>
      <c r="E110" s="492" t="str">
        <f>DataPack!D263</f>
        <v>Secondary</v>
      </c>
      <c r="F110" s="492" t="str">
        <f>DataPack!E263</f>
        <v>Academy Sponsor Led</v>
      </c>
      <c r="G110" s="458">
        <f>DataPack!F263</f>
        <v>41592</v>
      </c>
      <c r="H110" s="5"/>
    </row>
    <row r="111" spans="2:8" ht="12.75">
      <c r="B111" s="476">
        <f>DataPack!A264</f>
        <v>135662</v>
      </c>
      <c r="C111" s="492" t="str">
        <f>DataPack!B264</f>
        <v>The Hereford Academy</v>
      </c>
      <c r="D111" s="492" t="str">
        <f>DataPack!C264</f>
        <v>Herefordshire</v>
      </c>
      <c r="E111" s="492" t="str">
        <f>DataPack!D264</f>
        <v>Secondary</v>
      </c>
      <c r="F111" s="492" t="str">
        <f>DataPack!E264</f>
        <v>Academy Sponsor Led</v>
      </c>
      <c r="G111" s="458">
        <f>DataPack!F264</f>
        <v>41606</v>
      </c>
      <c r="H111" s="5"/>
    </row>
    <row r="112" spans="2:8" ht="12.75">
      <c r="B112" s="476">
        <f>DataPack!A265</f>
        <v>135661</v>
      </c>
      <c r="C112" s="492" t="str">
        <f>DataPack!B265</f>
        <v>Oasis Academy MediaCityUK</v>
      </c>
      <c r="D112" s="492" t="str">
        <f>DataPack!C265</f>
        <v>Salford</v>
      </c>
      <c r="E112" s="492" t="str">
        <f>DataPack!D265</f>
        <v>Secondary</v>
      </c>
      <c r="F112" s="492" t="str">
        <f>DataPack!E265</f>
        <v>Academy Sponsor Led</v>
      </c>
      <c r="G112" s="458">
        <f>DataPack!F265</f>
        <v>41796</v>
      </c>
      <c r="H112" s="5"/>
    </row>
    <row r="113" spans="2:8" ht="12.75">
      <c r="B113" s="476">
        <f>DataPack!A266</f>
        <v>135621</v>
      </c>
      <c r="C113" s="492" t="str">
        <f>DataPack!B266</f>
        <v>Richard Rose Central Academy</v>
      </c>
      <c r="D113" s="492" t="str">
        <f>DataPack!C266</f>
        <v>Cumbria</v>
      </c>
      <c r="E113" s="492" t="str">
        <f>DataPack!D266</f>
        <v>Secondary</v>
      </c>
      <c r="F113" s="492" t="str">
        <f>DataPack!E266</f>
        <v>Academy Sponsor Led</v>
      </c>
      <c r="G113" s="458">
        <f>DataPack!F266</f>
        <v>41291</v>
      </c>
      <c r="H113" s="5"/>
    </row>
    <row r="114" spans="2:8" ht="12.75">
      <c r="B114" s="476">
        <f>DataPack!A267</f>
        <v>135620</v>
      </c>
      <c r="C114" s="492" t="str">
        <f>DataPack!B267</f>
        <v>Richard Rose Morton Academy</v>
      </c>
      <c r="D114" s="492" t="str">
        <f>DataPack!C267</f>
        <v>Cumbria</v>
      </c>
      <c r="E114" s="492" t="str">
        <f>DataPack!D267</f>
        <v>Secondary</v>
      </c>
      <c r="F114" s="492" t="str">
        <f>DataPack!E267</f>
        <v>Academy Sponsor Led</v>
      </c>
      <c r="G114" s="458">
        <f>DataPack!F267</f>
        <v>41605</v>
      </c>
      <c r="H114" s="5"/>
    </row>
    <row r="115" spans="2:8" ht="12.75">
      <c r="B115" s="476">
        <f>DataPack!A268</f>
        <v>135479</v>
      </c>
      <c r="C115" s="492" t="str">
        <f>DataPack!B268</f>
        <v>All Saints Catholic High School</v>
      </c>
      <c r="D115" s="492" t="str">
        <f>DataPack!C268</f>
        <v>Knowsley</v>
      </c>
      <c r="E115" s="492" t="str">
        <f>DataPack!D268</f>
        <v>Secondary</v>
      </c>
      <c r="F115" s="492" t="str">
        <f>DataPack!E268</f>
        <v>Voluntary Aided School</v>
      </c>
      <c r="G115" s="458">
        <f>DataPack!F268</f>
        <v>41984</v>
      </c>
      <c r="H115" s="5"/>
    </row>
    <row r="116" spans="2:8" ht="12.75">
      <c r="B116" s="476">
        <f>DataPack!A269</f>
        <v>135363</v>
      </c>
      <c r="C116" s="492" t="str">
        <f>DataPack!B269</f>
        <v>Winter Gardens Primary School</v>
      </c>
      <c r="D116" s="492" t="str">
        <f>DataPack!C269</f>
        <v>Essex</v>
      </c>
      <c r="E116" s="492" t="str">
        <f>DataPack!D269</f>
        <v>Primary</v>
      </c>
      <c r="F116" s="492" t="str">
        <f>DataPack!E269</f>
        <v>Community School</v>
      </c>
      <c r="G116" s="458">
        <f>DataPack!F269</f>
        <v>41921</v>
      </c>
      <c r="H116" s="5"/>
    </row>
    <row r="117" spans="2:8" ht="12.75">
      <c r="B117" s="476">
        <f>DataPack!A270</f>
        <v>135335</v>
      </c>
      <c r="C117" s="492" t="str">
        <f>DataPack!B270</f>
        <v>Grace Academy Coventry</v>
      </c>
      <c r="D117" s="492" t="str">
        <f>DataPack!C270</f>
        <v>Coventry</v>
      </c>
      <c r="E117" s="492" t="str">
        <f>DataPack!D270</f>
        <v>Secondary</v>
      </c>
      <c r="F117" s="492" t="str">
        <f>DataPack!E270</f>
        <v>Academy Sponsor Led</v>
      </c>
      <c r="G117" s="458">
        <f>DataPack!F270</f>
        <v>41669</v>
      </c>
      <c r="H117" s="5"/>
    </row>
    <row r="118" spans="2:8" ht="12.75">
      <c r="B118" s="476">
        <f>DataPack!A271</f>
        <v>135100</v>
      </c>
      <c r="C118" s="492" t="str">
        <f>DataPack!B271</f>
        <v>Beaver Green Primary School</v>
      </c>
      <c r="D118" s="492" t="str">
        <f>DataPack!C271</f>
        <v>Kent</v>
      </c>
      <c r="E118" s="492" t="str">
        <f>DataPack!D271</f>
        <v>Primary</v>
      </c>
      <c r="F118" s="492" t="str">
        <f>DataPack!E271</f>
        <v>Community School</v>
      </c>
      <c r="G118" s="458">
        <f>DataPack!F271</f>
        <v>41614</v>
      </c>
      <c r="H118" s="5"/>
    </row>
    <row r="119" spans="2:8" ht="12.75">
      <c r="B119" s="476">
        <f>DataPack!A272</f>
        <v>135007</v>
      </c>
      <c r="C119" s="492" t="str">
        <f>DataPack!B272</f>
        <v>Trinity Academy</v>
      </c>
      <c r="D119" s="492" t="str">
        <f>DataPack!C272</f>
        <v>Doncaster</v>
      </c>
      <c r="E119" s="492" t="str">
        <f>DataPack!D272</f>
        <v>Secondary</v>
      </c>
      <c r="F119" s="492" t="str">
        <f>DataPack!E272</f>
        <v>Academy Sponsor Led</v>
      </c>
      <c r="G119" s="458">
        <f>DataPack!F272</f>
        <v>41620</v>
      </c>
      <c r="H119" s="5"/>
    </row>
    <row r="120" spans="2:8" ht="12.75">
      <c r="B120" s="476">
        <f>DataPack!A273</f>
        <v>134865</v>
      </c>
      <c r="C120" s="492" t="str">
        <f>DataPack!B273</f>
        <v>Lansbury Bridge School</v>
      </c>
      <c r="D120" s="492" t="str">
        <f>DataPack!C273</f>
        <v>St. Helens</v>
      </c>
      <c r="E120" s="492" t="str">
        <f>DataPack!D273</f>
        <v>Special</v>
      </c>
      <c r="F120" s="492" t="str">
        <f>DataPack!E273</f>
        <v>Community Special School</v>
      </c>
      <c r="G120" s="458">
        <f>DataPack!F273</f>
        <v>41983</v>
      </c>
      <c r="H120" s="5"/>
    </row>
    <row r="121" spans="2:8" ht="12.75">
      <c r="B121" s="476">
        <f>DataPack!A274</f>
        <v>134843</v>
      </c>
      <c r="C121" s="492" t="str">
        <f>DataPack!B274</f>
        <v>Riverside Primary School and Early Years Unit</v>
      </c>
      <c r="D121" s="492" t="str">
        <f>DataPack!C274</f>
        <v>Nottingham</v>
      </c>
      <c r="E121" s="492" t="str">
        <f>DataPack!D274</f>
        <v>Primary</v>
      </c>
      <c r="F121" s="492" t="str">
        <f>DataPack!E274</f>
        <v>Community School</v>
      </c>
      <c r="G121" s="458">
        <f>DataPack!F274</f>
        <v>41676</v>
      </c>
      <c r="H121" s="5"/>
    </row>
    <row r="122" spans="2:8" ht="12.75">
      <c r="B122" s="476">
        <f>DataPack!A275</f>
        <v>134425</v>
      </c>
      <c r="C122" s="492" t="str">
        <f>DataPack!B275</f>
        <v>Rosslyn Park Primary and Nursery School</v>
      </c>
      <c r="D122" s="492" t="str">
        <f>DataPack!C275</f>
        <v>Nottingham</v>
      </c>
      <c r="E122" s="492" t="str">
        <f>DataPack!D275</f>
        <v>Primary</v>
      </c>
      <c r="F122" s="492" t="str">
        <f>DataPack!E275</f>
        <v>Community School</v>
      </c>
      <c r="G122" s="458">
        <f>DataPack!F275</f>
        <v>41696</v>
      </c>
      <c r="H122" s="5"/>
    </row>
    <row r="123" spans="2:8" ht="12.75">
      <c r="B123" s="476">
        <f>DataPack!A276</f>
        <v>134279</v>
      </c>
      <c r="C123" s="492" t="str">
        <f>DataPack!B276</f>
        <v>West Heath Primary School</v>
      </c>
      <c r="D123" s="492" t="str">
        <f>DataPack!C276</f>
        <v>Birmingham</v>
      </c>
      <c r="E123" s="492" t="str">
        <f>DataPack!D276</f>
        <v>Primary</v>
      </c>
      <c r="F123" s="492" t="str">
        <f>DataPack!E276</f>
        <v>Community School</v>
      </c>
      <c r="G123" s="458">
        <f>DataPack!F276</f>
        <v>41607</v>
      </c>
      <c r="H123" s="5"/>
    </row>
    <row r="124" spans="2:8" ht="12.75">
      <c r="B124" s="476">
        <f>DataPack!A277</f>
        <v>134261</v>
      </c>
      <c r="C124" s="492" t="str">
        <f>DataPack!B277</f>
        <v>New Park School</v>
      </c>
      <c r="D124" s="492" t="str">
        <f>DataPack!C277</f>
        <v>Wolverhampton</v>
      </c>
      <c r="E124" s="492" t="str">
        <f>DataPack!D277</f>
        <v>Special</v>
      </c>
      <c r="F124" s="492" t="str">
        <f>DataPack!E277</f>
        <v>Community Special School</v>
      </c>
      <c r="G124" s="458">
        <f>DataPack!F277</f>
        <v>41697</v>
      </c>
      <c r="H124" s="5"/>
    </row>
    <row r="125" spans="2:8" ht="12.75">
      <c r="B125" s="476">
        <f>DataPack!A278</f>
        <v>134253</v>
      </c>
      <c r="C125" s="492" t="str">
        <f>DataPack!B278</f>
        <v>Djanogly City Academy</v>
      </c>
      <c r="D125" s="492" t="str">
        <f>DataPack!C278</f>
        <v>Nottingham</v>
      </c>
      <c r="E125" s="492" t="str">
        <f>DataPack!D278</f>
        <v>Secondary</v>
      </c>
      <c r="F125" s="492" t="str">
        <f>DataPack!E278</f>
        <v>Academy Sponsor Led</v>
      </c>
      <c r="G125" s="458">
        <f>DataPack!F278</f>
        <v>41592</v>
      </c>
      <c r="H125" s="5"/>
    </row>
    <row r="126" spans="2:8" ht="12.75">
      <c r="B126" s="476">
        <f>DataPack!A279</f>
        <v>134062</v>
      </c>
      <c r="C126" s="492" t="str">
        <f>DataPack!B279</f>
        <v>Whitstone Head School</v>
      </c>
      <c r="D126" s="492" t="str">
        <f>DataPack!C279</f>
        <v>Cornwall</v>
      </c>
      <c r="E126" s="492" t="str">
        <f>DataPack!D279</f>
        <v>Special</v>
      </c>
      <c r="F126" s="492" t="str">
        <f>DataPack!E279</f>
        <v>Non-Maintained Special School</v>
      </c>
      <c r="G126" s="458">
        <f>DataPack!F279</f>
        <v>41977</v>
      </c>
      <c r="H126" s="5"/>
    </row>
    <row r="127" spans="2:8" ht="12.75">
      <c r="B127" s="476">
        <f>DataPack!A280</f>
        <v>133753</v>
      </c>
      <c r="C127" s="492" t="str">
        <f>DataPack!B280</f>
        <v>Education in Hospital 1 (Airedale) C/O Learning Support Service, Education Bradford</v>
      </c>
      <c r="D127" s="492" t="str">
        <f>DataPack!C280</f>
        <v>Bradford</v>
      </c>
      <c r="E127" s="492" t="str">
        <f>DataPack!D280</f>
        <v>PRU</v>
      </c>
      <c r="F127" s="492" t="str">
        <f>DataPack!E280</f>
        <v>Pupil Referral Unit</v>
      </c>
      <c r="G127" s="458">
        <f>DataPack!F280</f>
        <v>41535</v>
      </c>
      <c r="H127" s="5"/>
    </row>
    <row r="128" spans="2:8" ht="12.75">
      <c r="B128" s="476">
        <f>DataPack!A281</f>
        <v>133745</v>
      </c>
      <c r="C128" s="492" t="str">
        <f>DataPack!B281</f>
        <v>Clatterford Tuition Centre</v>
      </c>
      <c r="D128" s="492" t="str">
        <f>DataPack!C281</f>
        <v>Isle of Wight</v>
      </c>
      <c r="E128" s="492" t="str">
        <f>DataPack!D281</f>
        <v>PRU</v>
      </c>
      <c r="F128" s="492" t="str">
        <f>DataPack!E281</f>
        <v>Pupil Referral Unit</v>
      </c>
      <c r="G128" s="458">
        <f>DataPack!F281</f>
        <v>41760</v>
      </c>
      <c r="H128" s="5"/>
    </row>
    <row r="129" spans="2:8" ht="12.75">
      <c r="B129" s="476">
        <f>DataPack!A282</f>
        <v>133730</v>
      </c>
      <c r="C129" s="492" t="str">
        <f>DataPack!B282</f>
        <v>Wyndcliffe Primary School</v>
      </c>
      <c r="D129" s="492" t="str">
        <f>DataPack!C282</f>
        <v>Birmingham</v>
      </c>
      <c r="E129" s="492" t="str">
        <f>DataPack!D282</f>
        <v>Primary</v>
      </c>
      <c r="F129" s="492" t="str">
        <f>DataPack!E282</f>
        <v>Community School</v>
      </c>
      <c r="G129" s="458">
        <f>DataPack!F282</f>
        <v>41626</v>
      </c>
      <c r="H129" s="5"/>
    </row>
    <row r="130" spans="2:8" ht="12.75">
      <c r="B130" s="476">
        <f>DataPack!A283</f>
        <v>133672</v>
      </c>
      <c r="C130" s="492" t="str">
        <f>DataPack!B283</f>
        <v>Sir Thomas Boteler Church of England High School</v>
      </c>
      <c r="D130" s="492" t="str">
        <f>DataPack!C283</f>
        <v>Warrington</v>
      </c>
      <c r="E130" s="492" t="str">
        <f>DataPack!D283</f>
        <v>Secondary</v>
      </c>
      <c r="F130" s="492" t="str">
        <f>DataPack!E283</f>
        <v>Voluntary Aided School</v>
      </c>
      <c r="G130" s="458">
        <f>DataPack!F283</f>
        <v>41893</v>
      </c>
      <c r="H130" s="5"/>
    </row>
    <row r="131" spans="2:8" ht="12.75">
      <c r="B131" s="476">
        <f>DataPack!A284</f>
        <v>133653</v>
      </c>
      <c r="C131" s="492" t="str">
        <f>DataPack!B284</f>
        <v>St Mary's School and 6th Form College</v>
      </c>
      <c r="D131" s="492" t="str">
        <f>DataPack!C284</f>
        <v>East Sussex</v>
      </c>
      <c r="E131" s="492" t="str">
        <f>DataPack!D284</f>
        <v>Special</v>
      </c>
      <c r="F131" s="492" t="str">
        <f>DataPack!E284</f>
        <v>Non-Maintained Special School</v>
      </c>
      <c r="G131" s="458">
        <f>DataPack!F284</f>
        <v>41957</v>
      </c>
      <c r="H131" s="5"/>
    </row>
    <row r="132" spans="2:8" ht="12.75">
      <c r="B132" s="476">
        <f>DataPack!A285</f>
        <v>133586</v>
      </c>
      <c r="C132" s="492" t="str">
        <f>DataPack!B285</f>
        <v>Penn School</v>
      </c>
      <c r="D132" s="492" t="str">
        <f>DataPack!C285</f>
        <v>Buckinghamshire</v>
      </c>
      <c r="E132" s="492" t="str">
        <f>DataPack!D285</f>
        <v>Special</v>
      </c>
      <c r="F132" s="492" t="str">
        <f>DataPack!E285</f>
        <v>Non-Maintained Special School</v>
      </c>
      <c r="G132" s="458">
        <f>DataPack!F285</f>
        <v>41403</v>
      </c>
      <c r="H132" s="5"/>
    </row>
    <row r="133" spans="2:8" ht="12.75">
      <c r="B133" s="476">
        <f>DataPack!A286</f>
        <v>133538</v>
      </c>
      <c r="C133" s="492" t="str">
        <f>DataPack!B286</f>
        <v>Chapel-en-le-Frith CofE VC Primary School</v>
      </c>
      <c r="D133" s="492" t="str">
        <f>DataPack!C286</f>
        <v>Derbyshire</v>
      </c>
      <c r="E133" s="492" t="str">
        <f>DataPack!D286</f>
        <v>Primary</v>
      </c>
      <c r="F133" s="492" t="str">
        <f>DataPack!E286</f>
        <v>Voluntary Controlled School</v>
      </c>
      <c r="G133" s="458">
        <f>DataPack!F286</f>
        <v>41572</v>
      </c>
      <c r="H133" s="5"/>
    </row>
    <row r="134" spans="2:8" ht="12.75">
      <c r="B134" s="476">
        <f>DataPack!A287</f>
        <v>133512</v>
      </c>
      <c r="C134" s="492" t="str">
        <f>DataPack!B287</f>
        <v>Little Spring School</v>
      </c>
      <c r="D134" s="492" t="str">
        <f>DataPack!C287</f>
        <v>Buckinghamshire</v>
      </c>
      <c r="E134" s="492" t="str">
        <f>DataPack!D287</f>
        <v>Primary</v>
      </c>
      <c r="F134" s="492" t="str">
        <f>DataPack!E287</f>
        <v>Community School</v>
      </c>
      <c r="G134" s="458">
        <f>DataPack!F287</f>
        <v>41950</v>
      </c>
      <c r="H134" s="5"/>
    </row>
    <row r="135" spans="2:8" ht="12.75">
      <c r="B135" s="476">
        <f>DataPack!A288</f>
        <v>133484</v>
      </c>
      <c r="C135" s="492" t="str">
        <f>DataPack!B288</f>
        <v>Lower Meadow Primary School</v>
      </c>
      <c r="D135" s="492" t="str">
        <f>DataPack!C288</f>
        <v>Sheffield</v>
      </c>
      <c r="E135" s="492" t="str">
        <f>DataPack!D288</f>
        <v>Primary</v>
      </c>
      <c r="F135" s="492" t="str">
        <f>DataPack!E288</f>
        <v>Foundation School</v>
      </c>
      <c r="G135" s="458">
        <f>DataPack!F288</f>
        <v>41668</v>
      </c>
      <c r="H135" s="5"/>
    </row>
    <row r="136" spans="2:8" ht="12.75">
      <c r="B136" s="476">
        <f>DataPack!A289</f>
        <v>133479</v>
      </c>
      <c r="C136" s="492" t="str">
        <f>DataPack!B289</f>
        <v>Kentmere Primary School</v>
      </c>
      <c r="D136" s="492" t="str">
        <f>DataPack!C289</f>
        <v>Rochdale</v>
      </c>
      <c r="E136" s="492" t="str">
        <f>DataPack!D289</f>
        <v>Primary</v>
      </c>
      <c r="F136" s="492" t="str">
        <f>DataPack!E289</f>
        <v>Community School</v>
      </c>
      <c r="G136" s="458">
        <f>DataPack!F289</f>
        <v>41537</v>
      </c>
      <c r="H136" s="5"/>
    </row>
    <row r="137" spans="2:8" ht="12.75">
      <c r="B137" s="476">
        <f>DataPack!A290</f>
        <v>133422</v>
      </c>
      <c r="C137" s="492" t="str">
        <f>DataPack!B290</f>
        <v>Endeavour High School</v>
      </c>
      <c r="D137" s="492" t="str">
        <f>DataPack!C290</f>
        <v>Kingston upon Hull City of</v>
      </c>
      <c r="E137" s="492" t="str">
        <f>DataPack!D290</f>
        <v>Secondary</v>
      </c>
      <c r="F137" s="492" t="str">
        <f>DataPack!E290</f>
        <v>Community School</v>
      </c>
      <c r="G137" s="458">
        <f>DataPack!F290</f>
        <v>41915</v>
      </c>
      <c r="H137" s="5"/>
    </row>
    <row r="138" spans="2:8" ht="12.75">
      <c r="B138" s="476">
        <f>DataPack!A291</f>
        <v>133340</v>
      </c>
      <c r="C138" s="492" t="str">
        <f>DataPack!B291</f>
        <v>Wakefield Pathways School</v>
      </c>
      <c r="D138" s="492" t="str">
        <f>DataPack!C291</f>
        <v>Wakefield</v>
      </c>
      <c r="E138" s="492" t="str">
        <f>DataPack!D291</f>
        <v>Special</v>
      </c>
      <c r="F138" s="492" t="str">
        <f>DataPack!E291</f>
        <v>Community Special School</v>
      </c>
      <c r="G138" s="458">
        <f>DataPack!F291</f>
        <v>41969</v>
      </c>
      <c r="H138" s="5"/>
    </row>
    <row r="139" spans="2:8" ht="12.75">
      <c r="B139" s="476">
        <f>DataPack!A292</f>
        <v>133328</v>
      </c>
      <c r="C139" s="492" t="str">
        <f>DataPack!B292</f>
        <v>Etruscan Primary School</v>
      </c>
      <c r="D139" s="492" t="str">
        <f>DataPack!C292</f>
        <v>Stoke-on-Trent</v>
      </c>
      <c r="E139" s="492" t="str">
        <f>DataPack!D292</f>
        <v>Primary</v>
      </c>
      <c r="F139" s="492" t="str">
        <f>DataPack!E292</f>
        <v>Community School</v>
      </c>
      <c r="G139" s="458">
        <f>DataPack!F292</f>
        <v>41591</v>
      </c>
      <c r="H139" s="5"/>
    </row>
    <row r="140" spans="2:8" ht="12.75">
      <c r="B140" s="476">
        <f>DataPack!A293</f>
        <v>133306</v>
      </c>
      <c r="C140" s="492" t="str">
        <f>DataPack!B293</f>
        <v>Al-Hijrah School</v>
      </c>
      <c r="D140" s="492" t="str">
        <f>DataPack!C293</f>
        <v>Birmingham</v>
      </c>
      <c r="E140" s="492" t="str">
        <f>DataPack!D293</f>
        <v>Secondary</v>
      </c>
      <c r="F140" s="492" t="str">
        <f>DataPack!E293</f>
        <v>Voluntary Aided School</v>
      </c>
      <c r="G140" s="458">
        <f>DataPack!F293</f>
        <v>41619</v>
      </c>
      <c r="H140" s="5"/>
    </row>
    <row r="141" spans="2:8" ht="12.75">
      <c r="B141" s="476">
        <f>DataPack!A294</f>
        <v>133282</v>
      </c>
      <c r="C141" s="492" t="str">
        <f>DataPack!B294</f>
        <v>St Michael's Church of England Primary School</v>
      </c>
      <c r="D141" s="492" t="str">
        <f>DataPack!C294</f>
        <v>Warwickshire</v>
      </c>
      <c r="E141" s="492" t="str">
        <f>DataPack!D294</f>
        <v>Primary</v>
      </c>
      <c r="F141" s="492" t="str">
        <f>DataPack!E294</f>
        <v>Voluntary Aided School</v>
      </c>
      <c r="G141" s="458">
        <f>DataPack!F294</f>
        <v>41669</v>
      </c>
      <c r="H141" s="5"/>
    </row>
    <row r="142" spans="2:8" ht="12.75">
      <c r="B142" s="476">
        <f>DataPack!A295</f>
        <v>132762</v>
      </c>
      <c r="C142" s="492" t="str">
        <f>DataPack!B295</f>
        <v>Futures Community College</v>
      </c>
      <c r="D142" s="492" t="str">
        <f>DataPack!C295</f>
        <v>Southend-on-Sea</v>
      </c>
      <c r="E142" s="492" t="str">
        <f>DataPack!D295</f>
        <v>Secondary</v>
      </c>
      <c r="F142" s="492" t="str">
        <f>DataPack!E295</f>
        <v>Foundation School</v>
      </c>
      <c r="G142" s="458">
        <f>DataPack!F295</f>
        <v>41711</v>
      </c>
      <c r="H142" s="5"/>
    </row>
    <row r="143" spans="2:8" ht="12.75">
      <c r="B143" s="476">
        <f>DataPack!A296</f>
        <v>132267</v>
      </c>
      <c r="C143" s="492" t="str">
        <f>DataPack!B296</f>
        <v>Temple Mill Primary School</v>
      </c>
      <c r="D143" s="492" t="str">
        <f>DataPack!C296</f>
        <v>Medway</v>
      </c>
      <c r="E143" s="492" t="str">
        <f>DataPack!D296</f>
        <v>Primary</v>
      </c>
      <c r="F143" s="492" t="str">
        <f>DataPack!E296</f>
        <v>Community School</v>
      </c>
      <c r="G143" s="458">
        <f>DataPack!F296</f>
        <v>41922</v>
      </c>
      <c r="H143" s="5"/>
    </row>
    <row r="144" spans="2:8" ht="12.75">
      <c r="B144" s="476">
        <f>DataPack!A297</f>
        <v>132240</v>
      </c>
      <c r="C144" s="492" t="str">
        <f>DataPack!B297</f>
        <v>Priory CofE Primary School</v>
      </c>
      <c r="D144" s="492" t="str">
        <f>DataPack!C297</f>
        <v>Stoke-on-Trent</v>
      </c>
      <c r="E144" s="492" t="str">
        <f>DataPack!D297</f>
        <v>Primary</v>
      </c>
      <c r="F144" s="492" t="str">
        <f>DataPack!E297</f>
        <v>Voluntary Controlled School</v>
      </c>
      <c r="G144" s="458">
        <f>DataPack!F297</f>
        <v>41383</v>
      </c>
      <c r="H144" s="5"/>
    </row>
    <row r="145" spans="2:8" ht="12.75">
      <c r="B145" s="476">
        <f>DataPack!A298</f>
        <v>132224</v>
      </c>
      <c r="C145" s="492" t="str">
        <f>DataPack!B298</f>
        <v>Longwood Primary School</v>
      </c>
      <c r="D145" s="492" t="str">
        <f>DataPack!C298</f>
        <v>Essex</v>
      </c>
      <c r="E145" s="492" t="str">
        <f>DataPack!D298</f>
        <v>Primary</v>
      </c>
      <c r="F145" s="492" t="str">
        <f>DataPack!E298</f>
        <v>Community School</v>
      </c>
      <c r="G145" s="458">
        <f>DataPack!F298</f>
        <v>41620</v>
      </c>
      <c r="H145" s="5"/>
    </row>
    <row r="146" spans="2:8" ht="12.75">
      <c r="B146" s="476">
        <f>DataPack!A299</f>
        <v>132144</v>
      </c>
      <c r="C146" s="492" t="str">
        <f>DataPack!B299</f>
        <v>Robin Hood Primary and Nursery School</v>
      </c>
      <c r="D146" s="492" t="str">
        <f>DataPack!C299</f>
        <v>Nottinghamshire</v>
      </c>
      <c r="E146" s="492" t="str">
        <f>DataPack!D299</f>
        <v>Primary</v>
      </c>
      <c r="F146" s="492" t="str">
        <f>DataPack!E299</f>
        <v>Community School</v>
      </c>
      <c r="G146" s="458">
        <f>DataPack!F299</f>
        <v>41697</v>
      </c>
      <c r="H146" s="5"/>
    </row>
    <row r="147" spans="2:8" ht="12.75">
      <c r="B147" s="476">
        <f>DataPack!A300</f>
        <v>132122</v>
      </c>
      <c r="C147" s="492" t="str">
        <f>DataPack!B300</f>
        <v>Mount Gilbert School</v>
      </c>
      <c r="D147" s="492" t="str">
        <f>DataPack!C300</f>
        <v>Telford and Wrekin</v>
      </c>
      <c r="E147" s="492" t="str">
        <f>DataPack!D300</f>
        <v>Special</v>
      </c>
      <c r="F147" s="492" t="str">
        <f>DataPack!E300</f>
        <v>Community Special School</v>
      </c>
      <c r="G147" s="458">
        <f>DataPack!F300</f>
        <v>41704</v>
      </c>
      <c r="H147" s="5"/>
    </row>
    <row r="148" spans="2:8" ht="12.75">
      <c r="B148" s="476">
        <f>DataPack!A301</f>
        <v>131915</v>
      </c>
      <c r="C148" s="492" t="str">
        <f>DataPack!B301</f>
        <v>Maplewood School</v>
      </c>
      <c r="D148" s="492" t="str">
        <f>DataPack!C301</f>
        <v>Buckinghamshire</v>
      </c>
      <c r="E148" s="492" t="str">
        <f>DataPack!D301</f>
        <v>Special</v>
      </c>
      <c r="F148" s="492" t="str">
        <f>DataPack!E301</f>
        <v>Community Special School</v>
      </c>
      <c r="G148" s="458">
        <f>DataPack!F301</f>
        <v>41619</v>
      </c>
      <c r="H148" s="5"/>
    </row>
    <row r="149" spans="2:8" ht="12.75">
      <c r="B149" s="476">
        <f>DataPack!A302</f>
        <v>131837</v>
      </c>
      <c r="C149" s="492" t="str">
        <f>DataPack!B302</f>
        <v>Our Lady and St Philomena's Catholic Primary School</v>
      </c>
      <c r="D149" s="492" t="str">
        <f>DataPack!C302</f>
        <v>Liverpool</v>
      </c>
      <c r="E149" s="492" t="str">
        <f>DataPack!D302</f>
        <v>Primary</v>
      </c>
      <c r="F149" s="492" t="str">
        <f>DataPack!E302</f>
        <v>Voluntary Aided School</v>
      </c>
      <c r="G149" s="458">
        <f>DataPack!F302</f>
        <v>41899</v>
      </c>
      <c r="H149" s="5"/>
    </row>
    <row r="150" spans="2:8" ht="12.75">
      <c r="B150" s="476">
        <f>DataPack!A303</f>
        <v>131776</v>
      </c>
      <c r="C150" s="492" t="str">
        <f>DataPack!B303</f>
        <v>Castle View Primary School</v>
      </c>
      <c r="D150" s="492" t="str">
        <f>DataPack!C303</f>
        <v>Derbyshire</v>
      </c>
      <c r="E150" s="492" t="str">
        <f>DataPack!D303</f>
        <v>Primary</v>
      </c>
      <c r="F150" s="492" t="str">
        <f>DataPack!E303</f>
        <v>Community School</v>
      </c>
      <c r="G150" s="458">
        <f>DataPack!F303</f>
        <v>41465</v>
      </c>
      <c r="H150" s="5"/>
    </row>
    <row r="151" spans="2:8" ht="12.75">
      <c r="B151" s="476">
        <f>DataPack!A304</f>
        <v>131692</v>
      </c>
      <c r="C151" s="492" t="str">
        <f>DataPack!B304</f>
        <v>Lever Park School</v>
      </c>
      <c r="D151" s="492" t="str">
        <f>DataPack!C304</f>
        <v>Bolton</v>
      </c>
      <c r="E151" s="492" t="str">
        <f>DataPack!D304</f>
        <v>Special</v>
      </c>
      <c r="F151" s="492" t="str">
        <f>DataPack!E304</f>
        <v>Foundation Special School</v>
      </c>
      <c r="G151" s="458">
        <f>DataPack!F304</f>
        <v>41970</v>
      </c>
      <c r="H151" s="5"/>
    </row>
    <row r="152" spans="2:8" ht="12.75">
      <c r="B152" s="476">
        <f>DataPack!A305</f>
        <v>131526</v>
      </c>
      <c r="C152" s="492" t="str">
        <f>DataPack!B305</f>
        <v>High Well School - South Hiendley</v>
      </c>
      <c r="D152" s="492" t="str">
        <f>DataPack!C305</f>
        <v>Wakefield</v>
      </c>
      <c r="E152" s="492" t="str">
        <f>DataPack!D305</f>
        <v>Special</v>
      </c>
      <c r="F152" s="492" t="str">
        <f>DataPack!E305</f>
        <v>Community Special School</v>
      </c>
      <c r="G152" s="458">
        <f>DataPack!F305</f>
        <v>41360</v>
      </c>
      <c r="H152" s="5"/>
    </row>
    <row r="153" spans="2:8" ht="12.75">
      <c r="B153" s="476">
        <f>DataPack!A306</f>
        <v>131418</v>
      </c>
      <c r="C153" s="492" t="str">
        <f>DataPack!B306</f>
        <v>St Mary's RC Primary School</v>
      </c>
      <c r="D153" s="492" t="str">
        <f>DataPack!C306</f>
        <v>Brent</v>
      </c>
      <c r="E153" s="492" t="str">
        <f>DataPack!D306</f>
        <v>Primary</v>
      </c>
      <c r="F153" s="492" t="str">
        <f>DataPack!E306</f>
        <v>Voluntary Aided School</v>
      </c>
      <c r="G153" s="458">
        <f>DataPack!F306</f>
        <v>41726</v>
      </c>
      <c r="H153" s="5"/>
    </row>
    <row r="154" spans="2:8" ht="12.75">
      <c r="B154" s="476">
        <f>DataPack!A307</f>
        <v>131159</v>
      </c>
      <c r="C154" s="492" t="str">
        <f>DataPack!B307</f>
        <v>Richard Newman Primary School</v>
      </c>
      <c r="D154" s="492" t="str">
        <f>DataPack!C307</f>
        <v>Barnsley</v>
      </c>
      <c r="E154" s="492" t="str">
        <f>DataPack!D307</f>
        <v>Primary</v>
      </c>
      <c r="F154" s="492" t="str">
        <f>DataPack!E307</f>
        <v>Community School</v>
      </c>
      <c r="G154" s="458">
        <f>DataPack!F307</f>
        <v>41774</v>
      </c>
      <c r="H154" s="5"/>
    </row>
    <row r="155" spans="2:8" ht="12.75">
      <c r="B155" s="476">
        <f>DataPack!A308</f>
        <v>130939</v>
      </c>
      <c r="C155" s="492" t="str">
        <f>DataPack!B308</f>
        <v>Chickenley Community Junior Infant and Nursery School</v>
      </c>
      <c r="D155" s="492" t="str">
        <f>DataPack!C308</f>
        <v>Kirklees</v>
      </c>
      <c r="E155" s="492" t="str">
        <f>DataPack!D308</f>
        <v>Primary</v>
      </c>
      <c r="F155" s="492" t="str">
        <f>DataPack!E308</f>
        <v>Foundation School</v>
      </c>
      <c r="G155" s="458">
        <f>DataPack!F308</f>
        <v>41606</v>
      </c>
      <c r="H155" s="5"/>
    </row>
    <row r="156" spans="2:8" ht="12.75">
      <c r="B156" s="476">
        <f>DataPack!A309</f>
        <v>130091</v>
      </c>
      <c r="C156" s="492" t="str">
        <f>DataPack!B309</f>
        <v>Emslie Morgan Alternative Provision School (EMAPS)</v>
      </c>
      <c r="D156" s="492" t="str">
        <f>DataPack!C309</f>
        <v>Wirral</v>
      </c>
      <c r="E156" s="492" t="str">
        <f>DataPack!D309</f>
        <v>PRU</v>
      </c>
      <c r="F156" s="492" t="str">
        <f>DataPack!E309</f>
        <v>Pupil Referral Unit</v>
      </c>
      <c r="G156" s="458">
        <f>DataPack!F309</f>
        <v>41319</v>
      </c>
      <c r="H156" s="5"/>
    </row>
    <row r="157" spans="2:8" ht="12.75">
      <c r="B157" s="476">
        <f>DataPack!A310</f>
        <v>126304</v>
      </c>
      <c r="C157" s="492" t="str">
        <f>DataPack!B310</f>
        <v>Longford CofE (VC) Primary School</v>
      </c>
      <c r="D157" s="492" t="str">
        <f>DataPack!C310</f>
        <v>Wiltshire</v>
      </c>
      <c r="E157" s="492" t="str">
        <f>DataPack!D310</f>
        <v>Primary</v>
      </c>
      <c r="F157" s="492" t="str">
        <f>DataPack!E310</f>
        <v>Voluntary Controlled School</v>
      </c>
      <c r="G157" s="458">
        <f>DataPack!F310</f>
        <v>41572</v>
      </c>
      <c r="H157" s="5"/>
    </row>
    <row r="158" spans="2:8" ht="12.75">
      <c r="B158" s="476">
        <f>DataPack!A311</f>
        <v>126258</v>
      </c>
      <c r="C158" s="492" t="str">
        <f>DataPack!B311</f>
        <v>The Avenue Primary School and Children's Centre</v>
      </c>
      <c r="D158" s="492" t="str">
        <f>DataPack!C311</f>
        <v>Wiltshire</v>
      </c>
      <c r="E158" s="492" t="str">
        <f>DataPack!D311</f>
        <v>Primary</v>
      </c>
      <c r="F158" s="492" t="str">
        <f>DataPack!E311</f>
        <v>Foundation School</v>
      </c>
      <c r="G158" s="458">
        <f>DataPack!F311</f>
        <v>41380</v>
      </c>
      <c r="H158" s="5"/>
    </row>
    <row r="159" spans="2:8" ht="12.75">
      <c r="B159" s="476">
        <f>DataPack!A312</f>
        <v>126209</v>
      </c>
      <c r="C159" s="492" t="str">
        <f>DataPack!B312</f>
        <v>Ruskin Junior School</v>
      </c>
      <c r="D159" s="492" t="str">
        <f>DataPack!C312</f>
        <v>Swindon</v>
      </c>
      <c r="E159" s="492" t="str">
        <f>DataPack!D312</f>
        <v>Primary</v>
      </c>
      <c r="F159" s="492" t="str">
        <f>DataPack!E312</f>
        <v>Community School</v>
      </c>
      <c r="G159" s="458">
        <f>DataPack!F312</f>
        <v>41969</v>
      </c>
      <c r="H159" s="5"/>
    </row>
    <row r="160" spans="2:8" ht="12.75">
      <c r="B160" s="476">
        <f>DataPack!A313</f>
        <v>126084</v>
      </c>
      <c r="C160" s="492" t="str">
        <f>DataPack!B313</f>
        <v>Oakmeeds Community College</v>
      </c>
      <c r="D160" s="492" t="str">
        <f>DataPack!C313</f>
        <v>West Sussex</v>
      </c>
      <c r="E160" s="492" t="str">
        <f>DataPack!D313</f>
        <v>Secondary</v>
      </c>
      <c r="F160" s="492" t="str">
        <f>DataPack!E313</f>
        <v>Community School</v>
      </c>
      <c r="G160" s="458">
        <f>DataPack!F313</f>
        <v>41669</v>
      </c>
      <c r="H160" s="5"/>
    </row>
    <row r="161" spans="2:8" ht="12.75">
      <c r="B161" s="476">
        <f>DataPack!A314</f>
        <v>125985</v>
      </c>
      <c r="C161" s="492" t="str">
        <f>DataPack!B314</f>
        <v>Jolesfield CofE Primary School</v>
      </c>
      <c r="D161" s="492" t="str">
        <f>DataPack!C314</f>
        <v>West Sussex</v>
      </c>
      <c r="E161" s="492" t="str">
        <f>DataPack!D314</f>
        <v>Primary</v>
      </c>
      <c r="F161" s="492" t="str">
        <f>DataPack!E314</f>
        <v>Voluntary Controlled School</v>
      </c>
      <c r="G161" s="458">
        <f>DataPack!F314</f>
        <v>41439</v>
      </c>
      <c r="H161" s="5"/>
    </row>
    <row r="162" spans="2:8" ht="12.75">
      <c r="B162" s="476">
        <f>DataPack!A315</f>
        <v>125227</v>
      </c>
      <c r="C162" s="492" t="str">
        <f>DataPack!B315</f>
        <v>The Weald CofE Voluntary Aided Primary School</v>
      </c>
      <c r="D162" s="492" t="str">
        <f>DataPack!C315</f>
        <v>Surrey</v>
      </c>
      <c r="E162" s="492" t="str">
        <f>DataPack!D315</f>
        <v>Primary</v>
      </c>
      <c r="F162" s="492" t="str">
        <f>DataPack!E315</f>
        <v>Voluntary Aided School</v>
      </c>
      <c r="G162" s="458">
        <f>DataPack!F315</f>
        <v>41662</v>
      </c>
      <c r="H162" s="5"/>
    </row>
    <row r="163" spans="2:8" ht="12.75">
      <c r="B163" s="476">
        <f>DataPack!A316</f>
        <v>125128</v>
      </c>
      <c r="C163" s="492" t="str">
        <f>DataPack!B316</f>
        <v>Salfords Primary School</v>
      </c>
      <c r="D163" s="492" t="str">
        <f>DataPack!C316</f>
        <v>Surrey</v>
      </c>
      <c r="E163" s="492" t="str">
        <f>DataPack!D316</f>
        <v>Primary</v>
      </c>
      <c r="F163" s="492" t="str">
        <f>DataPack!E316</f>
        <v>Community School</v>
      </c>
      <c r="G163" s="458">
        <f>DataPack!F316</f>
        <v>41817</v>
      </c>
      <c r="H163" s="5"/>
    </row>
    <row r="164" spans="2:8" ht="12.75">
      <c r="B164" s="476">
        <f>DataPack!A317</f>
        <v>124908</v>
      </c>
      <c r="C164" s="492" t="str">
        <f>DataPack!B317</f>
        <v>Beacon Hill School</v>
      </c>
      <c r="D164" s="492" t="str">
        <f>DataPack!C317</f>
        <v>Suffolk</v>
      </c>
      <c r="E164" s="492" t="str">
        <f>DataPack!D317</f>
        <v>Special</v>
      </c>
      <c r="F164" s="492" t="str">
        <f>DataPack!E317</f>
        <v>Community Special School</v>
      </c>
      <c r="G164" s="458">
        <f>DataPack!F317</f>
        <v>41536</v>
      </c>
      <c r="H164" s="5"/>
    </row>
    <row r="165" spans="2:8" ht="12.75">
      <c r="B165" s="476">
        <f>DataPack!A318</f>
        <v>124851</v>
      </c>
      <c r="C165" s="492" t="str">
        <f>DataPack!B318</f>
        <v>The Benjamin Britten High School</v>
      </c>
      <c r="D165" s="492" t="str">
        <f>DataPack!C318</f>
        <v>Suffolk</v>
      </c>
      <c r="E165" s="492" t="str">
        <f>DataPack!D318</f>
        <v>Secondary</v>
      </c>
      <c r="F165" s="492" t="str">
        <f>DataPack!E318</f>
        <v>Community School</v>
      </c>
      <c r="G165" s="458">
        <f>DataPack!F318</f>
        <v>41928</v>
      </c>
      <c r="H165" s="5"/>
    </row>
    <row r="166" spans="2:8" ht="12.75">
      <c r="B166" s="476">
        <f>DataPack!A319</f>
        <v>124716</v>
      </c>
      <c r="C166" s="492" t="str">
        <f>DataPack!B319</f>
        <v>St Christopher's CEVCP School</v>
      </c>
      <c r="D166" s="492" t="str">
        <f>DataPack!C319</f>
        <v>Suffolk</v>
      </c>
      <c r="E166" s="492" t="str">
        <f>DataPack!D319</f>
        <v>Primary</v>
      </c>
      <c r="F166" s="492" t="str">
        <f>DataPack!E319</f>
        <v>Voluntary Controlled School</v>
      </c>
      <c r="G166" s="458">
        <f>DataPack!F319</f>
        <v>41914</v>
      </c>
      <c r="H166" s="5"/>
    </row>
    <row r="167" spans="2:8" ht="12.75">
      <c r="B167" s="476">
        <f>DataPack!A320</f>
        <v>124714</v>
      </c>
      <c r="C167" s="492" t="str">
        <f>DataPack!B320</f>
        <v>Tudor Church of England Voluntary Controlled Primary School, Sudbury</v>
      </c>
      <c r="D167" s="492" t="str">
        <f>DataPack!C320</f>
        <v>Suffolk</v>
      </c>
      <c r="E167" s="492" t="str">
        <f>DataPack!D320</f>
        <v>Primary</v>
      </c>
      <c r="F167" s="492" t="str">
        <f>DataPack!E320</f>
        <v>Voluntary Controlled School</v>
      </c>
      <c r="G167" s="458">
        <f>DataPack!F320</f>
        <v>41600</v>
      </c>
      <c r="H167" s="5"/>
    </row>
    <row r="168" spans="2:8" ht="12.75">
      <c r="B168" s="476">
        <f>DataPack!A321</f>
        <v>124708</v>
      </c>
      <c r="C168" s="492" t="str">
        <f>DataPack!B321</f>
        <v>Monks Eleigh Church of England Voluntary Controlled Primary School</v>
      </c>
      <c r="D168" s="492" t="str">
        <f>DataPack!C321</f>
        <v>Suffolk</v>
      </c>
      <c r="E168" s="492" t="str">
        <f>DataPack!D321</f>
        <v>Primary</v>
      </c>
      <c r="F168" s="492" t="str">
        <f>DataPack!E321</f>
        <v>Voluntary Controlled School</v>
      </c>
      <c r="G168" s="458">
        <f>DataPack!F321</f>
        <v>41467</v>
      </c>
      <c r="H168" s="5"/>
    </row>
    <row r="169" spans="2:8" ht="12.75">
      <c r="B169" s="476">
        <f>DataPack!A322</f>
        <v>124673</v>
      </c>
      <c r="C169" s="492" t="str">
        <f>DataPack!B322</f>
        <v>Coupals Community Primary School</v>
      </c>
      <c r="D169" s="492" t="str">
        <f>DataPack!C322</f>
        <v>Suffolk</v>
      </c>
      <c r="E169" s="492" t="str">
        <f>DataPack!D322</f>
        <v>Primary</v>
      </c>
      <c r="F169" s="492" t="str">
        <f>DataPack!E322</f>
        <v>Community School</v>
      </c>
      <c r="G169" s="458">
        <f>DataPack!F322</f>
        <v>41775</v>
      </c>
      <c r="H169" s="5"/>
    </row>
    <row r="170" spans="2:8" ht="12.75">
      <c r="B170" s="476">
        <f>DataPack!A323</f>
        <v>124655</v>
      </c>
      <c r="C170" s="492" t="str">
        <f>DataPack!B323</f>
        <v>Rose Hill Primary School</v>
      </c>
      <c r="D170" s="492" t="str">
        <f>DataPack!C323</f>
        <v>Suffolk</v>
      </c>
      <c r="E170" s="492" t="str">
        <f>DataPack!D323</f>
        <v>Primary</v>
      </c>
      <c r="F170" s="492" t="str">
        <f>DataPack!E323</f>
        <v>Community School</v>
      </c>
      <c r="G170" s="458">
        <f>DataPack!F323</f>
        <v>41557</v>
      </c>
      <c r="H170" s="5"/>
    </row>
    <row r="171" spans="2:8" ht="12.75">
      <c r="B171" s="476">
        <f>DataPack!A324</f>
        <v>124638</v>
      </c>
      <c r="C171" s="492" t="str">
        <f>DataPack!B324</f>
        <v>Dell Primary School</v>
      </c>
      <c r="D171" s="492" t="str">
        <f>DataPack!C324</f>
        <v>Suffolk</v>
      </c>
      <c r="E171" s="492" t="str">
        <f>DataPack!D324</f>
        <v>Primary</v>
      </c>
      <c r="F171" s="492" t="str">
        <f>DataPack!E324</f>
        <v>Community School</v>
      </c>
      <c r="G171" s="458">
        <f>DataPack!F324</f>
        <v>41775</v>
      </c>
      <c r="H171" s="5"/>
    </row>
    <row r="172" spans="2:8" ht="12.75">
      <c r="B172" s="476">
        <f>DataPack!A325</f>
        <v>124390</v>
      </c>
      <c r="C172" s="492" t="str">
        <f>DataPack!B325</f>
        <v>Birches Head Academy</v>
      </c>
      <c r="D172" s="492" t="str">
        <f>DataPack!C325</f>
        <v>Stoke-on-Trent</v>
      </c>
      <c r="E172" s="492" t="str">
        <f>DataPack!D325</f>
        <v>Secondary</v>
      </c>
      <c r="F172" s="492" t="str">
        <f>DataPack!E325</f>
        <v>Foundation School</v>
      </c>
      <c r="G172" s="458">
        <f>DataPack!F325</f>
        <v>41619</v>
      </c>
      <c r="H172" s="5"/>
    </row>
    <row r="173" spans="2:8" ht="12.75">
      <c r="B173" s="476">
        <f>DataPack!A326</f>
        <v>124216</v>
      </c>
      <c r="C173" s="492" t="str">
        <f>DataPack!B326</f>
        <v>Whitfield Valley Primary School</v>
      </c>
      <c r="D173" s="492" t="str">
        <f>DataPack!C326</f>
        <v>Stoke-on-Trent</v>
      </c>
      <c r="E173" s="492" t="str">
        <f>DataPack!D326</f>
        <v>Primary</v>
      </c>
      <c r="F173" s="492" t="str">
        <f>DataPack!E326</f>
        <v>Community School</v>
      </c>
      <c r="G173" s="458">
        <f>DataPack!F326</f>
        <v>41606</v>
      </c>
      <c r="H173" s="5"/>
    </row>
    <row r="174" spans="2:8" ht="12.75">
      <c r="B174" s="476">
        <f>DataPack!A327</f>
        <v>124204</v>
      </c>
      <c r="C174" s="492" t="str">
        <f>DataPack!B327</f>
        <v>Silkmore Community Primary School</v>
      </c>
      <c r="D174" s="492" t="str">
        <f>DataPack!C327</f>
        <v>Staffordshire</v>
      </c>
      <c r="E174" s="492" t="str">
        <f>DataPack!D327</f>
        <v>Primary</v>
      </c>
      <c r="F174" s="492" t="str">
        <f>DataPack!E327</f>
        <v>Community School</v>
      </c>
      <c r="G174" s="458">
        <f>DataPack!F327</f>
        <v>41717</v>
      </c>
      <c r="H174" s="5"/>
    </row>
    <row r="175" spans="2:8" ht="12.75">
      <c r="B175" s="476">
        <f>DataPack!A328</f>
        <v>124203</v>
      </c>
      <c r="C175" s="492" t="str">
        <f>DataPack!B328</f>
        <v>Castlechurch Primary School</v>
      </c>
      <c r="D175" s="492" t="str">
        <f>DataPack!C328</f>
        <v>Staffordshire</v>
      </c>
      <c r="E175" s="492" t="str">
        <f>DataPack!D328</f>
        <v>Primary</v>
      </c>
      <c r="F175" s="492" t="str">
        <f>DataPack!E328</f>
        <v>Community School</v>
      </c>
      <c r="G175" s="458">
        <f>DataPack!F328</f>
        <v>41718</v>
      </c>
      <c r="H175" s="5"/>
    </row>
    <row r="176" spans="2:8" ht="12.75">
      <c r="B176" s="476">
        <f>DataPack!A329</f>
        <v>124139</v>
      </c>
      <c r="C176" s="492" t="str">
        <f>DataPack!B329</f>
        <v>Bhylls Acre Primary School</v>
      </c>
      <c r="D176" s="492" t="str">
        <f>DataPack!C329</f>
        <v>Staffordshire</v>
      </c>
      <c r="E176" s="492" t="str">
        <f>DataPack!D329</f>
        <v>Primary</v>
      </c>
      <c r="F176" s="492" t="str">
        <f>DataPack!E329</f>
        <v>Community School</v>
      </c>
      <c r="G176" s="458">
        <f>DataPack!F329</f>
        <v>41718</v>
      </c>
      <c r="H176" s="5"/>
    </row>
    <row r="177" spans="2:8" ht="12.75">
      <c r="B177" s="476">
        <f>DataPack!A330</f>
        <v>124036</v>
      </c>
      <c r="C177" s="492" t="str">
        <f>DataPack!B330</f>
        <v>Horninglow Primary School</v>
      </c>
      <c r="D177" s="492" t="str">
        <f>DataPack!C330</f>
        <v>Staffordshire</v>
      </c>
      <c r="E177" s="492" t="str">
        <f>DataPack!D330</f>
        <v>Primary</v>
      </c>
      <c r="F177" s="492" t="str">
        <f>DataPack!E330</f>
        <v>Foundation School</v>
      </c>
      <c r="G177" s="458">
        <f>DataPack!F330</f>
        <v>41894</v>
      </c>
      <c r="H177" s="5"/>
    </row>
    <row r="178" spans="2:8" ht="12.75">
      <c r="B178" s="476">
        <f>DataPack!A331</f>
        <v>124015</v>
      </c>
      <c r="C178" s="492" t="str">
        <f>DataPack!B331</f>
        <v>Mill Hill Primary School</v>
      </c>
      <c r="D178" s="492" t="str">
        <f>DataPack!C331</f>
        <v>Stoke-on-Trent</v>
      </c>
      <c r="E178" s="492" t="str">
        <f>DataPack!D331</f>
        <v>Primary</v>
      </c>
      <c r="F178" s="492" t="str">
        <f>DataPack!E331</f>
        <v>Foundation School</v>
      </c>
      <c r="G178" s="458">
        <f>DataPack!F331</f>
        <v>41626</v>
      </c>
      <c r="H178" s="5"/>
    </row>
    <row r="179" spans="2:8" ht="12.75">
      <c r="B179" s="476">
        <f>DataPack!A332</f>
        <v>123826</v>
      </c>
      <c r="C179" s="492" t="str">
        <f>DataPack!B332</f>
        <v>Buckland St Mary Church of England Primary School</v>
      </c>
      <c r="D179" s="492" t="str">
        <f>DataPack!C332</f>
        <v>Somerset</v>
      </c>
      <c r="E179" s="492" t="str">
        <f>DataPack!D332</f>
        <v>Primary</v>
      </c>
      <c r="F179" s="492" t="str">
        <f>DataPack!E332</f>
        <v>Voluntary Aided School</v>
      </c>
      <c r="G179" s="458">
        <f>DataPack!F332</f>
        <v>41796</v>
      </c>
      <c r="H179" s="5"/>
    </row>
    <row r="180" spans="2:8" ht="12.75">
      <c r="B180" s="476">
        <f>DataPack!A333</f>
        <v>123721</v>
      </c>
      <c r="C180" s="492" t="str">
        <f>DataPack!B333</f>
        <v>Castle Primary School</v>
      </c>
      <c r="D180" s="492" t="str">
        <f>DataPack!C333</f>
        <v>Somerset</v>
      </c>
      <c r="E180" s="492" t="str">
        <f>DataPack!D333</f>
        <v>Primary</v>
      </c>
      <c r="F180" s="492" t="str">
        <f>DataPack!E333</f>
        <v>Community School</v>
      </c>
      <c r="G180" s="458">
        <f>DataPack!F333</f>
        <v>41767</v>
      </c>
      <c r="H180" s="5"/>
    </row>
    <row r="181" spans="2:8" ht="12.75">
      <c r="B181" s="476">
        <f>DataPack!A334</f>
        <v>123554</v>
      </c>
      <c r="C181" s="492" t="str">
        <f>DataPack!B334</f>
        <v>Shrewsbury Cathedral Catholic Primary School</v>
      </c>
      <c r="D181" s="492" t="str">
        <f>DataPack!C334</f>
        <v>Shropshire</v>
      </c>
      <c r="E181" s="492" t="str">
        <f>DataPack!D334</f>
        <v>Primary</v>
      </c>
      <c r="F181" s="492" t="str">
        <f>DataPack!E334</f>
        <v>Voluntary Aided School</v>
      </c>
      <c r="G181" s="458">
        <f>DataPack!F334</f>
        <v>41829</v>
      </c>
      <c r="H181" s="5"/>
    </row>
    <row r="182" spans="2:8" ht="12.75">
      <c r="B182" s="476">
        <f>DataPack!A335</f>
        <v>123423</v>
      </c>
      <c r="C182" s="492" t="str">
        <f>DataPack!B335</f>
        <v>Longlands Primary School</v>
      </c>
      <c r="D182" s="492" t="str">
        <f>DataPack!C335</f>
        <v>Shropshire</v>
      </c>
      <c r="E182" s="492" t="str">
        <f>DataPack!D335</f>
        <v>Primary</v>
      </c>
      <c r="F182" s="492" t="str">
        <f>DataPack!E335</f>
        <v>Community School</v>
      </c>
      <c r="G182" s="458">
        <f>DataPack!F335</f>
        <v>41682</v>
      </c>
      <c r="H182" s="5"/>
    </row>
    <row r="183" spans="2:8" ht="12.75">
      <c r="B183" s="476">
        <f>DataPack!A336</f>
        <v>123238</v>
      </c>
      <c r="C183" s="492" t="str">
        <f>DataPack!B336</f>
        <v>Wood Green School</v>
      </c>
      <c r="D183" s="492" t="str">
        <f>DataPack!C336</f>
        <v>Oxfordshire</v>
      </c>
      <c r="E183" s="492" t="str">
        <f>DataPack!D336</f>
        <v>Secondary</v>
      </c>
      <c r="F183" s="492" t="str">
        <f>DataPack!E336</f>
        <v>Community School</v>
      </c>
      <c r="G183" s="458">
        <f>DataPack!F336</f>
        <v>41557</v>
      </c>
      <c r="H183" s="5"/>
    </row>
    <row r="184" spans="2:8" ht="12.75">
      <c r="B184" s="476">
        <f>DataPack!A337</f>
        <v>123016</v>
      </c>
      <c r="C184" s="492" t="str">
        <f>DataPack!B337</f>
        <v>Gateway Primary School</v>
      </c>
      <c r="D184" s="492" t="str">
        <f>DataPack!C337</f>
        <v>Oxfordshire</v>
      </c>
      <c r="E184" s="492" t="str">
        <f>DataPack!D337</f>
        <v>Primary</v>
      </c>
      <c r="F184" s="492" t="str">
        <f>DataPack!E337</f>
        <v>Community School</v>
      </c>
      <c r="G184" s="458">
        <f>DataPack!F337</f>
        <v>41607</v>
      </c>
      <c r="H184" s="5"/>
    </row>
    <row r="185" spans="2:8" ht="12.75">
      <c r="B185" s="476">
        <f>DataPack!A338</f>
        <v>123015</v>
      </c>
      <c r="C185" s="492" t="str">
        <f>DataPack!B338</f>
        <v>Carterton Primary School</v>
      </c>
      <c r="D185" s="492" t="str">
        <f>DataPack!C338</f>
        <v>Oxfordshire</v>
      </c>
      <c r="E185" s="492" t="str">
        <f>DataPack!D338</f>
        <v>Primary</v>
      </c>
      <c r="F185" s="492" t="str">
        <f>DataPack!E338</f>
        <v>Community School</v>
      </c>
      <c r="G185" s="458">
        <f>DataPack!F338</f>
        <v>41613</v>
      </c>
      <c r="H185" s="5"/>
    </row>
    <row r="186" spans="2:8" ht="12.75">
      <c r="B186" s="476">
        <f>DataPack!A339</f>
        <v>122844</v>
      </c>
      <c r="C186" s="492" t="str">
        <f>DataPack!B339</f>
        <v>Big Wood School</v>
      </c>
      <c r="D186" s="492" t="str">
        <f>DataPack!C339</f>
        <v>Nottingham</v>
      </c>
      <c r="E186" s="492" t="str">
        <f>DataPack!D339</f>
        <v>Secondary</v>
      </c>
      <c r="F186" s="492" t="str">
        <f>DataPack!E339</f>
        <v>Community School</v>
      </c>
      <c r="G186" s="458">
        <f>DataPack!F339</f>
        <v>41592</v>
      </c>
      <c r="H186" s="5"/>
    </row>
    <row r="187" spans="2:8" ht="12.75">
      <c r="B187" s="476">
        <f>DataPack!A340</f>
        <v>122835</v>
      </c>
      <c r="C187" s="492" t="str">
        <f>DataPack!B340</f>
        <v>Farnborough School Technology College</v>
      </c>
      <c r="D187" s="492" t="str">
        <f>DataPack!C340</f>
        <v>Nottingham</v>
      </c>
      <c r="E187" s="492" t="str">
        <f>DataPack!D340</f>
        <v>Secondary</v>
      </c>
      <c r="F187" s="492" t="str">
        <f>DataPack!E340</f>
        <v>Community School</v>
      </c>
      <c r="G187" s="458">
        <f>DataPack!F340</f>
        <v>41591</v>
      </c>
      <c r="H187" s="5"/>
    </row>
    <row r="188" spans="2:8" ht="12.75">
      <c r="B188" s="476">
        <f>DataPack!A341</f>
        <v>122663</v>
      </c>
      <c r="C188" s="492" t="str">
        <f>DataPack!B341</f>
        <v>Muskham Primary School</v>
      </c>
      <c r="D188" s="492" t="str">
        <f>DataPack!C341</f>
        <v>Nottinghamshire</v>
      </c>
      <c r="E188" s="492" t="str">
        <f>DataPack!D341</f>
        <v>Primary</v>
      </c>
      <c r="F188" s="492" t="str">
        <f>DataPack!E341</f>
        <v>Community School</v>
      </c>
      <c r="G188" s="458">
        <f>DataPack!F341</f>
        <v>41836</v>
      </c>
      <c r="H188" s="5"/>
    </row>
    <row r="189" spans="2:8" ht="12.75">
      <c r="B189" s="476">
        <f>DataPack!A342</f>
        <v>122571</v>
      </c>
      <c r="C189" s="492" t="str">
        <f>DataPack!B342</f>
        <v>Lynncroft Primary and Nursery School</v>
      </c>
      <c r="D189" s="492" t="str">
        <f>DataPack!C342</f>
        <v>Nottinghamshire</v>
      </c>
      <c r="E189" s="492" t="str">
        <f>DataPack!D342</f>
        <v>Primary</v>
      </c>
      <c r="F189" s="492" t="str">
        <f>DataPack!E342</f>
        <v>Community School</v>
      </c>
      <c r="G189" s="458">
        <f>DataPack!F342</f>
        <v>41557</v>
      </c>
      <c r="H189" s="5"/>
    </row>
    <row r="190" spans="2:8" ht="12.75">
      <c r="B190" s="476">
        <f>DataPack!A343</f>
        <v>122401</v>
      </c>
      <c r="C190" s="492" t="str">
        <f>DataPack!B343</f>
        <v>Denewood Learning Centre</v>
      </c>
      <c r="D190" s="492" t="str">
        <f>DataPack!C343</f>
        <v>Nottingham</v>
      </c>
      <c r="E190" s="492" t="str">
        <f>DataPack!D343</f>
        <v>PRU</v>
      </c>
      <c r="F190" s="492" t="str">
        <f>DataPack!E343</f>
        <v>Pupil Referral Unit</v>
      </c>
      <c r="G190" s="458">
        <f>DataPack!F343</f>
        <v>41977</v>
      </c>
      <c r="H190" s="5"/>
    </row>
    <row r="191" spans="2:8" ht="12.75">
      <c r="B191" s="476">
        <f>DataPack!A344</f>
        <v>122347</v>
      </c>
      <c r="C191" s="492" t="str">
        <f>DataPack!B344</f>
        <v>Alnwick Lindisfarne Middle School</v>
      </c>
      <c r="D191" s="492" t="str">
        <f>DataPack!C344</f>
        <v>Northumberland</v>
      </c>
      <c r="E191" s="492" t="str">
        <f>DataPack!D344</f>
        <v>Secondary</v>
      </c>
      <c r="F191" s="492" t="str">
        <f>DataPack!E344</f>
        <v>Community School</v>
      </c>
      <c r="G191" s="458">
        <f>DataPack!F344</f>
        <v>41570</v>
      </c>
      <c r="H191" s="5"/>
    </row>
    <row r="192" spans="2:8" ht="12.75">
      <c r="B192" s="476">
        <f>DataPack!A345</f>
        <v>122328</v>
      </c>
      <c r="C192" s="492" t="str">
        <f>DataPack!B345</f>
        <v>Haydon Bridge Community High School and Sports College</v>
      </c>
      <c r="D192" s="492" t="str">
        <f>DataPack!C345</f>
        <v>Northumberland</v>
      </c>
      <c r="E192" s="492" t="str">
        <f>DataPack!D345</f>
        <v>Secondary</v>
      </c>
      <c r="F192" s="492" t="str">
        <f>DataPack!E345</f>
        <v>Foundation School</v>
      </c>
      <c r="G192" s="458">
        <f>DataPack!F345</f>
        <v>41984</v>
      </c>
      <c r="H192" s="5"/>
    </row>
    <row r="193" spans="2:8" ht="12.75">
      <c r="B193" s="476">
        <f>DataPack!A346</f>
        <v>122303</v>
      </c>
      <c r="C193" s="492" t="str">
        <f>DataPack!B346</f>
        <v>Whitfield Church of England Voluntary Aided Primary School</v>
      </c>
      <c r="D193" s="492" t="str">
        <f>DataPack!C346</f>
        <v>Northumberland</v>
      </c>
      <c r="E193" s="492" t="str">
        <f>DataPack!D346</f>
        <v>Primary</v>
      </c>
      <c r="F193" s="492" t="str">
        <f>DataPack!E346</f>
        <v>Voluntary Aided School</v>
      </c>
      <c r="G193" s="458">
        <f>DataPack!F346</f>
        <v>41696</v>
      </c>
      <c r="H193" s="5"/>
    </row>
    <row r="194" spans="2:8" ht="12.75">
      <c r="B194" s="476">
        <f>DataPack!A347</f>
        <v>122100</v>
      </c>
      <c r="C194" s="492" t="str">
        <f>DataPack!B347</f>
        <v>Thomas Becket Catholic School</v>
      </c>
      <c r="D194" s="492" t="str">
        <f>DataPack!C347</f>
        <v>Northamptonshire</v>
      </c>
      <c r="E194" s="492" t="str">
        <f>DataPack!D347</f>
        <v>Secondary</v>
      </c>
      <c r="F194" s="492" t="str">
        <f>DataPack!E347</f>
        <v>Voluntary Aided School</v>
      </c>
      <c r="G194" s="458">
        <f>DataPack!F347</f>
        <v>41346</v>
      </c>
      <c r="H194" s="5"/>
    </row>
    <row r="195" spans="2:8" ht="12.75">
      <c r="B195" s="476">
        <f>DataPack!A348</f>
        <v>122044</v>
      </c>
      <c r="C195" s="492" t="str">
        <f>DataPack!B348</f>
        <v>St Brendan's Catholic Primary School</v>
      </c>
      <c r="D195" s="492" t="str">
        <f>DataPack!C348</f>
        <v>Northamptonshire</v>
      </c>
      <c r="E195" s="492" t="str">
        <f>DataPack!D348</f>
        <v>Primary</v>
      </c>
      <c r="F195" s="492" t="str">
        <f>DataPack!E348</f>
        <v>Voluntary Aided School</v>
      </c>
      <c r="G195" s="458">
        <f>DataPack!F348</f>
        <v>41712</v>
      </c>
      <c r="H195" s="5"/>
    </row>
    <row r="196" spans="2:8" ht="12.75">
      <c r="B196" s="476">
        <f>DataPack!A349</f>
        <v>122039</v>
      </c>
      <c r="C196" s="492" t="str">
        <f>DataPack!B349</f>
        <v>The Good Shepherd Catholic Primary School</v>
      </c>
      <c r="D196" s="492" t="str">
        <f>DataPack!C349</f>
        <v>Northamptonshire</v>
      </c>
      <c r="E196" s="492" t="str">
        <f>DataPack!D349</f>
        <v>Primary</v>
      </c>
      <c r="F196" s="492" t="str">
        <f>DataPack!E349</f>
        <v>Voluntary Aided School</v>
      </c>
      <c r="G196" s="458">
        <f>DataPack!F349</f>
        <v>41670</v>
      </c>
      <c r="H196" s="5"/>
    </row>
    <row r="197" spans="2:8" ht="12.75">
      <c r="B197" s="476">
        <f>DataPack!A350</f>
        <v>121780</v>
      </c>
      <c r="C197" s="492" t="str">
        <f>DataPack!B350</f>
        <v>Forest Moor School</v>
      </c>
      <c r="D197" s="492" t="str">
        <f>DataPack!C350</f>
        <v>North Yorkshire</v>
      </c>
      <c r="E197" s="492" t="str">
        <f>DataPack!D350</f>
        <v>Special</v>
      </c>
      <c r="F197" s="492" t="str">
        <f>DataPack!E350</f>
        <v>Community Special School</v>
      </c>
      <c r="G197" s="458">
        <f>DataPack!F350</f>
        <v>41339</v>
      </c>
      <c r="H197" s="5"/>
    </row>
    <row r="198" spans="2:8" ht="12.75">
      <c r="B198" s="476">
        <f>DataPack!A351</f>
        <v>121682</v>
      </c>
      <c r="C198" s="492" t="str">
        <f>DataPack!B351</f>
        <v>Filey School</v>
      </c>
      <c r="D198" s="492" t="str">
        <f>DataPack!C351</f>
        <v>North Yorkshire</v>
      </c>
      <c r="E198" s="492" t="str">
        <f>DataPack!D351</f>
        <v>Secondary</v>
      </c>
      <c r="F198" s="492" t="str">
        <f>DataPack!E351</f>
        <v>Community School</v>
      </c>
      <c r="G198" s="458">
        <f>DataPack!F351</f>
        <v>41794</v>
      </c>
      <c r="H198" s="5"/>
    </row>
    <row r="199" spans="2:8" ht="12.75">
      <c r="B199" s="476">
        <f>DataPack!A352</f>
        <v>121675</v>
      </c>
      <c r="C199" s="492" t="str">
        <f>DataPack!B352</f>
        <v>Graham School</v>
      </c>
      <c r="D199" s="492" t="str">
        <f>DataPack!C352</f>
        <v>North Yorkshire</v>
      </c>
      <c r="E199" s="492" t="str">
        <f>DataPack!D352</f>
        <v>Secondary</v>
      </c>
      <c r="F199" s="492" t="str">
        <f>DataPack!E352</f>
        <v>Community School</v>
      </c>
      <c r="G199" s="458">
        <f>DataPack!F352</f>
        <v>41620</v>
      </c>
      <c r="H199" s="5"/>
    </row>
    <row r="200" spans="2:8" ht="12.75">
      <c r="B200" s="476">
        <f>DataPack!A353</f>
        <v>121660</v>
      </c>
      <c r="C200" s="492" t="str">
        <f>DataPack!B353</f>
        <v>Farnley Church of England Voluntary Aided Primary School</v>
      </c>
      <c r="D200" s="492" t="str">
        <f>DataPack!C353</f>
        <v>North Yorkshire</v>
      </c>
      <c r="E200" s="492" t="str">
        <f>DataPack!D353</f>
        <v>Primary</v>
      </c>
      <c r="F200" s="492" t="str">
        <f>DataPack!E353</f>
        <v>Voluntary Aided School</v>
      </c>
      <c r="G200" s="458">
        <f>DataPack!F353</f>
        <v>41717</v>
      </c>
      <c r="H200" s="5"/>
    </row>
    <row r="201" spans="2:8" ht="12.75">
      <c r="B201" s="476">
        <f>DataPack!A354</f>
        <v>121640</v>
      </c>
      <c r="C201" s="492" t="str">
        <f>DataPack!B354</f>
        <v>St Stephen's Catholic Primary School, Skipton</v>
      </c>
      <c r="D201" s="492" t="str">
        <f>DataPack!C354</f>
        <v>North Yorkshire</v>
      </c>
      <c r="E201" s="492" t="str">
        <f>DataPack!D354</f>
        <v>Primary</v>
      </c>
      <c r="F201" s="492" t="str">
        <f>DataPack!E354</f>
        <v>Voluntary Aided School</v>
      </c>
      <c r="G201" s="458">
        <f>DataPack!F354</f>
        <v>41697</v>
      </c>
      <c r="H201" s="5"/>
    </row>
    <row r="202" spans="2:8" ht="12.75">
      <c r="B202" s="476">
        <f>DataPack!A355</f>
        <v>121176</v>
      </c>
      <c r="C202" s="492" t="str">
        <f>DataPack!B355</f>
        <v>Sewell Park College</v>
      </c>
      <c r="D202" s="492" t="str">
        <f>DataPack!C355</f>
        <v>Norfolk</v>
      </c>
      <c r="E202" s="492" t="str">
        <f>DataPack!D355</f>
        <v>Secondary</v>
      </c>
      <c r="F202" s="492" t="str">
        <f>DataPack!E355</f>
        <v>Community School</v>
      </c>
      <c r="G202" s="458">
        <f>DataPack!F355</f>
        <v>41934</v>
      </c>
      <c r="H202" s="5"/>
    </row>
    <row r="203" spans="2:8" ht="12.75">
      <c r="B203" s="476">
        <f>DataPack!A356</f>
        <v>121173</v>
      </c>
      <c r="C203" s="492" t="str">
        <f>DataPack!B356</f>
        <v>The Hewett School</v>
      </c>
      <c r="D203" s="492" t="str">
        <f>DataPack!C356</f>
        <v>Norfolk</v>
      </c>
      <c r="E203" s="492" t="str">
        <f>DataPack!D356</f>
        <v>Secondary</v>
      </c>
      <c r="F203" s="492" t="str">
        <f>DataPack!E356</f>
        <v>Foundation School</v>
      </c>
      <c r="G203" s="458">
        <f>DataPack!F356</f>
        <v>41934</v>
      </c>
      <c r="H203" s="5"/>
    </row>
    <row r="204" spans="2:8" ht="12.75">
      <c r="B204" s="476">
        <f>DataPack!A357</f>
        <v>121155</v>
      </c>
      <c r="C204" s="492" t="str">
        <f>DataPack!B357</f>
        <v>Stalham High School</v>
      </c>
      <c r="D204" s="492" t="str">
        <f>DataPack!C357</f>
        <v>Norfolk</v>
      </c>
      <c r="E204" s="492" t="str">
        <f>DataPack!D357</f>
        <v>Secondary</v>
      </c>
      <c r="F204" s="492" t="str">
        <f>DataPack!E357</f>
        <v>Community School</v>
      </c>
      <c r="G204" s="458">
        <f>DataPack!F357</f>
        <v>41605</v>
      </c>
      <c r="H204" s="5"/>
    </row>
    <row r="205" spans="2:8" ht="12.75">
      <c r="B205" s="476">
        <f>DataPack!A358</f>
        <v>121111</v>
      </c>
      <c r="C205" s="492" t="str">
        <f>DataPack!B358</f>
        <v>Caston Church of England Voluntary Aided Primary School</v>
      </c>
      <c r="D205" s="492" t="str">
        <f>DataPack!C358</f>
        <v>Norfolk</v>
      </c>
      <c r="E205" s="492" t="str">
        <f>DataPack!D358</f>
        <v>Primary</v>
      </c>
      <c r="F205" s="492" t="str">
        <f>DataPack!E358</f>
        <v>Voluntary Aided School</v>
      </c>
      <c r="G205" s="458">
        <f>DataPack!F358</f>
        <v>41768</v>
      </c>
      <c r="H205" s="5"/>
    </row>
    <row r="206" spans="2:8" ht="12.75">
      <c r="B206" s="476">
        <f>DataPack!A359</f>
        <v>121089</v>
      </c>
      <c r="C206" s="492" t="str">
        <f>DataPack!B359</f>
        <v>Swaffham CofE VC Junior School</v>
      </c>
      <c r="D206" s="492" t="str">
        <f>DataPack!C359</f>
        <v>Norfolk</v>
      </c>
      <c r="E206" s="492" t="str">
        <f>DataPack!D359</f>
        <v>Primary</v>
      </c>
      <c r="F206" s="492" t="str">
        <f>DataPack!E359</f>
        <v>Voluntary Controlled School</v>
      </c>
      <c r="G206" s="458">
        <f>DataPack!F359</f>
        <v>41697</v>
      </c>
      <c r="H206" s="5"/>
    </row>
    <row r="207" spans="2:8" ht="12.75">
      <c r="B207" s="476">
        <f>DataPack!A360</f>
        <v>120953</v>
      </c>
      <c r="C207" s="492" t="str">
        <f>DataPack!B360</f>
        <v>Wensum Junior School</v>
      </c>
      <c r="D207" s="492" t="str">
        <f>DataPack!C360</f>
        <v>Norfolk</v>
      </c>
      <c r="E207" s="492" t="str">
        <f>DataPack!D360</f>
        <v>Primary</v>
      </c>
      <c r="F207" s="492" t="str">
        <f>DataPack!E360</f>
        <v>Community School</v>
      </c>
      <c r="G207" s="458">
        <f>DataPack!F360</f>
        <v>41698</v>
      </c>
      <c r="H207" s="5"/>
    </row>
    <row r="208" spans="2:8" ht="12.75">
      <c r="B208" s="476">
        <f>DataPack!A361</f>
        <v>120883</v>
      </c>
      <c r="C208" s="492" t="str">
        <f>DataPack!B361</f>
        <v>Terrington St John Primary School</v>
      </c>
      <c r="D208" s="492" t="str">
        <f>DataPack!C361</f>
        <v>Norfolk</v>
      </c>
      <c r="E208" s="492" t="str">
        <f>DataPack!D361</f>
        <v>Primary</v>
      </c>
      <c r="F208" s="492" t="str">
        <f>DataPack!E361</f>
        <v>Community School</v>
      </c>
      <c r="G208" s="458">
        <f>DataPack!F361</f>
        <v>41390</v>
      </c>
      <c r="H208" s="5"/>
    </row>
    <row r="209" spans="2:8" ht="12.75">
      <c r="B209" s="476">
        <f>DataPack!A362</f>
        <v>120643</v>
      </c>
      <c r="C209" s="492" t="str">
        <f>DataPack!B362</f>
        <v>Middlecott School</v>
      </c>
      <c r="D209" s="492" t="str">
        <f>DataPack!C362</f>
        <v>Lincolnshire</v>
      </c>
      <c r="E209" s="492" t="str">
        <f>DataPack!D362</f>
        <v>Secondary</v>
      </c>
      <c r="F209" s="492" t="str">
        <f>DataPack!E362</f>
        <v>Community School</v>
      </c>
      <c r="G209" s="458">
        <f>DataPack!F362</f>
        <v>41577</v>
      </c>
      <c r="H209" s="5"/>
    </row>
    <row r="210" spans="2:8" ht="12.75">
      <c r="B210" s="476">
        <f>DataPack!A363</f>
        <v>120380</v>
      </c>
      <c r="C210" s="492" t="str">
        <f>DataPack!B363</f>
        <v>Ingoldsby Primary School</v>
      </c>
      <c r="D210" s="492" t="str">
        <f>DataPack!C363</f>
        <v>Lincolnshire</v>
      </c>
      <c r="E210" s="492" t="str">
        <f>DataPack!D363</f>
        <v>Primary</v>
      </c>
      <c r="F210" s="492" t="str">
        <f>DataPack!E363</f>
        <v>Community School</v>
      </c>
      <c r="G210" s="458">
        <f>DataPack!F363</f>
        <v>41718</v>
      </c>
      <c r="H210" s="5"/>
    </row>
    <row r="211" spans="2:8" ht="12.75">
      <c r="B211" s="476">
        <f>DataPack!A364</f>
        <v>120261</v>
      </c>
      <c r="C211" s="492" t="str">
        <f>DataPack!B364</f>
        <v>Longslade Community College</v>
      </c>
      <c r="D211" s="492" t="str">
        <f>DataPack!C364</f>
        <v>Leicestershire</v>
      </c>
      <c r="E211" s="492" t="str">
        <f>DataPack!D364</f>
        <v>Secondary</v>
      </c>
      <c r="F211" s="492" t="str">
        <f>DataPack!E364</f>
        <v>Community School</v>
      </c>
      <c r="G211" s="458">
        <f>DataPack!F364</f>
        <v>41437</v>
      </c>
      <c r="H211" s="5"/>
    </row>
    <row r="212" spans="2:8" ht="12.75">
      <c r="B212" s="476">
        <f>DataPack!A365</f>
        <v>120253</v>
      </c>
      <c r="C212" s="492" t="str">
        <f>DataPack!B365</f>
        <v>Charnwood College (High)</v>
      </c>
      <c r="D212" s="492" t="str">
        <f>DataPack!C365</f>
        <v>Leicestershire</v>
      </c>
      <c r="E212" s="492" t="str">
        <f>DataPack!D365</f>
        <v>Secondary</v>
      </c>
      <c r="F212" s="492" t="str">
        <f>DataPack!E365</f>
        <v>Foundation School</v>
      </c>
      <c r="G212" s="458">
        <f>DataPack!F365</f>
        <v>41543</v>
      </c>
      <c r="H212" s="5"/>
    </row>
    <row r="213" spans="2:8" ht="12.75">
      <c r="B213" s="476">
        <f>DataPack!A366</f>
        <v>120035</v>
      </c>
      <c r="C213" s="492" t="str">
        <f>DataPack!B366</f>
        <v>Uplands Junior School</v>
      </c>
      <c r="D213" s="492" t="str">
        <f>DataPack!C366</f>
        <v>Leicester</v>
      </c>
      <c r="E213" s="492" t="str">
        <f>DataPack!D366</f>
        <v>Primary</v>
      </c>
      <c r="F213" s="492" t="str">
        <f>DataPack!E366</f>
        <v>Community School</v>
      </c>
      <c r="G213" s="458">
        <f>DataPack!F366</f>
        <v>41655</v>
      </c>
      <c r="H213" s="5"/>
    </row>
    <row r="214" spans="2:8" ht="12.75">
      <c r="B214" s="476">
        <f>DataPack!A367</f>
        <v>120020</v>
      </c>
      <c r="C214" s="492" t="str">
        <f>DataPack!B367</f>
        <v>Northfield House Primary School</v>
      </c>
      <c r="D214" s="492" t="str">
        <f>DataPack!C367</f>
        <v>Leicester</v>
      </c>
      <c r="E214" s="492" t="str">
        <f>DataPack!D367</f>
        <v>Primary</v>
      </c>
      <c r="F214" s="492" t="str">
        <f>DataPack!E367</f>
        <v>Community School</v>
      </c>
      <c r="G214" s="458">
        <f>DataPack!F367</f>
        <v>41530</v>
      </c>
      <c r="H214" s="5"/>
    </row>
    <row r="215" spans="2:8" ht="12.75">
      <c r="B215" s="476">
        <f>DataPack!A368</f>
        <v>119898</v>
      </c>
      <c r="C215" s="492" t="str">
        <f>DataPack!B368</f>
        <v>Hope High School</v>
      </c>
      <c r="D215" s="492" t="str">
        <f>DataPack!C368</f>
        <v>Lancashire</v>
      </c>
      <c r="E215" s="492" t="str">
        <f>DataPack!D368</f>
        <v>Special</v>
      </c>
      <c r="F215" s="492" t="str">
        <f>DataPack!E368</f>
        <v>Community Special School</v>
      </c>
      <c r="G215" s="458">
        <f>DataPack!F368</f>
        <v>41353</v>
      </c>
      <c r="H215" s="5"/>
    </row>
    <row r="216" spans="2:8" ht="12.75">
      <c r="B216" s="476">
        <f>DataPack!A369</f>
        <v>119816</v>
      </c>
      <c r="C216" s="492" t="str">
        <f>DataPack!B369</f>
        <v>Leyland St Mary's Catholic High School</v>
      </c>
      <c r="D216" s="492" t="str">
        <f>DataPack!C369</f>
        <v>Lancashire</v>
      </c>
      <c r="E216" s="492" t="str">
        <f>DataPack!D369</f>
        <v>Secondary</v>
      </c>
      <c r="F216" s="492" t="str">
        <f>DataPack!E369</f>
        <v>Voluntary Aided School</v>
      </c>
      <c r="G216" s="458">
        <f>DataPack!F369</f>
        <v>41920</v>
      </c>
      <c r="H216" s="5"/>
    </row>
    <row r="217" spans="2:8" ht="12.75">
      <c r="B217" s="476">
        <f>DataPack!A370</f>
        <v>119790</v>
      </c>
      <c r="C217" s="492" t="str">
        <f>DataPack!B370</f>
        <v>Our Lady and St John Catholic College</v>
      </c>
      <c r="D217" s="492" t="str">
        <f>DataPack!C370</f>
        <v>Blackburn with Darwen</v>
      </c>
      <c r="E217" s="492" t="str">
        <f>DataPack!D370</f>
        <v>Secondary</v>
      </c>
      <c r="F217" s="492" t="str">
        <f>DataPack!E370</f>
        <v>Voluntary Aided School</v>
      </c>
      <c r="G217" s="458">
        <f>DataPack!F370</f>
        <v>41697</v>
      </c>
      <c r="H217" s="5"/>
    </row>
    <row r="218" spans="2:8" ht="12.75">
      <c r="B218" s="476">
        <f>DataPack!A371</f>
        <v>119758</v>
      </c>
      <c r="C218" s="492" t="str">
        <f>DataPack!B371</f>
        <v>Glenburn Sports College</v>
      </c>
      <c r="D218" s="492" t="str">
        <f>DataPack!C371</f>
        <v>Lancashire</v>
      </c>
      <c r="E218" s="492" t="str">
        <f>DataPack!D371</f>
        <v>Secondary</v>
      </c>
      <c r="F218" s="492" t="str">
        <f>DataPack!E371</f>
        <v>Foundation School</v>
      </c>
      <c r="G218" s="458">
        <f>DataPack!F371</f>
        <v>41711</v>
      </c>
      <c r="H218" s="5"/>
    </row>
    <row r="219" spans="2:8" ht="12.75">
      <c r="B219" s="476">
        <f>DataPack!A372</f>
        <v>100361</v>
      </c>
      <c r="C219" s="492" t="str">
        <f>DataPack!B372</f>
        <v>Hurlingham and Chelsea Secondary School</v>
      </c>
      <c r="D219" s="492" t="str">
        <f>DataPack!C372</f>
        <v>Hammersmith and Fulham</v>
      </c>
      <c r="E219" s="492" t="str">
        <f>DataPack!D372</f>
        <v>Secondary</v>
      </c>
      <c r="F219" s="492" t="str">
        <f>DataPack!E372</f>
        <v>Community School</v>
      </c>
      <c r="G219" s="458">
        <f>DataPack!F372</f>
        <v>41563</v>
      </c>
      <c r="H219" s="5"/>
    </row>
    <row r="220" spans="2:8" ht="12.75">
      <c r="B220" s="476">
        <f>DataPack!A373</f>
        <v>119745</v>
      </c>
      <c r="C220" s="492" t="str">
        <f>DataPack!B373</f>
        <v>Fearns Community Sports College</v>
      </c>
      <c r="D220" s="492" t="str">
        <f>DataPack!C373</f>
        <v>Lancashire</v>
      </c>
      <c r="E220" s="492" t="str">
        <f>DataPack!D373</f>
        <v>Secondary</v>
      </c>
      <c r="F220" s="492" t="str">
        <f>DataPack!E373</f>
        <v>Community School</v>
      </c>
      <c r="G220" s="458">
        <f>DataPack!F373</f>
        <v>41760</v>
      </c>
      <c r="H220" s="5"/>
    </row>
    <row r="221" spans="2:8" ht="12.75">
      <c r="B221" s="476">
        <f>DataPack!A374</f>
        <v>119732</v>
      </c>
      <c r="C221" s="492" t="str">
        <f>DataPack!B374</f>
        <v>Highfield Humanities College</v>
      </c>
      <c r="D221" s="492" t="str">
        <f>DataPack!C374</f>
        <v>Blackpool</v>
      </c>
      <c r="E221" s="492" t="str">
        <f>DataPack!D374</f>
        <v>Secondary</v>
      </c>
      <c r="F221" s="492" t="str">
        <f>DataPack!E374</f>
        <v>Community School</v>
      </c>
      <c r="G221" s="458">
        <f>DataPack!F374</f>
        <v>41921</v>
      </c>
      <c r="H221" s="5"/>
    </row>
    <row r="222" spans="2:8" ht="12.75">
      <c r="B222" s="476">
        <f>DataPack!A375</f>
        <v>119715</v>
      </c>
      <c r="C222" s="492" t="str">
        <f>DataPack!B375</f>
        <v>Pleckgate High School Mathematics and Computing College</v>
      </c>
      <c r="D222" s="492" t="str">
        <f>DataPack!C375</f>
        <v>Blackburn with Darwen</v>
      </c>
      <c r="E222" s="492" t="str">
        <f>DataPack!D375</f>
        <v>Secondary</v>
      </c>
      <c r="F222" s="492" t="str">
        <f>DataPack!E375</f>
        <v>Community School</v>
      </c>
      <c r="G222" s="458">
        <f>DataPack!F375</f>
        <v>41619</v>
      </c>
      <c r="H222" s="5"/>
    </row>
    <row r="223" spans="2:8" ht="12.75">
      <c r="B223" s="476">
        <f>DataPack!A376</f>
        <v>119498</v>
      </c>
      <c r="C223" s="492" t="str">
        <f>DataPack!B376</f>
        <v>St Aidan's Church of England Primary School</v>
      </c>
      <c r="D223" s="492" t="str">
        <f>DataPack!C376</f>
        <v>Blackburn with Darwen</v>
      </c>
      <c r="E223" s="492" t="str">
        <f>DataPack!D376</f>
        <v>Primary</v>
      </c>
      <c r="F223" s="492" t="str">
        <f>DataPack!E376</f>
        <v>Voluntary Aided School</v>
      </c>
      <c r="G223" s="458">
        <f>DataPack!F376</f>
        <v>41648</v>
      </c>
      <c r="H223" s="5"/>
    </row>
    <row r="224" spans="2:8" ht="12.75">
      <c r="B224" s="476">
        <f>DataPack!A377</f>
        <v>119436</v>
      </c>
      <c r="C224" s="492" t="str">
        <f>DataPack!B377</f>
        <v>Great Marsden St John's Church of England Primary School</v>
      </c>
      <c r="D224" s="492" t="str">
        <f>DataPack!C377</f>
        <v>Lancashire</v>
      </c>
      <c r="E224" s="492" t="str">
        <f>DataPack!D377</f>
        <v>Primary</v>
      </c>
      <c r="F224" s="492" t="str">
        <f>DataPack!E377</f>
        <v>Voluntary Aided School</v>
      </c>
      <c r="G224" s="458">
        <f>DataPack!F377</f>
        <v>41598</v>
      </c>
      <c r="H224" s="5"/>
    </row>
    <row r="225" spans="2:8" ht="12.75">
      <c r="B225" s="476">
        <f>DataPack!A378</f>
        <v>119281</v>
      </c>
      <c r="C225" s="492" t="str">
        <f>DataPack!B378</f>
        <v>Nelson Castercliff Community Primary School</v>
      </c>
      <c r="D225" s="492" t="str">
        <f>DataPack!C378</f>
        <v>Lancashire</v>
      </c>
      <c r="E225" s="492" t="str">
        <f>DataPack!D378</f>
        <v>Primary</v>
      </c>
      <c r="F225" s="492" t="str">
        <f>DataPack!E378</f>
        <v>Community School</v>
      </c>
      <c r="G225" s="458">
        <f>DataPack!F378</f>
        <v>41767</v>
      </c>
      <c r="H225" s="5"/>
    </row>
    <row r="226" spans="2:8" ht="12.75">
      <c r="B226" s="476">
        <f>DataPack!A379</f>
        <v>119227</v>
      </c>
      <c r="C226" s="492" t="str">
        <f>DataPack!B379</f>
        <v>Deepdale Junior School</v>
      </c>
      <c r="D226" s="492" t="str">
        <f>DataPack!C379</f>
        <v>Lancashire</v>
      </c>
      <c r="E226" s="492" t="str">
        <f>DataPack!D379</f>
        <v>Primary</v>
      </c>
      <c r="F226" s="492" t="str">
        <f>DataPack!E379</f>
        <v>Community School</v>
      </c>
      <c r="G226" s="458">
        <f>DataPack!F379</f>
        <v>41543</v>
      </c>
      <c r="H226" s="5"/>
    </row>
    <row r="227" spans="2:8" ht="12.75">
      <c r="B227" s="476">
        <f>DataPack!A380</f>
        <v>118924</v>
      </c>
      <c r="C227" s="492" t="str">
        <f>DataPack!B380</f>
        <v>Chaucer Technology School</v>
      </c>
      <c r="D227" s="492" t="str">
        <f>DataPack!C380</f>
        <v>Kent</v>
      </c>
      <c r="E227" s="492" t="str">
        <f>DataPack!D380</f>
        <v>Secondary</v>
      </c>
      <c r="F227" s="492" t="str">
        <f>DataPack!E380</f>
        <v>Foundation School</v>
      </c>
      <c r="G227" s="458">
        <f>DataPack!F380</f>
        <v>41334</v>
      </c>
      <c r="H227" s="5"/>
    </row>
    <row r="228" spans="2:8" ht="12.75">
      <c r="B228" s="476">
        <f>DataPack!A381</f>
        <v>118910</v>
      </c>
      <c r="C228" s="492" t="str">
        <f>DataPack!B381</f>
        <v>The Charles Dickens School</v>
      </c>
      <c r="D228" s="492" t="str">
        <f>DataPack!C381</f>
        <v>Kent</v>
      </c>
      <c r="E228" s="492" t="str">
        <f>DataPack!D381</f>
        <v>Secondary</v>
      </c>
      <c r="F228" s="492" t="str">
        <f>DataPack!E381</f>
        <v>Foundation School</v>
      </c>
      <c r="G228" s="458">
        <f>DataPack!F381</f>
        <v>41900</v>
      </c>
      <c r="H228" s="5"/>
    </row>
    <row r="229" spans="2:8" ht="12.75">
      <c r="B229" s="476">
        <f>DataPack!A382</f>
        <v>118853</v>
      </c>
      <c r="C229" s="492" t="str">
        <f>DataPack!B382</f>
        <v>St Francis' Catholic Primary School, Maidstone</v>
      </c>
      <c r="D229" s="492" t="str">
        <f>DataPack!C382</f>
        <v>Kent</v>
      </c>
      <c r="E229" s="492" t="str">
        <f>DataPack!D382</f>
        <v>Primary</v>
      </c>
      <c r="F229" s="492" t="str">
        <f>DataPack!E382</f>
        <v>Voluntary Aided School</v>
      </c>
      <c r="G229" s="458">
        <f>DataPack!F382</f>
        <v>41355</v>
      </c>
      <c r="H229" s="5"/>
    </row>
    <row r="230" spans="2:8" ht="12.75">
      <c r="B230" s="476">
        <f>DataPack!A383</f>
        <v>100401</v>
      </c>
      <c r="C230" s="492" t="str">
        <f>DataPack!B383</f>
        <v>Copenhagen Primary School</v>
      </c>
      <c r="D230" s="492" t="str">
        <f>DataPack!C383</f>
        <v>Islington</v>
      </c>
      <c r="E230" s="492" t="str">
        <f>DataPack!D383</f>
        <v>Primary</v>
      </c>
      <c r="F230" s="492" t="str">
        <f>DataPack!E383</f>
        <v>Community School</v>
      </c>
      <c r="G230" s="458">
        <f>DataPack!F383</f>
        <v>41535</v>
      </c>
      <c r="H230" s="5"/>
    </row>
    <row r="231" spans="2:8" ht="12.75">
      <c r="B231" s="476">
        <f>DataPack!A384</f>
        <v>118832</v>
      </c>
      <c r="C231" s="492" t="str">
        <f>DataPack!B384</f>
        <v>The North School</v>
      </c>
      <c r="D231" s="492" t="str">
        <f>DataPack!C384</f>
        <v>Kent</v>
      </c>
      <c r="E231" s="492" t="str">
        <f>DataPack!D384</f>
        <v>Secondary</v>
      </c>
      <c r="F231" s="492" t="str">
        <f>DataPack!E384</f>
        <v>Community School</v>
      </c>
      <c r="G231" s="458">
        <f>DataPack!F384</f>
        <v>41620</v>
      </c>
      <c r="H231" s="5"/>
    </row>
    <row r="232" spans="2:8" ht="12.75">
      <c r="B232" s="476">
        <f>DataPack!A385</f>
        <v>118757</v>
      </c>
      <c r="C232" s="492" t="str">
        <f>DataPack!B385</f>
        <v>St Edward's Catholic Primary School</v>
      </c>
      <c r="D232" s="492" t="str">
        <f>DataPack!C385</f>
        <v>Kent</v>
      </c>
      <c r="E232" s="492" t="str">
        <f>DataPack!D385</f>
        <v>Primary</v>
      </c>
      <c r="F232" s="492" t="str">
        <f>DataPack!E385</f>
        <v>Voluntary Aided School</v>
      </c>
      <c r="G232" s="458">
        <f>DataPack!F385</f>
        <v>41354</v>
      </c>
      <c r="H232" s="5"/>
    </row>
    <row r="233" spans="2:8" ht="12.75">
      <c r="B233" s="476">
        <f>DataPack!A386</f>
        <v>118747</v>
      </c>
      <c r="C233" s="492" t="str">
        <f>DataPack!B386</f>
        <v>Charlton Church of England Primary School</v>
      </c>
      <c r="D233" s="492" t="str">
        <f>DataPack!C386</f>
        <v>Kent</v>
      </c>
      <c r="E233" s="492" t="str">
        <f>DataPack!D386</f>
        <v>Primary</v>
      </c>
      <c r="F233" s="492" t="str">
        <f>DataPack!E386</f>
        <v>Voluntary Aided School</v>
      </c>
      <c r="G233" s="458">
        <f>DataPack!F386</f>
        <v>41572</v>
      </c>
      <c r="H233" s="5"/>
    </row>
    <row r="234" spans="2:8" ht="12.75">
      <c r="B234" s="476">
        <f>DataPack!A387</f>
        <v>118628</v>
      </c>
      <c r="C234" s="492" t="str">
        <f>DataPack!B387</f>
        <v>Stansted Church of England Primary School</v>
      </c>
      <c r="D234" s="492" t="str">
        <f>DataPack!C387</f>
        <v>Kent</v>
      </c>
      <c r="E234" s="492" t="str">
        <f>DataPack!D387</f>
        <v>Primary</v>
      </c>
      <c r="F234" s="492" t="str">
        <f>DataPack!E387</f>
        <v>Voluntary Controlled School</v>
      </c>
      <c r="G234" s="458">
        <f>DataPack!F387</f>
        <v>41459</v>
      </c>
      <c r="H234" s="5"/>
    </row>
    <row r="235" spans="2:8" ht="12.75">
      <c r="B235" s="476">
        <f>DataPack!A388</f>
        <v>118600</v>
      </c>
      <c r="C235" s="492" t="str">
        <f>DataPack!B388</f>
        <v>Cranbrook Church of England Primary School</v>
      </c>
      <c r="D235" s="492" t="str">
        <f>DataPack!C388</f>
        <v>Kent</v>
      </c>
      <c r="E235" s="492" t="str">
        <f>DataPack!D388</f>
        <v>Primary</v>
      </c>
      <c r="F235" s="492" t="str">
        <f>DataPack!E388</f>
        <v>Voluntary Controlled School</v>
      </c>
      <c r="G235" s="458">
        <f>DataPack!F388</f>
        <v>41607</v>
      </c>
      <c r="H235" s="5"/>
    </row>
    <row r="236" spans="2:8" ht="12.75">
      <c r="B236" s="476">
        <f>DataPack!A389</f>
        <v>118585</v>
      </c>
      <c r="C236" s="492" t="str">
        <f>DataPack!B389</f>
        <v>Kings Farm Primary School</v>
      </c>
      <c r="D236" s="492" t="str">
        <f>DataPack!C389</f>
        <v>Kent</v>
      </c>
      <c r="E236" s="492" t="str">
        <f>DataPack!D389</f>
        <v>Primary</v>
      </c>
      <c r="F236" s="492" t="str">
        <f>DataPack!E389</f>
        <v>Community School</v>
      </c>
      <c r="G236" s="458">
        <f>DataPack!F389</f>
        <v>41935</v>
      </c>
      <c r="H236" s="5"/>
    </row>
    <row r="237" spans="2:8" ht="12.75">
      <c r="B237" s="476">
        <f>DataPack!A390</f>
        <v>118560</v>
      </c>
      <c r="C237" s="492" t="str">
        <f>DataPack!B390</f>
        <v>Lydd Primary School</v>
      </c>
      <c r="D237" s="492" t="str">
        <f>DataPack!C390</f>
        <v>Kent</v>
      </c>
      <c r="E237" s="492" t="str">
        <f>DataPack!D390</f>
        <v>Primary</v>
      </c>
      <c r="F237" s="492" t="str">
        <f>DataPack!E390</f>
        <v>Community School</v>
      </c>
      <c r="G237" s="458">
        <f>DataPack!F390</f>
        <v>41600</v>
      </c>
      <c r="H237" s="5"/>
    </row>
    <row r="238" spans="2:8" ht="12.75">
      <c r="B238" s="476">
        <f>DataPack!A391</f>
        <v>118559</v>
      </c>
      <c r="C238" s="492" t="str">
        <f>DataPack!B391</f>
        <v>Byron Primary School</v>
      </c>
      <c r="D238" s="492" t="str">
        <f>DataPack!C391</f>
        <v>Medway</v>
      </c>
      <c r="E238" s="492" t="str">
        <f>DataPack!D391</f>
        <v>Primary</v>
      </c>
      <c r="F238" s="492" t="str">
        <f>DataPack!E391</f>
        <v>Community School</v>
      </c>
      <c r="G238" s="458">
        <f>DataPack!F391</f>
        <v>41649</v>
      </c>
      <c r="H238" s="5"/>
    </row>
    <row r="239" spans="2:8" ht="12.75">
      <c r="B239" s="476">
        <f>DataPack!A392</f>
        <v>118452</v>
      </c>
      <c r="C239" s="492" t="str">
        <f>DataPack!B392</f>
        <v>Istead Rise Primary School</v>
      </c>
      <c r="D239" s="492" t="str">
        <f>DataPack!C392</f>
        <v>Kent</v>
      </c>
      <c r="E239" s="492" t="str">
        <f>DataPack!D392</f>
        <v>Primary</v>
      </c>
      <c r="F239" s="492" t="str">
        <f>DataPack!E392</f>
        <v>Community School</v>
      </c>
      <c r="G239" s="458">
        <f>DataPack!F392</f>
        <v>41319</v>
      </c>
      <c r="H239" s="5"/>
    </row>
    <row r="240" spans="2:8" ht="12.75">
      <c r="B240" s="476">
        <f>DataPack!A393</f>
        <v>118284</v>
      </c>
      <c r="C240" s="492" t="str">
        <f>DataPack!B393</f>
        <v>Shoreham Village School</v>
      </c>
      <c r="D240" s="492" t="str">
        <f>DataPack!C393</f>
        <v>Kent</v>
      </c>
      <c r="E240" s="492" t="str">
        <f>DataPack!D393</f>
        <v>Primary</v>
      </c>
      <c r="F240" s="492" t="str">
        <f>DataPack!E393</f>
        <v>Community School</v>
      </c>
      <c r="G240" s="458">
        <f>DataPack!F393</f>
        <v>41535</v>
      </c>
      <c r="H240" s="5"/>
    </row>
    <row r="241" spans="2:8" ht="12.75">
      <c r="B241" s="476">
        <f>DataPack!A394</f>
        <v>118252</v>
      </c>
      <c r="C241" s="492" t="str">
        <f>DataPack!B394</f>
        <v>Westgate Primary School</v>
      </c>
      <c r="D241" s="492" t="str">
        <f>DataPack!C394</f>
        <v>Kent</v>
      </c>
      <c r="E241" s="492" t="str">
        <f>DataPack!D394</f>
        <v>Primary</v>
      </c>
      <c r="F241" s="492" t="str">
        <f>DataPack!E394</f>
        <v>Community School</v>
      </c>
      <c r="G241" s="458">
        <f>DataPack!F394</f>
        <v>41620</v>
      </c>
      <c r="H241" s="5"/>
    </row>
    <row r="242" spans="2:8" ht="12.75">
      <c r="B242" s="476">
        <f>DataPack!A395</f>
        <v>118200</v>
      </c>
      <c r="C242" s="492" t="str">
        <f>DataPack!B395</f>
        <v>Newport Church of England Aided Primary School</v>
      </c>
      <c r="D242" s="492" t="str">
        <f>DataPack!C395</f>
        <v>Isle of Wight</v>
      </c>
      <c r="E242" s="492" t="str">
        <f>DataPack!D395</f>
        <v>Primary</v>
      </c>
      <c r="F242" s="492" t="str">
        <f>DataPack!E395</f>
        <v>Voluntary Aided School</v>
      </c>
      <c r="G242" s="458">
        <f>DataPack!F395</f>
        <v>41389</v>
      </c>
      <c r="H242" s="5"/>
    </row>
    <row r="243" spans="2:8" ht="12.75">
      <c r="B243" s="476">
        <f>DataPack!A396</f>
        <v>118199</v>
      </c>
      <c r="C243" s="492" t="str">
        <f>DataPack!B396</f>
        <v>St Thomas of Canterbury Catholic Primary School</v>
      </c>
      <c r="D243" s="492" t="str">
        <f>DataPack!C396</f>
        <v>Isle of Wight</v>
      </c>
      <c r="E243" s="492" t="str">
        <f>DataPack!D396</f>
        <v>Primary</v>
      </c>
      <c r="F243" s="492" t="str">
        <f>DataPack!E396</f>
        <v>Voluntary Aided School</v>
      </c>
      <c r="G243" s="458">
        <f>DataPack!F396</f>
        <v>41950</v>
      </c>
      <c r="H243" s="5"/>
    </row>
    <row r="244" spans="2:8" ht="12.75">
      <c r="B244" s="476">
        <f>DataPack!A397</f>
        <v>118165</v>
      </c>
      <c r="C244" s="492" t="str">
        <f>DataPack!B397</f>
        <v>Niton Primary School</v>
      </c>
      <c r="D244" s="492" t="str">
        <f>DataPack!C397</f>
        <v>Isle of Wight</v>
      </c>
      <c r="E244" s="492" t="str">
        <f>DataPack!D397</f>
        <v>Primary</v>
      </c>
      <c r="F244" s="492" t="str">
        <f>DataPack!E397</f>
        <v>Community School</v>
      </c>
      <c r="G244" s="458">
        <f>DataPack!F397</f>
        <v>41465</v>
      </c>
      <c r="H244" s="5"/>
    </row>
    <row r="245" spans="2:8" ht="12.75">
      <c r="B245" s="476">
        <f>DataPack!A398</f>
        <v>118163</v>
      </c>
      <c r="C245" s="492" t="str">
        <f>DataPack!B398</f>
        <v>Barton Primary School and Early Years Centre</v>
      </c>
      <c r="D245" s="492" t="str">
        <f>DataPack!C398</f>
        <v>Isle of Wight</v>
      </c>
      <c r="E245" s="492" t="str">
        <f>DataPack!D398</f>
        <v>Primary</v>
      </c>
      <c r="F245" s="492" t="str">
        <f>DataPack!E398</f>
        <v>Community School</v>
      </c>
      <c r="G245" s="458">
        <f>DataPack!F398</f>
        <v>41416</v>
      </c>
      <c r="H245" s="5"/>
    </row>
    <row r="246" spans="2:8" ht="12.75">
      <c r="B246" s="476">
        <f>DataPack!A399</f>
        <v>118108</v>
      </c>
      <c r="C246" s="492" t="str">
        <f>DataPack!B399</f>
        <v>Andrew Marvell College</v>
      </c>
      <c r="D246" s="492" t="str">
        <f>DataPack!C399</f>
        <v>Kingston upon Hull City of</v>
      </c>
      <c r="E246" s="492" t="str">
        <f>DataPack!D399</f>
        <v>Secondary</v>
      </c>
      <c r="F246" s="492" t="str">
        <f>DataPack!E399</f>
        <v>Foundation School</v>
      </c>
      <c r="G246" s="458">
        <f>DataPack!F399</f>
        <v>41605</v>
      </c>
      <c r="H246" s="5"/>
    </row>
    <row r="247" spans="2:8" ht="12.75">
      <c r="B247" s="476">
        <f>DataPack!A400</f>
        <v>117820</v>
      </c>
      <c r="C247" s="492" t="str">
        <f>DataPack!B400</f>
        <v>Thanet Primary School</v>
      </c>
      <c r="D247" s="492" t="str">
        <f>DataPack!C400</f>
        <v>Kingston upon Hull City of</v>
      </c>
      <c r="E247" s="492" t="str">
        <f>DataPack!D400</f>
        <v>Primary</v>
      </c>
      <c r="F247" s="492" t="str">
        <f>DataPack!E400</f>
        <v>Foundation School</v>
      </c>
      <c r="G247" s="458">
        <f>DataPack!F400</f>
        <v>41683</v>
      </c>
      <c r="H247" s="5"/>
    </row>
    <row r="248" spans="2:8" ht="12.75">
      <c r="B248" s="476">
        <f>DataPack!A401</f>
        <v>117679</v>
      </c>
      <c r="C248" s="492" t="str">
        <f>DataPack!B401</f>
        <v>Lonsdale School</v>
      </c>
      <c r="D248" s="492" t="str">
        <f>DataPack!C401</f>
        <v>Hertfordshire</v>
      </c>
      <c r="E248" s="492" t="str">
        <f>DataPack!D401</f>
        <v>Special</v>
      </c>
      <c r="F248" s="492" t="str">
        <f>DataPack!E401</f>
        <v>Community Special School</v>
      </c>
      <c r="G248" s="458">
        <f>DataPack!F401</f>
        <v>41935</v>
      </c>
      <c r="H248" s="5"/>
    </row>
    <row r="249" spans="2:8" ht="12.75">
      <c r="B249" s="476">
        <f>DataPack!A402</f>
        <v>117439</v>
      </c>
      <c r="C249" s="492" t="str">
        <f>DataPack!B402</f>
        <v>Hormead Church of England (VA) Primary School</v>
      </c>
      <c r="D249" s="492" t="str">
        <f>DataPack!C402</f>
        <v>Hertfordshire</v>
      </c>
      <c r="E249" s="492" t="str">
        <f>DataPack!D402</f>
        <v>Primary</v>
      </c>
      <c r="F249" s="492" t="str">
        <f>DataPack!E402</f>
        <v>Voluntary Aided School</v>
      </c>
      <c r="G249" s="458">
        <f>DataPack!F402</f>
        <v>41649</v>
      </c>
      <c r="H249" s="5"/>
    </row>
    <row r="250" spans="2:8" ht="12.75">
      <c r="B250" s="476">
        <f>DataPack!A403</f>
        <v>117404</v>
      </c>
      <c r="C250" s="492" t="str">
        <f>DataPack!B403</f>
        <v>Sarratt Church of England Primary School</v>
      </c>
      <c r="D250" s="492" t="str">
        <f>DataPack!C403</f>
        <v>Hertfordshire</v>
      </c>
      <c r="E250" s="492" t="str">
        <f>DataPack!D403</f>
        <v>Primary</v>
      </c>
      <c r="F250" s="492" t="str">
        <f>DataPack!E403</f>
        <v>Voluntary Controlled School</v>
      </c>
      <c r="G250" s="458">
        <f>DataPack!F403</f>
        <v>41934</v>
      </c>
      <c r="H250" s="5"/>
    </row>
    <row r="251" spans="2:8" ht="12.75">
      <c r="B251" s="476">
        <f>DataPack!A404</f>
        <v>116446</v>
      </c>
      <c r="C251" s="492" t="str">
        <f>DataPack!B404</f>
        <v>Cove School</v>
      </c>
      <c r="D251" s="492" t="str">
        <f>DataPack!C404</f>
        <v>Hampshire</v>
      </c>
      <c r="E251" s="492" t="str">
        <f>DataPack!D404</f>
        <v>Secondary</v>
      </c>
      <c r="F251" s="492" t="str">
        <f>DataPack!E404</f>
        <v>Community School</v>
      </c>
      <c r="G251" s="458">
        <f>DataPack!F404</f>
        <v>41726</v>
      </c>
      <c r="H251" s="5"/>
    </row>
    <row r="252" spans="2:8" ht="12.75">
      <c r="B252" s="476">
        <f>DataPack!A405</f>
        <v>116359</v>
      </c>
      <c r="C252" s="492" t="str">
        <f>DataPack!B405</f>
        <v>Hatherden Church of England Primary School</v>
      </c>
      <c r="D252" s="492" t="str">
        <f>DataPack!C405</f>
        <v>Hampshire</v>
      </c>
      <c r="E252" s="492" t="str">
        <f>DataPack!D405</f>
        <v>Primary</v>
      </c>
      <c r="F252" s="492" t="str">
        <f>DataPack!E405</f>
        <v>Voluntary Aided School</v>
      </c>
      <c r="G252" s="458">
        <f>DataPack!F405</f>
        <v>41915</v>
      </c>
      <c r="H252" s="5"/>
    </row>
    <row r="253" spans="2:8" ht="12.75">
      <c r="B253" s="476">
        <f>DataPack!A406</f>
        <v>116250</v>
      </c>
      <c r="C253" s="492" t="str">
        <f>DataPack!B406</f>
        <v>Woodlea Primary School</v>
      </c>
      <c r="D253" s="492" t="str">
        <f>DataPack!C406</f>
        <v>Hampshire</v>
      </c>
      <c r="E253" s="492" t="str">
        <f>DataPack!D406</f>
        <v>Primary</v>
      </c>
      <c r="F253" s="492" t="str">
        <f>DataPack!E406</f>
        <v>Community School</v>
      </c>
      <c r="G253" s="458">
        <f>DataPack!F406</f>
        <v>41584</v>
      </c>
      <c r="H253" s="5"/>
    </row>
    <row r="254" spans="2:8" ht="12.75">
      <c r="B254" s="476">
        <f>DataPack!A407</f>
        <v>116247</v>
      </c>
      <c r="C254" s="492" t="str">
        <f>DataPack!B407</f>
        <v>Four Lanes Community Junior School</v>
      </c>
      <c r="D254" s="492" t="str">
        <f>DataPack!C407</f>
        <v>Hampshire</v>
      </c>
      <c r="E254" s="492" t="str">
        <f>DataPack!D407</f>
        <v>Primary</v>
      </c>
      <c r="F254" s="492" t="str">
        <f>DataPack!E407</f>
        <v>Community School</v>
      </c>
      <c r="G254" s="458">
        <f>DataPack!F407</f>
        <v>41550</v>
      </c>
      <c r="H254" s="5"/>
    </row>
    <row r="255" spans="2:8" ht="12.75">
      <c r="B255" s="476">
        <f>DataPack!A408</f>
        <v>116226</v>
      </c>
      <c r="C255" s="492" t="str">
        <f>DataPack!B408</f>
        <v>Manor Infant School</v>
      </c>
      <c r="D255" s="492" t="str">
        <f>DataPack!C408</f>
        <v>Portsmouth</v>
      </c>
      <c r="E255" s="492" t="str">
        <f>DataPack!D408</f>
        <v>Primary</v>
      </c>
      <c r="F255" s="492" t="str">
        <f>DataPack!E408</f>
        <v>Community School</v>
      </c>
      <c r="G255" s="458">
        <f>DataPack!F408</f>
        <v>41417</v>
      </c>
      <c r="H255" s="5"/>
    </row>
    <row r="256" spans="2:8" ht="12.75">
      <c r="B256" s="476">
        <f>DataPack!A409</f>
        <v>116043</v>
      </c>
      <c r="C256" s="492" t="str">
        <f>DataPack!B409</f>
        <v>Denmead Junior School</v>
      </c>
      <c r="D256" s="492" t="str">
        <f>DataPack!C409</f>
        <v>Hampshire</v>
      </c>
      <c r="E256" s="492" t="str">
        <f>DataPack!D409</f>
        <v>Primary</v>
      </c>
      <c r="F256" s="492" t="str">
        <f>DataPack!E409</f>
        <v>Community School</v>
      </c>
      <c r="G256" s="458">
        <f>DataPack!F409</f>
        <v>41922</v>
      </c>
      <c r="H256" s="5"/>
    </row>
    <row r="257" spans="2:8" ht="12.75">
      <c r="B257" s="476">
        <f>DataPack!A410</f>
        <v>115969</v>
      </c>
      <c r="C257" s="492" t="str">
        <f>DataPack!B410</f>
        <v>Vigo Junior School</v>
      </c>
      <c r="D257" s="492" t="str">
        <f>DataPack!C410</f>
        <v>Hampshire</v>
      </c>
      <c r="E257" s="492" t="str">
        <f>DataPack!D410</f>
        <v>Primary</v>
      </c>
      <c r="F257" s="492" t="str">
        <f>DataPack!E410</f>
        <v>Community School</v>
      </c>
      <c r="G257" s="458">
        <f>DataPack!F410</f>
        <v>41915</v>
      </c>
      <c r="H257" s="5"/>
    </row>
    <row r="258" spans="2:8" ht="12.75">
      <c r="B258" s="476">
        <f>DataPack!A411</f>
        <v>115957</v>
      </c>
      <c r="C258" s="492" t="str">
        <f>DataPack!B411</f>
        <v>Wallop Primary School</v>
      </c>
      <c r="D258" s="492" t="str">
        <f>DataPack!C411</f>
        <v>Hampshire</v>
      </c>
      <c r="E258" s="492" t="str">
        <f>DataPack!D411</f>
        <v>Primary</v>
      </c>
      <c r="F258" s="492" t="str">
        <f>DataPack!E411</f>
        <v>Community School</v>
      </c>
      <c r="G258" s="458">
        <f>DataPack!F411</f>
        <v>41963</v>
      </c>
      <c r="H258" s="5"/>
    </row>
    <row r="259" spans="2:8" ht="12.75">
      <c r="B259" s="476">
        <f>DataPack!A412</f>
        <v>115606</v>
      </c>
      <c r="C259" s="492" t="str">
        <f>DataPack!B412</f>
        <v>St James Church of England Junior School</v>
      </c>
      <c r="D259" s="492" t="str">
        <f>DataPack!C412</f>
        <v>Gloucestershire</v>
      </c>
      <c r="E259" s="492" t="str">
        <f>DataPack!D412</f>
        <v>Primary</v>
      </c>
      <c r="F259" s="492" t="str">
        <f>DataPack!E412</f>
        <v>Voluntary Controlled School</v>
      </c>
      <c r="G259" s="458">
        <f>DataPack!F412</f>
        <v>41445</v>
      </c>
      <c r="H259" s="5"/>
    </row>
    <row r="260" spans="2:8" ht="12.75">
      <c r="B260" s="476">
        <f>DataPack!A413</f>
        <v>115548</v>
      </c>
      <c r="C260" s="492" t="str">
        <f>DataPack!B413</f>
        <v>Walmore Hill Primary School</v>
      </c>
      <c r="D260" s="492" t="str">
        <f>DataPack!C413</f>
        <v>Gloucestershire</v>
      </c>
      <c r="E260" s="492" t="str">
        <f>DataPack!D413</f>
        <v>Primary</v>
      </c>
      <c r="F260" s="492" t="str">
        <f>DataPack!E413</f>
        <v>Community School</v>
      </c>
      <c r="G260" s="458">
        <f>DataPack!F413</f>
        <v>41655</v>
      </c>
      <c r="H260" s="5"/>
    </row>
    <row r="261" spans="2:8" ht="12.75">
      <c r="B261" s="476">
        <f>DataPack!A414</f>
        <v>115520</v>
      </c>
      <c r="C261" s="492" t="str">
        <f>DataPack!B414</f>
        <v>St White's Primary School</v>
      </c>
      <c r="D261" s="492" t="str">
        <f>DataPack!C414</f>
        <v>Gloucestershire</v>
      </c>
      <c r="E261" s="492" t="str">
        <f>DataPack!D414</f>
        <v>Primary</v>
      </c>
      <c r="F261" s="492" t="str">
        <f>DataPack!E414</f>
        <v>Community School</v>
      </c>
      <c r="G261" s="458">
        <f>DataPack!F414</f>
        <v>41620</v>
      </c>
      <c r="H261" s="5"/>
    </row>
    <row r="262" spans="2:8" ht="12.75">
      <c r="B262" s="476">
        <f>DataPack!A415</f>
        <v>115488</v>
      </c>
      <c r="C262" s="492" t="str">
        <f>DataPack!B415</f>
        <v>Elmbridge Infant School</v>
      </c>
      <c r="D262" s="492" t="str">
        <f>DataPack!C415</f>
        <v>Gloucestershire</v>
      </c>
      <c r="E262" s="492" t="str">
        <f>DataPack!D415</f>
        <v>Primary</v>
      </c>
      <c r="F262" s="492" t="str">
        <f>DataPack!E415</f>
        <v>Community School</v>
      </c>
      <c r="G262" s="458">
        <f>DataPack!F415</f>
        <v>41969</v>
      </c>
      <c r="H262" s="5"/>
    </row>
    <row r="263" spans="2:8" ht="12.75">
      <c r="B263" s="476">
        <f>DataPack!A416</f>
        <v>115449</v>
      </c>
      <c r="C263" s="492" t="str">
        <f>DataPack!B416</f>
        <v>Ramsden Hall School</v>
      </c>
      <c r="D263" s="492" t="str">
        <f>DataPack!C416</f>
        <v>Essex</v>
      </c>
      <c r="E263" s="492" t="str">
        <f>DataPack!D416</f>
        <v>Special</v>
      </c>
      <c r="F263" s="492" t="str">
        <f>DataPack!E416</f>
        <v>Community Special School</v>
      </c>
      <c r="G263" s="458">
        <f>DataPack!F416</f>
        <v>41663</v>
      </c>
      <c r="H263" s="5"/>
    </row>
    <row r="264" spans="2:8" ht="12.75">
      <c r="B264" s="476">
        <f>DataPack!A417</f>
        <v>115368</v>
      </c>
      <c r="C264" s="492" t="str">
        <f>DataPack!B417</f>
        <v>Cecil Jones College</v>
      </c>
      <c r="D264" s="492" t="str">
        <f>DataPack!C417</f>
        <v>Southend-on-Sea</v>
      </c>
      <c r="E264" s="492" t="str">
        <f>DataPack!D417</f>
        <v>Secondary</v>
      </c>
      <c r="F264" s="492" t="str">
        <f>DataPack!E417</f>
        <v>Foundation School</v>
      </c>
      <c r="G264" s="458">
        <f>DataPack!F417</f>
        <v>41712</v>
      </c>
      <c r="H264" s="5"/>
    </row>
    <row r="265" spans="2:8" ht="12.75">
      <c r="B265" s="476">
        <f>DataPack!A418</f>
        <v>115254</v>
      </c>
      <c r="C265" s="492" t="str">
        <f>DataPack!B418</f>
        <v>Takeley Primary School</v>
      </c>
      <c r="D265" s="492" t="str">
        <f>DataPack!C418</f>
        <v>Essex</v>
      </c>
      <c r="E265" s="492" t="str">
        <f>DataPack!D418</f>
        <v>Primary</v>
      </c>
      <c r="F265" s="492" t="str">
        <f>DataPack!E418</f>
        <v>Foundation School</v>
      </c>
      <c r="G265" s="458">
        <f>DataPack!F418</f>
        <v>41803</v>
      </c>
      <c r="H265" s="5"/>
    </row>
    <row r="266" spans="2:8" ht="12.75">
      <c r="B266" s="476">
        <f>DataPack!A419</f>
        <v>115087</v>
      </c>
      <c r="C266" s="492" t="str">
        <f>DataPack!B419</f>
        <v>Mistley Norman Church of England Voluntary Controlled Primary School</v>
      </c>
      <c r="D266" s="492" t="str">
        <f>DataPack!C419</f>
        <v>Essex</v>
      </c>
      <c r="E266" s="492" t="str">
        <f>DataPack!D419</f>
        <v>Primary</v>
      </c>
      <c r="F266" s="492" t="str">
        <f>DataPack!E419</f>
        <v>Voluntary Controlled School</v>
      </c>
      <c r="G266" s="458">
        <f>DataPack!F419</f>
        <v>41586</v>
      </c>
      <c r="H266" s="5"/>
    </row>
    <row r="267" spans="2:8" ht="12.75">
      <c r="B267" s="476">
        <f>DataPack!A420</f>
        <v>115007</v>
      </c>
      <c r="C267" s="492" t="str">
        <f>DataPack!B420</f>
        <v>John Bunyan Junior School</v>
      </c>
      <c r="D267" s="492" t="str">
        <f>DataPack!C420</f>
        <v>Essex</v>
      </c>
      <c r="E267" s="492" t="str">
        <f>DataPack!D420</f>
        <v>Primary</v>
      </c>
      <c r="F267" s="492" t="str">
        <f>DataPack!E420</f>
        <v>Community School</v>
      </c>
      <c r="G267" s="458">
        <f>DataPack!F420</f>
        <v>41535</v>
      </c>
      <c r="H267" s="5"/>
    </row>
    <row r="268" spans="2:8" ht="12.75">
      <c r="B268" s="476">
        <f>DataPack!A421</f>
        <v>114998</v>
      </c>
      <c r="C268" s="492" t="str">
        <f>DataPack!B421</f>
        <v>Latton Green Primary School</v>
      </c>
      <c r="D268" s="492" t="str">
        <f>DataPack!C421</f>
        <v>Essex</v>
      </c>
      <c r="E268" s="492" t="str">
        <f>DataPack!D421</f>
        <v>Primary</v>
      </c>
      <c r="F268" s="492" t="str">
        <f>DataPack!E421</f>
        <v>Community School</v>
      </c>
      <c r="G268" s="458">
        <f>DataPack!F421</f>
        <v>41558</v>
      </c>
      <c r="H268" s="5"/>
    </row>
    <row r="269" spans="2:8" ht="12.75">
      <c r="B269" s="476">
        <f>DataPack!A422</f>
        <v>114916</v>
      </c>
      <c r="C269" s="492" t="str">
        <f>DataPack!B422</f>
        <v>Waltham Holy Cross Junior School</v>
      </c>
      <c r="D269" s="492" t="str">
        <f>DataPack!C422</f>
        <v>Essex</v>
      </c>
      <c r="E269" s="492" t="str">
        <f>DataPack!D422</f>
        <v>Primary</v>
      </c>
      <c r="F269" s="492" t="str">
        <f>DataPack!E422</f>
        <v>Community School</v>
      </c>
      <c r="G269" s="458">
        <f>DataPack!F422</f>
        <v>41649</v>
      </c>
      <c r="H269" s="5"/>
    </row>
    <row r="270" spans="2:8" ht="12.75">
      <c r="B270" s="476">
        <f>DataPack!A423</f>
        <v>114848</v>
      </c>
      <c r="C270" s="492" t="str">
        <f>DataPack!B423</f>
        <v>Stambridge Primary School</v>
      </c>
      <c r="D270" s="492" t="str">
        <f>DataPack!C423</f>
        <v>Essex</v>
      </c>
      <c r="E270" s="492" t="str">
        <f>DataPack!D423</f>
        <v>Primary</v>
      </c>
      <c r="F270" s="492" t="str">
        <f>DataPack!E423</f>
        <v>Community School</v>
      </c>
      <c r="G270" s="458">
        <f>DataPack!F423</f>
        <v>41683</v>
      </c>
      <c r="H270" s="5"/>
    </row>
    <row r="271" spans="2:8" ht="12.75">
      <c r="B271" s="476">
        <f>DataPack!A424</f>
        <v>114824</v>
      </c>
      <c r="C271" s="492" t="str">
        <f>DataPack!B424</f>
        <v>Leigh Beck Infant School and Nursery</v>
      </c>
      <c r="D271" s="492" t="str">
        <f>DataPack!C424</f>
        <v>Essex</v>
      </c>
      <c r="E271" s="492" t="str">
        <f>DataPack!D424</f>
        <v>Primary</v>
      </c>
      <c r="F271" s="492" t="str">
        <f>DataPack!E424</f>
        <v>Community School</v>
      </c>
      <c r="G271" s="458">
        <f>DataPack!F424</f>
        <v>41585</v>
      </c>
      <c r="H271" s="5"/>
    </row>
    <row r="272" spans="2:8" ht="12.75">
      <c r="B272" s="476">
        <f>DataPack!A425</f>
        <v>114815</v>
      </c>
      <c r="C272" s="492" t="str">
        <f>DataPack!B425</f>
        <v>Cherry Tree Primary School and Speech and Language Unit</v>
      </c>
      <c r="D272" s="492" t="str">
        <f>DataPack!C425</f>
        <v>Essex</v>
      </c>
      <c r="E272" s="492" t="str">
        <f>DataPack!D425</f>
        <v>Primary</v>
      </c>
      <c r="F272" s="492" t="str">
        <f>DataPack!E425</f>
        <v>Community School</v>
      </c>
      <c r="G272" s="458">
        <f>DataPack!F425</f>
        <v>41726</v>
      </c>
      <c r="H272" s="5"/>
    </row>
    <row r="273" spans="2:8" ht="12.75">
      <c r="B273" s="476">
        <f>DataPack!A426</f>
        <v>114571</v>
      </c>
      <c r="C273" s="492" t="str">
        <f>DataPack!B426</f>
        <v>Annecy Catholic Primary School</v>
      </c>
      <c r="D273" s="492" t="str">
        <f>DataPack!C426</f>
        <v>East Sussex</v>
      </c>
      <c r="E273" s="492" t="str">
        <f>DataPack!D426</f>
        <v>Primary</v>
      </c>
      <c r="F273" s="492" t="str">
        <f>DataPack!E426</f>
        <v>Voluntary Aided School</v>
      </c>
      <c r="G273" s="458">
        <f>DataPack!F426</f>
        <v>41550</v>
      </c>
      <c r="H273" s="5"/>
    </row>
    <row r="274" spans="2:8" ht="12.75">
      <c r="B274" s="476">
        <f>DataPack!A427</f>
        <v>114535</v>
      </c>
      <c r="C274" s="492" t="str">
        <f>DataPack!B427</f>
        <v>St Leonards CofE Primary School</v>
      </c>
      <c r="D274" s="492" t="str">
        <f>DataPack!C427</f>
        <v>East Sussex</v>
      </c>
      <c r="E274" s="492" t="str">
        <f>DataPack!D427</f>
        <v>Primary</v>
      </c>
      <c r="F274" s="492" t="str">
        <f>DataPack!E427</f>
        <v>Voluntary Controlled School</v>
      </c>
      <c r="G274" s="458">
        <f>DataPack!F427</f>
        <v>41390</v>
      </c>
      <c r="H274" s="5"/>
    </row>
    <row r="275" spans="2:8" ht="12.75">
      <c r="B275" s="476">
        <f>DataPack!A428</f>
        <v>114518</v>
      </c>
      <c r="C275" s="492" t="str">
        <f>DataPack!B428</f>
        <v>Peasmarsh Church of England Primary School</v>
      </c>
      <c r="D275" s="492" t="str">
        <f>DataPack!C428</f>
        <v>East Sussex</v>
      </c>
      <c r="E275" s="492" t="str">
        <f>DataPack!D428</f>
        <v>Primary</v>
      </c>
      <c r="F275" s="492" t="str">
        <f>DataPack!E428</f>
        <v>Voluntary Controlled School</v>
      </c>
      <c r="G275" s="458">
        <f>DataPack!F428</f>
        <v>41614</v>
      </c>
      <c r="H275" s="5"/>
    </row>
    <row r="276" spans="2:8" ht="12.75">
      <c r="B276" s="476">
        <f>DataPack!A429</f>
        <v>114444</v>
      </c>
      <c r="C276" s="492" t="str">
        <f>DataPack!B429</f>
        <v>Jarvis Brook Primary School</v>
      </c>
      <c r="D276" s="492" t="str">
        <f>DataPack!C429</f>
        <v>East Sussex</v>
      </c>
      <c r="E276" s="492" t="str">
        <f>DataPack!D429</f>
        <v>Primary</v>
      </c>
      <c r="F276" s="492" t="str">
        <f>DataPack!E429</f>
        <v>Community School</v>
      </c>
      <c r="G276" s="458">
        <f>DataPack!F429</f>
        <v>41957</v>
      </c>
      <c r="H276" s="5"/>
    </row>
    <row r="277" spans="2:8" ht="12.75">
      <c r="B277" s="476">
        <f>DataPack!A430</f>
        <v>114311</v>
      </c>
      <c r="C277" s="492" t="str">
        <f>DataPack!B430</f>
        <v>Durham Community Business College for Technology and Enterprise</v>
      </c>
      <c r="D277" s="492" t="str">
        <f>DataPack!C430</f>
        <v>Durham</v>
      </c>
      <c r="E277" s="492" t="str">
        <f>DataPack!D430</f>
        <v>Secondary</v>
      </c>
      <c r="F277" s="492" t="str">
        <f>DataPack!E430</f>
        <v>Community School</v>
      </c>
      <c r="G277" s="458">
        <f>DataPack!F430</f>
        <v>41900</v>
      </c>
      <c r="H277" s="5"/>
    </row>
    <row r="278" spans="2:8" ht="12.75">
      <c r="B278" s="476">
        <f>DataPack!A431</f>
        <v>114289</v>
      </c>
      <c r="C278" s="492" t="str">
        <f>DataPack!B431</f>
        <v>Fyndoune Community College</v>
      </c>
      <c r="D278" s="492" t="str">
        <f>DataPack!C431</f>
        <v>Durham</v>
      </c>
      <c r="E278" s="492" t="str">
        <f>DataPack!D431</f>
        <v>Secondary</v>
      </c>
      <c r="F278" s="492" t="str">
        <f>DataPack!E431</f>
        <v>Community School</v>
      </c>
      <c r="G278" s="458">
        <f>DataPack!F431</f>
        <v>41900</v>
      </c>
      <c r="H278" s="5"/>
    </row>
    <row r="279" spans="2:8" ht="12.75">
      <c r="B279" s="476">
        <f>DataPack!A432</f>
        <v>114195</v>
      </c>
      <c r="C279" s="492" t="str">
        <f>DataPack!B432</f>
        <v>South Hetton Primary School</v>
      </c>
      <c r="D279" s="492" t="str">
        <f>DataPack!C432</f>
        <v>Durham</v>
      </c>
      <c r="E279" s="492" t="str">
        <f>DataPack!D432</f>
        <v>Primary</v>
      </c>
      <c r="F279" s="492" t="str">
        <f>DataPack!E432</f>
        <v>Community School</v>
      </c>
      <c r="G279" s="458">
        <f>DataPack!F432</f>
        <v>41921</v>
      </c>
      <c r="H279" s="5"/>
    </row>
    <row r="280" spans="2:8" ht="12.75">
      <c r="B280" s="476">
        <f>DataPack!A433</f>
        <v>114194</v>
      </c>
      <c r="C280" s="492" t="str">
        <f>DataPack!B433</f>
        <v>Shield Row Primary School</v>
      </c>
      <c r="D280" s="492" t="str">
        <f>DataPack!C433</f>
        <v>Durham</v>
      </c>
      <c r="E280" s="492" t="str">
        <f>DataPack!D433</f>
        <v>Primary</v>
      </c>
      <c r="F280" s="492" t="str">
        <f>DataPack!E433</f>
        <v>Community School</v>
      </c>
      <c r="G280" s="458">
        <f>DataPack!F433</f>
        <v>41906</v>
      </c>
      <c r="H280" s="5"/>
    </row>
    <row r="281" spans="2:8" ht="12.75">
      <c r="B281" s="476">
        <f>DataPack!A434</f>
        <v>113773</v>
      </c>
      <c r="C281" s="492" t="str">
        <f>DataPack!B434</f>
        <v>Loders CofE VC Primary School</v>
      </c>
      <c r="D281" s="492" t="str">
        <f>DataPack!C434</f>
        <v>Dorset</v>
      </c>
      <c r="E281" s="492" t="str">
        <f>DataPack!D434</f>
        <v>Primary</v>
      </c>
      <c r="F281" s="492" t="str">
        <f>DataPack!E434</f>
        <v>Voluntary Controlled School</v>
      </c>
      <c r="G281" s="458">
        <f>DataPack!F434</f>
        <v>41963</v>
      </c>
      <c r="H281" s="5"/>
    </row>
    <row r="282" spans="2:8" ht="12.75">
      <c r="B282" s="476">
        <f>DataPack!A435</f>
        <v>113736</v>
      </c>
      <c r="C282" s="492" t="str">
        <f>DataPack!B435</f>
        <v>Somerford Primary Community School</v>
      </c>
      <c r="D282" s="492" t="str">
        <f>DataPack!C435</f>
        <v>Dorset</v>
      </c>
      <c r="E282" s="492" t="str">
        <f>DataPack!D435</f>
        <v>Primary</v>
      </c>
      <c r="F282" s="492" t="str">
        <f>DataPack!E435</f>
        <v>Community School</v>
      </c>
      <c r="G282" s="458">
        <f>DataPack!F435</f>
        <v>41796</v>
      </c>
      <c r="H282" s="5"/>
    </row>
    <row r="283" spans="2:8" ht="12.75">
      <c r="B283" s="476">
        <f>DataPack!A436</f>
        <v>113635</v>
      </c>
      <c r="C283" s="492" t="str">
        <f>DataPack!B436</f>
        <v>Mill Water School</v>
      </c>
      <c r="D283" s="492" t="str">
        <f>DataPack!C436</f>
        <v>Devon</v>
      </c>
      <c r="E283" s="492" t="str">
        <f>DataPack!D436</f>
        <v>Special</v>
      </c>
      <c r="F283" s="492" t="str">
        <f>DataPack!E436</f>
        <v>Foundation Special School</v>
      </c>
      <c r="G283" s="458">
        <f>DataPack!F436</f>
        <v>41605</v>
      </c>
      <c r="H283" s="5"/>
    </row>
    <row r="284" spans="2:8" ht="12.75">
      <c r="B284" s="476">
        <f>DataPack!A437</f>
        <v>113526</v>
      </c>
      <c r="C284" s="492" t="str">
        <f>DataPack!B437</f>
        <v>Westlands School</v>
      </c>
      <c r="D284" s="492" t="str">
        <f>DataPack!C437</f>
        <v>Torbay</v>
      </c>
      <c r="E284" s="492" t="str">
        <f>DataPack!D437</f>
        <v>Secondary</v>
      </c>
      <c r="F284" s="492" t="str">
        <f>DataPack!E437</f>
        <v>Foundation School</v>
      </c>
      <c r="G284" s="458">
        <f>DataPack!F437</f>
        <v>41445</v>
      </c>
      <c r="H284" s="5"/>
    </row>
    <row r="285" spans="2:8" ht="12.75">
      <c r="B285" s="476">
        <f>DataPack!A438</f>
        <v>113482</v>
      </c>
      <c r="C285" s="492" t="str">
        <f>DataPack!B438</f>
        <v>St Peter's Church of England (VA) Junior School</v>
      </c>
      <c r="D285" s="492" t="str">
        <f>DataPack!C438</f>
        <v>Devon</v>
      </c>
      <c r="E285" s="492" t="str">
        <f>DataPack!D438</f>
        <v>Primary</v>
      </c>
      <c r="F285" s="492" t="str">
        <f>DataPack!E438</f>
        <v>Voluntary Aided School</v>
      </c>
      <c r="G285" s="458">
        <f>DataPack!F438</f>
        <v>41893</v>
      </c>
      <c r="H285" s="5"/>
    </row>
    <row r="286" spans="2:8" ht="12.75">
      <c r="B286" s="476">
        <f>DataPack!A439</f>
        <v>113383</v>
      </c>
      <c r="C286" s="492" t="str">
        <f>DataPack!B439</f>
        <v>Pyworthy Church of England Primary School</v>
      </c>
      <c r="D286" s="492" t="str">
        <f>DataPack!C439</f>
        <v>Devon</v>
      </c>
      <c r="E286" s="492" t="str">
        <f>DataPack!D439</f>
        <v>Primary</v>
      </c>
      <c r="F286" s="492" t="str">
        <f>DataPack!E439</f>
        <v>Voluntary Controlled School</v>
      </c>
      <c r="G286" s="458">
        <f>DataPack!F439</f>
        <v>41920</v>
      </c>
      <c r="H286" s="5"/>
    </row>
    <row r="287" spans="2:8" ht="12.75">
      <c r="B287" s="476">
        <f>DataPack!A440</f>
        <v>113302</v>
      </c>
      <c r="C287" s="492" t="str">
        <f>DataPack!B440</f>
        <v>Austin Farm Primary School</v>
      </c>
      <c r="D287" s="492" t="str">
        <f>DataPack!C440</f>
        <v>Plymouth</v>
      </c>
      <c r="E287" s="492" t="str">
        <f>DataPack!D440</f>
        <v>Primary</v>
      </c>
      <c r="F287" s="492" t="str">
        <f>DataPack!E440</f>
        <v>Community School</v>
      </c>
      <c r="G287" s="458">
        <f>DataPack!F440</f>
        <v>41614</v>
      </c>
      <c r="H287" s="5"/>
    </row>
    <row r="288" spans="2:8" ht="12.75">
      <c r="B288" s="476">
        <f>DataPack!A441</f>
        <v>113216</v>
      </c>
      <c r="C288" s="492" t="str">
        <f>DataPack!B441</f>
        <v>White Rock Primary School</v>
      </c>
      <c r="D288" s="492" t="str">
        <f>DataPack!C441</f>
        <v>Torbay</v>
      </c>
      <c r="E288" s="492" t="str">
        <f>DataPack!D441</f>
        <v>Primary</v>
      </c>
      <c r="F288" s="492" t="str">
        <f>DataPack!E441</f>
        <v>Foundation School</v>
      </c>
      <c r="G288" s="458">
        <f>DataPack!F441</f>
        <v>41780</v>
      </c>
      <c r="H288" s="5"/>
    </row>
    <row r="289" spans="2:8" ht="12.75">
      <c r="B289" s="476">
        <f>DataPack!A442</f>
        <v>112995</v>
      </c>
      <c r="C289" s="492" t="str">
        <f>DataPack!B442</f>
        <v>The Pingle School</v>
      </c>
      <c r="D289" s="492" t="str">
        <f>DataPack!C442</f>
        <v>Derbyshire</v>
      </c>
      <c r="E289" s="492" t="str">
        <f>DataPack!D442</f>
        <v>Secondary</v>
      </c>
      <c r="F289" s="492" t="str">
        <f>DataPack!E442</f>
        <v>Foundation School</v>
      </c>
      <c r="G289" s="458">
        <f>DataPack!F442</f>
        <v>41410</v>
      </c>
      <c r="H289" s="5"/>
    </row>
    <row r="290" spans="2:7" ht="12.75">
      <c r="B290" s="476">
        <f>DataPack!A443</f>
        <v>112960</v>
      </c>
      <c r="C290" s="492" t="str">
        <f>DataPack!B443</f>
        <v>Newbold Community School</v>
      </c>
      <c r="D290" s="492" t="str">
        <f>DataPack!C443</f>
        <v>Derbyshire</v>
      </c>
      <c r="E290" s="492" t="str">
        <f>DataPack!D443</f>
        <v>Secondary</v>
      </c>
      <c r="F290" s="492" t="str">
        <f>DataPack!E443</f>
        <v>Community School</v>
      </c>
      <c r="G290" s="458">
        <f>DataPack!F443</f>
        <v>41409</v>
      </c>
    </row>
    <row r="291" spans="2:7" ht="12.75">
      <c r="B291" s="476">
        <f>DataPack!A444</f>
        <v>112938</v>
      </c>
      <c r="C291" s="492" t="str">
        <f>DataPack!B444</f>
        <v>William Allitt School</v>
      </c>
      <c r="D291" s="492" t="str">
        <f>DataPack!C444</f>
        <v>Derbyshire</v>
      </c>
      <c r="E291" s="492" t="str">
        <f>DataPack!D444</f>
        <v>Secondary</v>
      </c>
      <c r="F291" s="492" t="str">
        <f>DataPack!E444</f>
        <v>Community School</v>
      </c>
      <c r="G291" s="458">
        <f>DataPack!F444</f>
        <v>41738</v>
      </c>
    </row>
    <row r="292" spans="2:7" ht="12.75">
      <c r="B292" s="476">
        <f>DataPack!A445</f>
        <v>112936</v>
      </c>
      <c r="C292" s="492" t="str">
        <f>DataPack!B445</f>
        <v>New Mills School Business &amp; Enterprise College</v>
      </c>
      <c r="D292" s="492" t="str">
        <f>DataPack!C445</f>
        <v>Derbyshire</v>
      </c>
      <c r="E292" s="492" t="str">
        <f>DataPack!D445</f>
        <v>Secondary</v>
      </c>
      <c r="F292" s="492" t="str">
        <f>DataPack!E445</f>
        <v>Community School</v>
      </c>
      <c r="G292" s="458">
        <f>DataPack!F445</f>
        <v>41661</v>
      </c>
    </row>
    <row r="293" spans="2:7" ht="12.75">
      <c r="B293" s="476">
        <f>DataPack!A446</f>
        <v>112931</v>
      </c>
      <c r="C293" s="492" t="str">
        <f>DataPack!B446</f>
        <v>Alfreton Grange Arts College</v>
      </c>
      <c r="D293" s="492" t="str">
        <f>DataPack!C446</f>
        <v>Derbyshire</v>
      </c>
      <c r="E293" s="492" t="str">
        <f>DataPack!D446</f>
        <v>Secondary</v>
      </c>
      <c r="F293" s="492" t="str">
        <f>DataPack!E446</f>
        <v>Community School</v>
      </c>
      <c r="G293" s="458">
        <f>DataPack!F446</f>
        <v>41543</v>
      </c>
    </row>
    <row r="294" spans="2:7" ht="12.75">
      <c r="B294" s="476">
        <f>DataPack!A447</f>
        <v>112795</v>
      </c>
      <c r="C294" s="492" t="str">
        <f>DataPack!B447</f>
        <v>Inkersall Primary School</v>
      </c>
      <c r="D294" s="492" t="str">
        <f>DataPack!C447</f>
        <v>Derbyshire</v>
      </c>
      <c r="E294" s="492" t="str">
        <f>DataPack!D447</f>
        <v>Primary</v>
      </c>
      <c r="F294" s="492" t="str">
        <f>DataPack!E447</f>
        <v>Community School</v>
      </c>
      <c r="G294" s="458">
        <f>DataPack!F447</f>
        <v>41676</v>
      </c>
    </row>
    <row r="295" spans="2:7" ht="12.75">
      <c r="B295" s="476">
        <f>DataPack!A448</f>
        <v>112712</v>
      </c>
      <c r="C295" s="492" t="str">
        <f>DataPack!B448</f>
        <v>Allenton Community Primary School</v>
      </c>
      <c r="D295" s="492" t="str">
        <f>DataPack!C448</f>
        <v>Derby</v>
      </c>
      <c r="E295" s="492" t="str">
        <f>DataPack!D448</f>
        <v>Primary</v>
      </c>
      <c r="F295" s="492" t="str">
        <f>DataPack!E448</f>
        <v>Community School</v>
      </c>
      <c r="G295" s="458">
        <f>DataPack!F448</f>
        <v>41557</v>
      </c>
    </row>
    <row r="296" spans="2:7" ht="12.75">
      <c r="B296" s="476">
        <f>DataPack!A449</f>
        <v>112582</v>
      </c>
      <c r="C296" s="492" t="str">
        <f>DataPack!B449</f>
        <v>Harrington Junior School</v>
      </c>
      <c r="D296" s="492" t="str">
        <f>DataPack!C449</f>
        <v>Derbyshire</v>
      </c>
      <c r="E296" s="492" t="str">
        <f>DataPack!D449</f>
        <v>Primary</v>
      </c>
      <c r="F296" s="492" t="str">
        <f>DataPack!E449</f>
        <v>Community School</v>
      </c>
      <c r="G296" s="458">
        <f>DataPack!F449</f>
        <v>41607</v>
      </c>
    </row>
    <row r="297" spans="2:7" ht="12.75">
      <c r="B297" s="476">
        <f>DataPack!A450</f>
        <v>112467</v>
      </c>
      <c r="C297" s="492" t="str">
        <f>DataPack!B450</f>
        <v>George Hastwell School</v>
      </c>
      <c r="D297" s="492" t="str">
        <f>DataPack!C450</f>
        <v>Cumbria</v>
      </c>
      <c r="E297" s="492" t="str">
        <f>DataPack!D450</f>
        <v>Special</v>
      </c>
      <c r="F297" s="492" t="str">
        <f>DataPack!E450</f>
        <v>Foundation Special School</v>
      </c>
      <c r="G297" s="458">
        <f>DataPack!F450</f>
        <v>41759</v>
      </c>
    </row>
    <row r="298" spans="2:7" ht="12.75">
      <c r="B298" s="476">
        <f>DataPack!A451</f>
        <v>112394</v>
      </c>
      <c r="C298" s="492" t="str">
        <f>DataPack!B451</f>
        <v>Southfield Technology College</v>
      </c>
      <c r="D298" s="492" t="str">
        <f>DataPack!C451</f>
        <v>Cumbria</v>
      </c>
      <c r="E298" s="492" t="str">
        <f>DataPack!D451</f>
        <v>Secondary</v>
      </c>
      <c r="F298" s="492" t="str">
        <f>DataPack!E451</f>
        <v>Community School</v>
      </c>
      <c r="G298" s="458">
        <f>DataPack!F451</f>
        <v>41592</v>
      </c>
    </row>
    <row r="299" spans="2:7" ht="12.75">
      <c r="B299" s="476">
        <f>DataPack!A452</f>
        <v>112374</v>
      </c>
      <c r="C299" s="492" t="str">
        <f>DataPack!B452</f>
        <v>Ambleside CofE Primary School</v>
      </c>
      <c r="D299" s="492" t="str">
        <f>DataPack!C452</f>
        <v>Cumbria</v>
      </c>
      <c r="E299" s="492" t="str">
        <f>DataPack!D452</f>
        <v>Primary</v>
      </c>
      <c r="F299" s="492" t="str">
        <f>DataPack!E452</f>
        <v>Voluntary Aided School</v>
      </c>
      <c r="G299" s="458">
        <f>DataPack!F452</f>
        <v>41767</v>
      </c>
    </row>
    <row r="300" spans="2:7" ht="12.75">
      <c r="B300" s="476">
        <f>DataPack!A453</f>
        <v>112268</v>
      </c>
      <c r="C300" s="492" t="str">
        <f>DataPack!B453</f>
        <v>Ravenstonedale Endowed School</v>
      </c>
      <c r="D300" s="492" t="str">
        <f>DataPack!C453</f>
        <v>Cumbria</v>
      </c>
      <c r="E300" s="492" t="str">
        <f>DataPack!D453</f>
        <v>Primary</v>
      </c>
      <c r="F300" s="492" t="str">
        <f>DataPack!E453</f>
        <v>Voluntary Controlled School</v>
      </c>
      <c r="G300" s="458">
        <f>DataPack!F453</f>
        <v>41759</v>
      </c>
    </row>
    <row r="301" spans="2:7" ht="12.75">
      <c r="B301" s="476">
        <f>DataPack!A454</f>
        <v>112225</v>
      </c>
      <c r="C301" s="492" t="str">
        <f>DataPack!B454</f>
        <v>Yewdale School</v>
      </c>
      <c r="D301" s="492" t="str">
        <f>DataPack!C454</f>
        <v>Cumbria</v>
      </c>
      <c r="E301" s="492" t="str">
        <f>DataPack!D454</f>
        <v>Primary</v>
      </c>
      <c r="F301" s="492" t="str">
        <f>DataPack!E454</f>
        <v>Community School</v>
      </c>
      <c r="G301" s="458">
        <f>DataPack!F454</f>
        <v>41703</v>
      </c>
    </row>
    <row r="302" spans="2:7" ht="12.75">
      <c r="B302" s="476">
        <f>DataPack!A455</f>
        <v>112183</v>
      </c>
      <c r="C302" s="492" t="str">
        <f>DataPack!B455</f>
        <v>Milburn School</v>
      </c>
      <c r="D302" s="492" t="str">
        <f>DataPack!C455</f>
        <v>Cumbria</v>
      </c>
      <c r="E302" s="492" t="str">
        <f>DataPack!D455</f>
        <v>Primary</v>
      </c>
      <c r="F302" s="492" t="str">
        <f>DataPack!E455</f>
        <v>Community School</v>
      </c>
      <c r="G302" s="458">
        <f>DataPack!F455</f>
        <v>41667</v>
      </c>
    </row>
    <row r="303" spans="2:7" ht="12.75">
      <c r="B303" s="476">
        <f>DataPack!A456</f>
        <v>112096</v>
      </c>
      <c r="C303" s="492" t="str">
        <f>DataPack!B456</f>
        <v>West Cumbria Learning Centre</v>
      </c>
      <c r="D303" s="492" t="str">
        <f>DataPack!C456</f>
        <v>Cumbria</v>
      </c>
      <c r="E303" s="492" t="str">
        <f>DataPack!D456</f>
        <v>PRU</v>
      </c>
      <c r="F303" s="492" t="str">
        <f>DataPack!E456</f>
        <v>Pupil Referral Unit</v>
      </c>
      <c r="G303" s="458">
        <f>DataPack!F456</f>
        <v>41620</v>
      </c>
    </row>
    <row r="304" spans="2:7" ht="12.75">
      <c r="B304" s="476">
        <f>DataPack!A457</f>
        <v>111973</v>
      </c>
      <c r="C304" s="492" t="str">
        <f>DataPack!B457</f>
        <v>Delaware Community Primary School</v>
      </c>
      <c r="D304" s="492" t="str">
        <f>DataPack!C457</f>
        <v>Cornwall</v>
      </c>
      <c r="E304" s="492" t="str">
        <f>DataPack!D457</f>
        <v>Primary</v>
      </c>
      <c r="F304" s="492" t="str">
        <f>DataPack!E457</f>
        <v>Foundation School</v>
      </c>
      <c r="G304" s="458">
        <f>DataPack!F457</f>
        <v>41704</v>
      </c>
    </row>
    <row r="305" spans="2:7" ht="12.75">
      <c r="B305" s="476">
        <f>DataPack!A458</f>
        <v>111892</v>
      </c>
      <c r="C305" s="492" t="str">
        <f>DataPack!B458</f>
        <v>Tywardreath School</v>
      </c>
      <c r="D305" s="492" t="str">
        <f>DataPack!C458</f>
        <v>Cornwall</v>
      </c>
      <c r="E305" s="492" t="str">
        <f>DataPack!D458</f>
        <v>Primary</v>
      </c>
      <c r="F305" s="492" t="str">
        <f>DataPack!E458</f>
        <v>Community School</v>
      </c>
      <c r="G305" s="458">
        <f>DataPack!F458</f>
        <v>41696</v>
      </c>
    </row>
    <row r="306" spans="2:7" ht="12.75">
      <c r="B306" s="476">
        <f>DataPack!A459</f>
        <v>111774</v>
      </c>
      <c r="C306" s="492" t="str">
        <f>DataPack!B459</f>
        <v>Prince Bishop School</v>
      </c>
      <c r="D306" s="492" t="str">
        <f>DataPack!C459</f>
        <v>Middlesbrough</v>
      </c>
      <c r="E306" s="492" t="str">
        <f>DataPack!D459</f>
        <v>Special</v>
      </c>
      <c r="F306" s="492" t="str">
        <f>DataPack!E459</f>
        <v>Community Special School</v>
      </c>
      <c r="G306" s="458">
        <f>DataPack!F459</f>
        <v>41900</v>
      </c>
    </row>
    <row r="307" spans="2:7" ht="12.75">
      <c r="B307" s="476">
        <f>DataPack!A460</f>
        <v>111729</v>
      </c>
      <c r="C307" s="492" t="str">
        <f>DataPack!B460</f>
        <v>Bydales School</v>
      </c>
      <c r="D307" s="492" t="str">
        <f>DataPack!C460</f>
        <v>Redcar and Cleveland</v>
      </c>
      <c r="E307" s="492" t="str">
        <f>DataPack!D460</f>
        <v>Secondary</v>
      </c>
      <c r="F307" s="492" t="str">
        <f>DataPack!E460</f>
        <v>Foundation School</v>
      </c>
      <c r="G307" s="458">
        <f>DataPack!F460</f>
        <v>41614</v>
      </c>
    </row>
    <row r="308" spans="2:7" ht="12.75">
      <c r="B308" s="476">
        <f>DataPack!A461</f>
        <v>111451</v>
      </c>
      <c r="C308" s="492" t="str">
        <f>DataPack!B461</f>
        <v>Ellesmere Port Catholic High School</v>
      </c>
      <c r="D308" s="492" t="str">
        <f>DataPack!C461</f>
        <v>Cheshire West and Chester</v>
      </c>
      <c r="E308" s="492" t="str">
        <f>DataPack!D461</f>
        <v>Secondary</v>
      </c>
      <c r="F308" s="492" t="str">
        <f>DataPack!E461</f>
        <v>Voluntary Aided School</v>
      </c>
      <c r="G308" s="458">
        <f>DataPack!F461</f>
        <v>41592</v>
      </c>
    </row>
    <row r="309" spans="2:7" ht="12.75">
      <c r="B309" s="476">
        <f>DataPack!A462</f>
        <v>111442</v>
      </c>
      <c r="C309" s="492" t="str">
        <f>DataPack!B462</f>
        <v>Kings Grove School</v>
      </c>
      <c r="D309" s="492" t="str">
        <f>DataPack!C462</f>
        <v>Cheshire East</v>
      </c>
      <c r="E309" s="492" t="str">
        <f>DataPack!D462</f>
        <v>Secondary</v>
      </c>
      <c r="F309" s="492" t="str">
        <f>DataPack!E462</f>
        <v>Foundation School</v>
      </c>
      <c r="G309" s="458">
        <f>DataPack!F462</f>
        <v>41948</v>
      </c>
    </row>
    <row r="310" spans="2:7" ht="12.75">
      <c r="B310" s="476">
        <f>DataPack!A463</f>
        <v>111309</v>
      </c>
      <c r="C310" s="492" t="str">
        <f>DataPack!B463</f>
        <v>St Augustine's Catholic Primary School</v>
      </c>
      <c r="D310" s="492" t="str">
        <f>DataPack!C463</f>
        <v>Warrington</v>
      </c>
      <c r="E310" s="492" t="str">
        <f>DataPack!D463</f>
        <v>Primary</v>
      </c>
      <c r="F310" s="492" t="str">
        <f>DataPack!E463</f>
        <v>Voluntary Aided School</v>
      </c>
      <c r="G310" s="458">
        <f>DataPack!F463</f>
        <v>41760</v>
      </c>
    </row>
    <row r="311" spans="2:7" ht="12.75">
      <c r="B311" s="476">
        <f>DataPack!A464</f>
        <v>111278</v>
      </c>
      <c r="C311" s="492" t="str">
        <f>DataPack!B464</f>
        <v>Peover Superior Endowed Controlled Primary School</v>
      </c>
      <c r="D311" s="492" t="str">
        <f>DataPack!C464</f>
        <v>Cheshire East</v>
      </c>
      <c r="E311" s="492" t="str">
        <f>DataPack!D464</f>
        <v>Primary</v>
      </c>
      <c r="F311" s="492" t="str">
        <f>DataPack!E464</f>
        <v>Voluntary Controlled School</v>
      </c>
      <c r="G311" s="458">
        <f>DataPack!F464</f>
        <v>41654</v>
      </c>
    </row>
    <row r="312" spans="2:7" ht="12.75">
      <c r="B312" s="476">
        <f>DataPack!A465</f>
        <v>111262</v>
      </c>
      <c r="C312" s="492" t="str">
        <f>DataPack!B465</f>
        <v>St Chad's CofE Primary School</v>
      </c>
      <c r="D312" s="492" t="str">
        <f>DataPack!C465</f>
        <v>Cheshire West and Chester</v>
      </c>
      <c r="E312" s="492" t="str">
        <f>DataPack!D465</f>
        <v>Primary</v>
      </c>
      <c r="F312" s="492" t="str">
        <f>DataPack!E465</f>
        <v>Voluntary Controlled School</v>
      </c>
      <c r="G312" s="458">
        <f>DataPack!F465</f>
        <v>41662</v>
      </c>
    </row>
    <row r="313" spans="2:7" ht="12.75">
      <c r="B313" s="476">
        <f>DataPack!A466</f>
        <v>111073</v>
      </c>
      <c r="C313" s="492" t="str">
        <f>DataPack!B466</f>
        <v>Wyche Primary School</v>
      </c>
      <c r="D313" s="492" t="str">
        <f>DataPack!C466</f>
        <v>Cheshire East</v>
      </c>
      <c r="E313" s="492" t="str">
        <f>DataPack!D466</f>
        <v>Primary</v>
      </c>
      <c r="F313" s="492" t="str">
        <f>DataPack!E466</f>
        <v>Community School</v>
      </c>
      <c r="G313" s="458">
        <f>DataPack!F466</f>
        <v>41795</v>
      </c>
    </row>
    <row r="314" spans="2:7" ht="12.75">
      <c r="B314" s="476">
        <f>DataPack!A467</f>
        <v>110640</v>
      </c>
      <c r="C314" s="492" t="str">
        <f>DataPack!B467</f>
        <v>Maple Grove Infant School</v>
      </c>
      <c r="D314" s="492" t="str">
        <f>DataPack!C467</f>
        <v>Cambridgeshire</v>
      </c>
      <c r="E314" s="492" t="str">
        <f>DataPack!D467</f>
        <v>Primary</v>
      </c>
      <c r="F314" s="492" t="str">
        <f>DataPack!E467</f>
        <v>Community School</v>
      </c>
      <c r="G314" s="458">
        <f>DataPack!F467</f>
        <v>41955</v>
      </c>
    </row>
    <row r="315" spans="2:7" ht="12.75">
      <c r="B315" s="476">
        <f>DataPack!A468</f>
        <v>110521</v>
      </c>
      <c r="C315" s="492" t="str">
        <f>DataPack!B468</f>
        <v>Beechview School</v>
      </c>
      <c r="D315" s="492" t="str">
        <f>DataPack!C468</f>
        <v>Buckinghamshire</v>
      </c>
      <c r="E315" s="492" t="str">
        <f>DataPack!D468</f>
        <v>Primary</v>
      </c>
      <c r="F315" s="492" t="str">
        <f>DataPack!E468</f>
        <v>Foundation School</v>
      </c>
      <c r="G315" s="458">
        <f>DataPack!F468</f>
        <v>41983</v>
      </c>
    </row>
    <row r="316" spans="2:7" ht="12.75">
      <c r="B316" s="476">
        <f>DataPack!A469</f>
        <v>110497</v>
      </c>
      <c r="C316" s="492" t="str">
        <f>DataPack!B469</f>
        <v>The Mandeville School</v>
      </c>
      <c r="D316" s="492" t="str">
        <f>DataPack!C469</f>
        <v>Buckinghamshire</v>
      </c>
      <c r="E316" s="492" t="str">
        <f>DataPack!D469</f>
        <v>Secondary</v>
      </c>
      <c r="F316" s="492" t="str">
        <f>DataPack!E469</f>
        <v>Community School</v>
      </c>
      <c r="G316" s="458">
        <f>DataPack!F469</f>
        <v>41556</v>
      </c>
    </row>
    <row r="317" spans="2:7" ht="12.75">
      <c r="B317" s="476">
        <f>DataPack!A470</f>
        <v>110466</v>
      </c>
      <c r="C317" s="492" t="str">
        <f>DataPack!B470</f>
        <v>Little Marlow CofE School</v>
      </c>
      <c r="D317" s="492" t="str">
        <f>DataPack!C470</f>
        <v>Buckinghamshire</v>
      </c>
      <c r="E317" s="492" t="str">
        <f>DataPack!D470</f>
        <v>Primary</v>
      </c>
      <c r="F317" s="492" t="str">
        <f>DataPack!E470</f>
        <v>Voluntary Aided School</v>
      </c>
      <c r="G317" s="458">
        <f>DataPack!F470</f>
        <v>41304</v>
      </c>
    </row>
    <row r="318" spans="2:7" ht="12.75">
      <c r="B318" s="476">
        <f>DataPack!A471</f>
        <v>110280</v>
      </c>
      <c r="C318" s="492" t="str">
        <f>DataPack!B471</f>
        <v>Bedgrove Junior School</v>
      </c>
      <c r="D318" s="492" t="str">
        <f>DataPack!C471</f>
        <v>Buckinghamshire</v>
      </c>
      <c r="E318" s="492" t="str">
        <f>DataPack!D471</f>
        <v>Primary</v>
      </c>
      <c r="F318" s="492" t="str">
        <f>DataPack!E471</f>
        <v>Foundation School</v>
      </c>
      <c r="G318" s="458">
        <f>DataPack!F471</f>
        <v>41472</v>
      </c>
    </row>
    <row r="319" spans="2:7" ht="12.75">
      <c r="B319" s="476">
        <f>DataPack!A472</f>
        <v>110190</v>
      </c>
      <c r="C319" s="492" t="str">
        <f>DataPack!B472</f>
        <v>Kennel Lane School</v>
      </c>
      <c r="D319" s="492" t="str">
        <f>DataPack!C472</f>
        <v>Bracknell Forest</v>
      </c>
      <c r="E319" s="492" t="str">
        <f>DataPack!D472</f>
        <v>Special</v>
      </c>
      <c r="F319" s="492" t="str">
        <f>DataPack!E472</f>
        <v>Community Special School</v>
      </c>
      <c r="G319" s="458">
        <f>DataPack!F472</f>
        <v>41585</v>
      </c>
    </row>
    <row r="320" spans="2:7" ht="12.75">
      <c r="B320" s="476">
        <f>DataPack!A473</f>
        <v>110039</v>
      </c>
      <c r="C320" s="492" t="str">
        <f>DataPack!B473</f>
        <v>St Ethelbert's Catholic Primary School</v>
      </c>
      <c r="D320" s="492" t="str">
        <f>DataPack!C473</f>
        <v>Slough</v>
      </c>
      <c r="E320" s="492" t="str">
        <f>DataPack!D473</f>
        <v>Primary</v>
      </c>
      <c r="F320" s="492" t="str">
        <f>DataPack!E473</f>
        <v>Voluntary Aided School</v>
      </c>
      <c r="G320" s="458">
        <f>DataPack!F473</f>
        <v>41339</v>
      </c>
    </row>
    <row r="321" spans="2:7" ht="12.75">
      <c r="B321" s="476">
        <f>DataPack!A474</f>
        <v>110003</v>
      </c>
      <c r="C321" s="492" t="str">
        <f>DataPack!B474</f>
        <v>St Anne's Catholic Primary School</v>
      </c>
      <c r="D321" s="492" t="str">
        <f>DataPack!C474</f>
        <v>Reading</v>
      </c>
      <c r="E321" s="492" t="str">
        <f>DataPack!D474</f>
        <v>Primary</v>
      </c>
      <c r="F321" s="492" t="str">
        <f>DataPack!E474</f>
        <v>Voluntary Aided School</v>
      </c>
      <c r="G321" s="458">
        <f>DataPack!F474</f>
        <v>41600</v>
      </c>
    </row>
    <row r="322" spans="2:7" ht="12.75">
      <c r="B322" s="476">
        <f>DataPack!A475</f>
        <v>110002</v>
      </c>
      <c r="C322" s="492" t="str">
        <f>DataPack!B475</f>
        <v>St Mary and All Saints Church of England Voluntary Aided Primary School</v>
      </c>
      <c r="D322" s="492" t="str">
        <f>DataPack!C475</f>
        <v>Reading</v>
      </c>
      <c r="E322" s="492" t="str">
        <f>DataPack!D475</f>
        <v>Primary</v>
      </c>
      <c r="F322" s="492" t="str">
        <f>DataPack!E475</f>
        <v>Voluntary Aided School</v>
      </c>
      <c r="G322" s="458">
        <f>DataPack!F475</f>
        <v>41934</v>
      </c>
    </row>
    <row r="323" spans="2:7" ht="12.75">
      <c r="B323" s="476">
        <f>DataPack!A476</f>
        <v>109998</v>
      </c>
      <c r="C323" s="492" t="str">
        <f>DataPack!B476</f>
        <v>Eton Porny CofE First School</v>
      </c>
      <c r="D323" s="492" t="str">
        <f>DataPack!C476</f>
        <v>Windsor and Maidenhead</v>
      </c>
      <c r="E323" s="492" t="str">
        <f>DataPack!D476</f>
        <v>Primary</v>
      </c>
      <c r="F323" s="492" t="str">
        <f>DataPack!E476</f>
        <v>Voluntary Controlled School</v>
      </c>
      <c r="G323" s="458">
        <f>DataPack!F476</f>
        <v>41670</v>
      </c>
    </row>
    <row r="324" spans="2:7" ht="12.75">
      <c r="B324" s="476">
        <f>DataPack!A477</f>
        <v>109951</v>
      </c>
      <c r="C324" s="492" t="str">
        <f>DataPack!B477</f>
        <v>Bisham CofE Primary School</v>
      </c>
      <c r="D324" s="492" t="str">
        <f>DataPack!C477</f>
        <v>Windsor and Maidenhead</v>
      </c>
      <c r="E324" s="492" t="str">
        <f>DataPack!D477</f>
        <v>Primary</v>
      </c>
      <c r="F324" s="492" t="str">
        <f>DataPack!E477</f>
        <v>Voluntary Controlled School</v>
      </c>
      <c r="G324" s="458">
        <f>DataPack!F477</f>
        <v>41906</v>
      </c>
    </row>
    <row r="325" spans="2:7" ht="12.75">
      <c r="B325" s="476">
        <f>DataPack!A478</f>
        <v>109939</v>
      </c>
      <c r="C325" s="492" t="str">
        <f>DataPack!B478</f>
        <v>Ranikhet Primary School</v>
      </c>
      <c r="D325" s="492" t="str">
        <f>DataPack!C478</f>
        <v>Reading</v>
      </c>
      <c r="E325" s="492" t="str">
        <f>DataPack!D478</f>
        <v>Primary</v>
      </c>
      <c r="F325" s="492" t="str">
        <f>DataPack!E478</f>
        <v>Community School</v>
      </c>
      <c r="G325" s="458">
        <f>DataPack!F478</f>
        <v>41558</v>
      </c>
    </row>
    <row r="326" spans="2:7" ht="12.75">
      <c r="B326" s="476">
        <f>DataPack!A479</f>
        <v>109785</v>
      </c>
      <c r="C326" s="492" t="str">
        <f>DataPack!B479</f>
        <v>New Town Primary School</v>
      </c>
      <c r="D326" s="492" t="str">
        <f>DataPack!C479</f>
        <v>Reading</v>
      </c>
      <c r="E326" s="492" t="str">
        <f>DataPack!D479</f>
        <v>Primary</v>
      </c>
      <c r="F326" s="492" t="str">
        <f>DataPack!E479</f>
        <v>Community School</v>
      </c>
      <c r="G326" s="458">
        <f>DataPack!F479</f>
        <v>41928</v>
      </c>
    </row>
    <row r="327" spans="2:7" ht="12.75">
      <c r="B327" s="476">
        <f>DataPack!A480</f>
        <v>109322</v>
      </c>
      <c r="C327" s="492" t="str">
        <f>DataPack!B480</f>
        <v>The Grange School and Sports College</v>
      </c>
      <c r="D327" s="492" t="str">
        <f>DataPack!C480</f>
        <v>South Gloucestershire</v>
      </c>
      <c r="E327" s="492" t="str">
        <f>DataPack!D480</f>
        <v>Secondary</v>
      </c>
      <c r="F327" s="492" t="str">
        <f>DataPack!E480</f>
        <v>Community School</v>
      </c>
      <c r="G327" s="458">
        <f>DataPack!F480</f>
        <v>41382</v>
      </c>
    </row>
    <row r="328" spans="2:7" ht="12.75">
      <c r="B328" s="476">
        <f>DataPack!A481</f>
        <v>109300</v>
      </c>
      <c r="C328" s="492" t="str">
        <f>DataPack!B481</f>
        <v>Sir Bernard Lovell School</v>
      </c>
      <c r="D328" s="492" t="str">
        <f>DataPack!C481</f>
        <v>South Gloucestershire</v>
      </c>
      <c r="E328" s="492" t="str">
        <f>DataPack!D481</f>
        <v>Secondary</v>
      </c>
      <c r="F328" s="492" t="str">
        <f>DataPack!E481</f>
        <v>Foundation School</v>
      </c>
      <c r="G328" s="458">
        <f>DataPack!F481</f>
        <v>41676</v>
      </c>
    </row>
    <row r="329" spans="2:7" ht="12.75">
      <c r="B329" s="476">
        <f>DataPack!A482</f>
        <v>108985</v>
      </c>
      <c r="C329" s="492" t="str">
        <f>DataPack!B482</f>
        <v>Burnbush Primary School</v>
      </c>
      <c r="D329" s="492" t="str">
        <f>DataPack!C482</f>
        <v>Bristol City of</v>
      </c>
      <c r="E329" s="492" t="str">
        <f>DataPack!D482</f>
        <v>Primary</v>
      </c>
      <c r="F329" s="492" t="str">
        <f>DataPack!E482</f>
        <v>Foundation School</v>
      </c>
      <c r="G329" s="458">
        <f>DataPack!F482</f>
        <v>41950</v>
      </c>
    </row>
    <row r="330" spans="2:7" ht="12.75">
      <c r="B330" s="476">
        <f>DataPack!A483</f>
        <v>108745</v>
      </c>
      <c r="C330" s="492" t="str">
        <f>DataPack!B483</f>
        <v>Millfield Nursery School</v>
      </c>
      <c r="D330" s="492" t="str">
        <f>DataPack!C483</f>
        <v>Sunderland</v>
      </c>
      <c r="E330" s="492" t="str">
        <f>DataPack!D483</f>
        <v>Nursery</v>
      </c>
      <c r="F330" s="492" t="str">
        <f>DataPack!E483</f>
        <v>LA Nursery School</v>
      </c>
      <c r="G330" s="458">
        <f>DataPack!F483</f>
        <v>41626</v>
      </c>
    </row>
    <row r="331" spans="2:7" ht="12.75">
      <c r="B331" s="476">
        <f>DataPack!A484</f>
        <v>108355</v>
      </c>
      <c r="C331" s="492" t="str">
        <f>DataPack!B484</f>
        <v>Ryton Junior School</v>
      </c>
      <c r="D331" s="492" t="str">
        <f>DataPack!C484</f>
        <v>Gateshead</v>
      </c>
      <c r="E331" s="492" t="str">
        <f>DataPack!D484</f>
        <v>Primary</v>
      </c>
      <c r="F331" s="492" t="str">
        <f>DataPack!E484</f>
        <v>Community School</v>
      </c>
      <c r="G331" s="458">
        <f>DataPack!F484</f>
        <v>41949</v>
      </c>
    </row>
    <row r="332" spans="2:7" ht="12.75">
      <c r="B332" s="476">
        <f>DataPack!A485</f>
        <v>108270</v>
      </c>
      <c r="C332" s="492" t="str">
        <f>DataPack!B485</f>
        <v>Sandal Castle VA Community Primary School</v>
      </c>
      <c r="D332" s="492" t="str">
        <f>DataPack!C485</f>
        <v>Wakefield</v>
      </c>
      <c r="E332" s="492" t="str">
        <f>DataPack!D485</f>
        <v>Primary</v>
      </c>
      <c r="F332" s="492" t="str">
        <f>DataPack!E485</f>
        <v>Voluntary Aided School</v>
      </c>
      <c r="G332" s="458">
        <f>DataPack!F485</f>
        <v>41696</v>
      </c>
    </row>
    <row r="333" spans="2:7" ht="12.75">
      <c r="B333" s="476">
        <f>DataPack!A486</f>
        <v>108207</v>
      </c>
      <c r="C333" s="492" t="str">
        <f>DataPack!B486</f>
        <v>Normanton Junior School</v>
      </c>
      <c r="D333" s="492" t="str">
        <f>DataPack!C486</f>
        <v>Wakefield</v>
      </c>
      <c r="E333" s="492" t="str">
        <f>DataPack!D486</f>
        <v>Primary</v>
      </c>
      <c r="F333" s="492" t="str">
        <f>DataPack!E486</f>
        <v>Community School</v>
      </c>
      <c r="G333" s="458">
        <f>DataPack!F486</f>
        <v>41444</v>
      </c>
    </row>
    <row r="334" spans="2:7" ht="12.75">
      <c r="B334" s="476">
        <f>DataPack!A487</f>
        <v>108129</v>
      </c>
      <c r="C334" s="492" t="str">
        <f>DataPack!B487</f>
        <v>Elmete Wood - BESD SILC (Behaviour, Emotional, Social Difficulties Specialist Learning Centre)</v>
      </c>
      <c r="D334" s="492" t="str">
        <f>DataPack!C487</f>
        <v>Leeds</v>
      </c>
      <c r="E334" s="492" t="str">
        <f>DataPack!D487</f>
        <v>Special</v>
      </c>
      <c r="F334" s="492" t="str">
        <f>DataPack!E487</f>
        <v>Community Special School</v>
      </c>
      <c r="G334" s="458">
        <f>DataPack!F487</f>
        <v>41900</v>
      </c>
    </row>
    <row r="335" spans="2:7" ht="12.75">
      <c r="B335" s="476">
        <f>DataPack!A488</f>
        <v>108034</v>
      </c>
      <c r="C335" s="492" t="str">
        <f>DataPack!B488</f>
        <v>Holy Name Catholic Primary School</v>
      </c>
      <c r="D335" s="492" t="str">
        <f>DataPack!C488</f>
        <v>Leeds</v>
      </c>
      <c r="E335" s="492" t="str">
        <f>DataPack!D488</f>
        <v>Primary</v>
      </c>
      <c r="F335" s="492" t="str">
        <f>DataPack!E488</f>
        <v>Voluntary Aided School</v>
      </c>
      <c r="G335" s="458">
        <f>DataPack!F488</f>
        <v>41956</v>
      </c>
    </row>
    <row r="336" spans="2:7" ht="12.75">
      <c r="B336" s="476">
        <f>DataPack!A489</f>
        <v>107694</v>
      </c>
      <c r="C336" s="492" t="str">
        <f>DataPack!B489</f>
        <v>Millbridge Junior Infant and Nursery School</v>
      </c>
      <c r="D336" s="492" t="str">
        <f>DataPack!C489</f>
        <v>Kirklees</v>
      </c>
      <c r="E336" s="492" t="str">
        <f>DataPack!D489</f>
        <v>Primary</v>
      </c>
      <c r="F336" s="492" t="str">
        <f>DataPack!E489</f>
        <v>Community School</v>
      </c>
      <c r="G336" s="458">
        <f>DataPack!F489</f>
        <v>41731</v>
      </c>
    </row>
    <row r="337" spans="2:7" ht="12.75">
      <c r="B337" s="476">
        <f>DataPack!A490</f>
        <v>107675</v>
      </c>
      <c r="C337" s="492" t="str">
        <f>DataPack!B490</f>
        <v>Marsden Junior School</v>
      </c>
      <c r="D337" s="492" t="str">
        <f>DataPack!C490</f>
        <v>Kirklees</v>
      </c>
      <c r="E337" s="492" t="str">
        <f>DataPack!D490</f>
        <v>Primary</v>
      </c>
      <c r="F337" s="492" t="str">
        <f>DataPack!E490</f>
        <v>Community School</v>
      </c>
      <c r="G337" s="458">
        <f>DataPack!F490</f>
        <v>41690</v>
      </c>
    </row>
    <row r="338" spans="2:7" ht="12.75">
      <c r="B338" s="476">
        <f>DataPack!A491</f>
        <v>107413</v>
      </c>
      <c r="C338" s="492" t="str">
        <f>DataPack!B491</f>
        <v>Carlton Bolling College</v>
      </c>
      <c r="D338" s="492" t="str">
        <f>DataPack!C491</f>
        <v>Bradford</v>
      </c>
      <c r="E338" s="492" t="str">
        <f>DataPack!D491</f>
        <v>Secondary</v>
      </c>
      <c r="F338" s="492" t="str">
        <f>DataPack!E491</f>
        <v>Community School</v>
      </c>
      <c r="G338" s="458">
        <f>DataPack!F491</f>
        <v>41810</v>
      </c>
    </row>
    <row r="339" spans="2:7" ht="12.75">
      <c r="B339" s="476">
        <f>DataPack!A492</f>
        <v>107361</v>
      </c>
      <c r="C339" s="492" t="str">
        <f>DataPack!B492</f>
        <v>Belle Vue Boys' School</v>
      </c>
      <c r="D339" s="492" t="str">
        <f>DataPack!C492</f>
        <v>Bradford</v>
      </c>
      <c r="E339" s="492" t="str">
        <f>DataPack!D492</f>
        <v>Secondary</v>
      </c>
      <c r="F339" s="492" t="str">
        <f>DataPack!E492</f>
        <v>Community School</v>
      </c>
      <c r="G339" s="458">
        <f>DataPack!F492</f>
        <v>41768</v>
      </c>
    </row>
    <row r="340" spans="2:7" ht="12.75">
      <c r="B340" s="476">
        <f>DataPack!A493</f>
        <v>107301</v>
      </c>
      <c r="C340" s="492" t="str">
        <f>DataPack!B493</f>
        <v>Springwood Community Primary School</v>
      </c>
      <c r="D340" s="492" t="str">
        <f>DataPack!C493</f>
        <v>Bradford</v>
      </c>
      <c r="E340" s="492" t="str">
        <f>DataPack!D493</f>
        <v>Primary</v>
      </c>
      <c r="F340" s="492" t="str">
        <f>DataPack!E493</f>
        <v>Community School</v>
      </c>
      <c r="G340" s="458">
        <f>DataPack!F493</f>
        <v>41620</v>
      </c>
    </row>
    <row r="341" spans="2:7" ht="12.75">
      <c r="B341" s="476">
        <f>DataPack!A494</f>
        <v>107051</v>
      </c>
      <c r="C341" s="492" t="str">
        <f>DataPack!B494</f>
        <v>Grenoside Community Primary School</v>
      </c>
      <c r="D341" s="492" t="str">
        <f>DataPack!C494</f>
        <v>Sheffield</v>
      </c>
      <c r="E341" s="492" t="str">
        <f>DataPack!D494</f>
        <v>Primary</v>
      </c>
      <c r="F341" s="492" t="str">
        <f>DataPack!E494</f>
        <v>Community School</v>
      </c>
      <c r="G341" s="458">
        <f>DataPack!F494</f>
        <v>41446</v>
      </c>
    </row>
    <row r="342" spans="2:7" ht="12.75">
      <c r="B342" s="476">
        <f>DataPack!A495</f>
        <v>106967</v>
      </c>
      <c r="C342" s="492" t="str">
        <f>DataPack!B495</f>
        <v>Abbey School</v>
      </c>
      <c r="D342" s="492" t="str">
        <f>DataPack!C495</f>
        <v>Rotherham</v>
      </c>
      <c r="E342" s="492" t="str">
        <f>DataPack!D495</f>
        <v>Special</v>
      </c>
      <c r="F342" s="492" t="str">
        <f>DataPack!E495</f>
        <v>Community Special School</v>
      </c>
      <c r="G342" s="458">
        <f>DataPack!F495</f>
        <v>41913</v>
      </c>
    </row>
    <row r="343" spans="2:7" ht="12.75">
      <c r="B343" s="476">
        <f>DataPack!A496</f>
        <v>106947</v>
      </c>
      <c r="C343" s="492" t="str">
        <f>DataPack!B496</f>
        <v>Clifton Community School</v>
      </c>
      <c r="D343" s="492" t="str">
        <f>DataPack!C496</f>
        <v>Rotherham</v>
      </c>
      <c r="E343" s="492" t="str">
        <f>DataPack!D496</f>
        <v>Secondary</v>
      </c>
      <c r="F343" s="492" t="str">
        <f>DataPack!E496</f>
        <v>Community School</v>
      </c>
      <c r="G343" s="458">
        <f>DataPack!F496</f>
        <v>41892</v>
      </c>
    </row>
    <row r="344" spans="2:7" ht="12.75">
      <c r="B344" s="476">
        <f>DataPack!A497</f>
        <v>106893</v>
      </c>
      <c r="C344" s="492" t="str">
        <f>DataPack!B497</f>
        <v>Wath Central Primary</v>
      </c>
      <c r="D344" s="492" t="str">
        <f>DataPack!C497</f>
        <v>Rotherham</v>
      </c>
      <c r="E344" s="492" t="str">
        <f>DataPack!D497</f>
        <v>Primary</v>
      </c>
      <c r="F344" s="492" t="str">
        <f>DataPack!E497</f>
        <v>Foundation School</v>
      </c>
      <c r="G344" s="458">
        <f>DataPack!F497</f>
        <v>41808</v>
      </c>
    </row>
    <row r="345" spans="2:7" ht="12.75">
      <c r="B345" s="476">
        <f>DataPack!A498</f>
        <v>106834</v>
      </c>
      <c r="C345" s="492" t="str">
        <f>DataPack!B498</f>
        <v>Blackburn Primary School</v>
      </c>
      <c r="D345" s="492" t="str">
        <f>DataPack!C498</f>
        <v>Rotherham</v>
      </c>
      <c r="E345" s="492" t="str">
        <f>DataPack!D498</f>
        <v>Primary</v>
      </c>
      <c r="F345" s="492" t="str">
        <f>DataPack!E498</f>
        <v>Community School</v>
      </c>
      <c r="G345" s="458">
        <f>DataPack!F498</f>
        <v>41607</v>
      </c>
    </row>
    <row r="346" spans="2:7" ht="12.75">
      <c r="B346" s="476">
        <f>DataPack!A499</f>
        <v>106788</v>
      </c>
      <c r="C346" s="492" t="str">
        <f>DataPack!B499</f>
        <v>Mexborough School</v>
      </c>
      <c r="D346" s="492" t="str">
        <f>DataPack!C499</f>
        <v>Doncaster</v>
      </c>
      <c r="E346" s="492" t="str">
        <f>DataPack!D499</f>
        <v>Secondary</v>
      </c>
      <c r="F346" s="492" t="str">
        <f>DataPack!E499</f>
        <v>Community School</v>
      </c>
      <c r="G346" s="458">
        <f>DataPack!F499</f>
        <v>41780</v>
      </c>
    </row>
    <row r="347" spans="2:7" ht="12.75">
      <c r="B347" s="476">
        <f>DataPack!A500</f>
        <v>106674</v>
      </c>
      <c r="C347" s="492" t="str">
        <f>DataPack!B500</f>
        <v>Kirk Sandall Junior School</v>
      </c>
      <c r="D347" s="492" t="str">
        <f>DataPack!C500</f>
        <v>Doncaster</v>
      </c>
      <c r="E347" s="492" t="str">
        <f>DataPack!D500</f>
        <v>Primary</v>
      </c>
      <c r="F347" s="492" t="str">
        <f>DataPack!E500</f>
        <v>Foundation School</v>
      </c>
      <c r="G347" s="458">
        <f>DataPack!F500</f>
        <v>41612</v>
      </c>
    </row>
    <row r="348" spans="2:7" ht="12.75">
      <c r="B348" s="476">
        <f>DataPack!A501</f>
        <v>106644</v>
      </c>
      <c r="C348" s="492" t="str">
        <f>DataPack!B501</f>
        <v>Elsecar Holy Trinity Church of England Voluntary Aided Primary</v>
      </c>
      <c r="D348" s="492" t="str">
        <f>DataPack!C501</f>
        <v>Barnsley</v>
      </c>
      <c r="E348" s="492" t="str">
        <f>DataPack!D501</f>
        <v>Primary</v>
      </c>
      <c r="F348" s="492" t="str">
        <f>DataPack!E501</f>
        <v>Voluntary Aided School</v>
      </c>
      <c r="G348" s="458">
        <f>DataPack!F501</f>
        <v>41676</v>
      </c>
    </row>
    <row r="349" spans="2:7" ht="12.75">
      <c r="B349" s="476">
        <f>DataPack!A502</f>
        <v>106605</v>
      </c>
      <c r="C349" s="492" t="str">
        <f>DataPack!B502</f>
        <v>Hoyland Springwood Primary School</v>
      </c>
      <c r="D349" s="492" t="str">
        <f>DataPack!C502</f>
        <v>Barnsley</v>
      </c>
      <c r="E349" s="492" t="str">
        <f>DataPack!D502</f>
        <v>Primary</v>
      </c>
      <c r="F349" s="492" t="str">
        <f>DataPack!E502</f>
        <v>Community School</v>
      </c>
      <c r="G349" s="458">
        <f>DataPack!F502</f>
        <v>41465</v>
      </c>
    </row>
    <row r="350" spans="2:7" ht="12.75">
      <c r="B350" s="476">
        <f>DataPack!A503</f>
        <v>100620</v>
      </c>
      <c r="C350" s="492" t="str">
        <f>DataPack!B503</f>
        <v>St Saviour's Church of England Primary School</v>
      </c>
      <c r="D350" s="492" t="str">
        <f>DataPack!C503</f>
        <v>Lambeth</v>
      </c>
      <c r="E350" s="492" t="str">
        <f>DataPack!D503</f>
        <v>Primary</v>
      </c>
      <c r="F350" s="492" t="str">
        <f>DataPack!E503</f>
        <v>Voluntary Aided School</v>
      </c>
      <c r="G350" s="458">
        <f>DataPack!F503</f>
        <v>41536</v>
      </c>
    </row>
    <row r="351" spans="2:7" ht="12.75">
      <c r="B351" s="476">
        <f>DataPack!A504</f>
        <v>106461</v>
      </c>
      <c r="C351" s="492" t="str">
        <f>DataPack!B504</f>
        <v>Sacred Heart Catholic Primary School</v>
      </c>
      <c r="D351" s="492" t="str">
        <f>DataPack!C504</f>
        <v>Wigan</v>
      </c>
      <c r="E351" s="492" t="str">
        <f>DataPack!D504</f>
        <v>Primary</v>
      </c>
      <c r="F351" s="492" t="str">
        <f>DataPack!E504</f>
        <v>Voluntary Aided School</v>
      </c>
      <c r="G351" s="458">
        <f>DataPack!F504</f>
        <v>41894</v>
      </c>
    </row>
    <row r="352" spans="2:7" ht="12.75">
      <c r="B352" s="476">
        <f>DataPack!A505</f>
        <v>106144</v>
      </c>
      <c r="C352" s="492" t="str">
        <f>DataPack!B505</f>
        <v>St Anne's Roman Catholic High School, Stockport</v>
      </c>
      <c r="D352" s="492" t="str">
        <f>DataPack!C505</f>
        <v>Stockport</v>
      </c>
      <c r="E352" s="492" t="str">
        <f>DataPack!D505</f>
        <v>Secondary</v>
      </c>
      <c r="F352" s="492" t="str">
        <f>DataPack!E505</f>
        <v>Voluntary Aided School</v>
      </c>
      <c r="G352" s="458">
        <f>DataPack!F505</f>
        <v>41921</v>
      </c>
    </row>
    <row r="353" spans="2:7" ht="12.75">
      <c r="B353" s="476">
        <f>DataPack!A506</f>
        <v>105735</v>
      </c>
      <c r="C353" s="492" t="str">
        <f>DataPack!B506</f>
        <v>Failsworth School</v>
      </c>
      <c r="D353" s="492" t="str">
        <f>DataPack!C506</f>
        <v>Oldham</v>
      </c>
      <c r="E353" s="492" t="str">
        <f>DataPack!D506</f>
        <v>Secondary</v>
      </c>
      <c r="F353" s="492" t="str">
        <f>DataPack!E506</f>
        <v>Foundation School</v>
      </c>
      <c r="G353" s="458">
        <f>DataPack!F506</f>
        <v>41934</v>
      </c>
    </row>
    <row r="354" spans="2:7" ht="12.75">
      <c r="B354" s="476">
        <f>DataPack!A507</f>
        <v>105543</v>
      </c>
      <c r="C354" s="492" t="str">
        <f>DataPack!B507</f>
        <v>Our Lady's RC Primary School Manchester</v>
      </c>
      <c r="D354" s="492" t="str">
        <f>DataPack!C507</f>
        <v>Manchester</v>
      </c>
      <c r="E354" s="492" t="str">
        <f>DataPack!D507</f>
        <v>Primary</v>
      </c>
      <c r="F354" s="492" t="str">
        <f>DataPack!E507</f>
        <v>Voluntary Aided School</v>
      </c>
      <c r="G354" s="458">
        <f>DataPack!F507</f>
        <v>41697</v>
      </c>
    </row>
    <row r="355" spans="2:7" ht="12.75">
      <c r="B355" s="476">
        <f>DataPack!A508</f>
        <v>105497</v>
      </c>
      <c r="C355" s="492" t="str">
        <f>DataPack!B508</f>
        <v>St James' CofE Primary School Gorton</v>
      </c>
      <c r="D355" s="492" t="str">
        <f>DataPack!C508</f>
        <v>Manchester</v>
      </c>
      <c r="E355" s="492" t="str">
        <f>DataPack!D508</f>
        <v>Primary</v>
      </c>
      <c r="F355" s="492" t="str">
        <f>DataPack!E508</f>
        <v>Voluntary Controlled School</v>
      </c>
      <c r="G355" s="458">
        <f>DataPack!F508</f>
        <v>41726</v>
      </c>
    </row>
    <row r="356" spans="2:7" ht="12.75">
      <c r="B356" s="476">
        <f>DataPack!A509</f>
        <v>105312</v>
      </c>
      <c r="C356" s="492" t="str">
        <f>DataPack!B509</f>
        <v>Gorsefield Primary School</v>
      </c>
      <c r="D356" s="492" t="str">
        <f>DataPack!C509</f>
        <v>Bury</v>
      </c>
      <c r="E356" s="492" t="str">
        <f>DataPack!D509</f>
        <v>Primary</v>
      </c>
      <c r="F356" s="492" t="str">
        <f>DataPack!E509</f>
        <v>Community School</v>
      </c>
      <c r="G356" s="458">
        <f>DataPack!F509</f>
        <v>41599</v>
      </c>
    </row>
    <row r="357" spans="2:7" ht="12.75">
      <c r="B357" s="476">
        <f>DataPack!A510</f>
        <v>104951</v>
      </c>
      <c r="C357" s="492" t="str">
        <f>DataPack!B510</f>
        <v>Litherland High School</v>
      </c>
      <c r="D357" s="492" t="str">
        <f>DataPack!C510</f>
        <v>Sefton</v>
      </c>
      <c r="E357" s="492" t="str">
        <f>DataPack!D510</f>
        <v>Secondary</v>
      </c>
      <c r="F357" s="492" t="str">
        <f>DataPack!E510</f>
        <v>Foundation School</v>
      </c>
      <c r="G357" s="458">
        <f>DataPack!F510</f>
        <v>41682</v>
      </c>
    </row>
    <row r="358" spans="2:7" ht="12.75">
      <c r="B358" s="476">
        <f>DataPack!A511</f>
        <v>104946</v>
      </c>
      <c r="C358" s="492" t="str">
        <f>DataPack!B511</f>
        <v>Hillside High School</v>
      </c>
      <c r="D358" s="492" t="str">
        <f>DataPack!C511</f>
        <v>Sefton</v>
      </c>
      <c r="E358" s="492" t="str">
        <f>DataPack!D511</f>
        <v>Secondary</v>
      </c>
      <c r="F358" s="492" t="str">
        <f>DataPack!E511</f>
        <v>Foundation School</v>
      </c>
      <c r="G358" s="458">
        <f>DataPack!F511</f>
        <v>41439</v>
      </c>
    </row>
    <row r="359" spans="2:7" ht="12.75">
      <c r="B359" s="476">
        <f>DataPack!A512</f>
        <v>104834</v>
      </c>
      <c r="C359" s="492" t="str">
        <f>DataPack!B512</f>
        <v>De La Salle School</v>
      </c>
      <c r="D359" s="492" t="str">
        <f>DataPack!C512</f>
        <v>St. Helens</v>
      </c>
      <c r="E359" s="492" t="str">
        <f>DataPack!D512</f>
        <v>Secondary</v>
      </c>
      <c r="F359" s="492" t="str">
        <f>DataPack!E512</f>
        <v>Voluntary Aided School</v>
      </c>
      <c r="G359" s="458">
        <f>DataPack!F512</f>
        <v>41984</v>
      </c>
    </row>
    <row r="360" spans="2:7" ht="12.75">
      <c r="B360" s="476">
        <f>DataPack!A513</f>
        <v>104632</v>
      </c>
      <c r="C360" s="492" t="str">
        <f>DataPack!B513</f>
        <v>Our Lady and St Swithin's Catholic Primary School</v>
      </c>
      <c r="D360" s="492" t="str">
        <f>DataPack!C513</f>
        <v>Liverpool</v>
      </c>
      <c r="E360" s="492" t="str">
        <f>DataPack!D513</f>
        <v>Primary</v>
      </c>
      <c r="F360" s="492" t="str">
        <f>DataPack!E513</f>
        <v>Voluntary Aided School</v>
      </c>
      <c r="G360" s="458">
        <f>DataPack!F513</f>
        <v>41668</v>
      </c>
    </row>
    <row r="361" spans="2:7" ht="12.75">
      <c r="B361" s="476">
        <f>DataPack!A514</f>
        <v>104392</v>
      </c>
      <c r="C361" s="492" t="str">
        <f>DataPack!B514</f>
        <v>Wednesfield High School, A Specialist Engineering College</v>
      </c>
      <c r="D361" s="492" t="str">
        <f>DataPack!C514</f>
        <v>Wolverhampton</v>
      </c>
      <c r="E361" s="492" t="str">
        <f>DataPack!D514</f>
        <v>Secondary</v>
      </c>
      <c r="F361" s="492" t="str">
        <f>DataPack!E514</f>
        <v>Community School</v>
      </c>
      <c r="G361" s="458">
        <f>DataPack!F514</f>
        <v>41620</v>
      </c>
    </row>
    <row r="362" spans="2:7" ht="12.75">
      <c r="B362" s="476">
        <f>DataPack!A515</f>
        <v>104387</v>
      </c>
      <c r="C362" s="492" t="str">
        <f>DataPack!B515</f>
        <v>Deansfield Community School, Specialists In Media Arts</v>
      </c>
      <c r="D362" s="492" t="str">
        <f>DataPack!C515</f>
        <v>Wolverhampton</v>
      </c>
      <c r="E362" s="492" t="str">
        <f>DataPack!D515</f>
        <v>Secondary</v>
      </c>
      <c r="F362" s="492" t="str">
        <f>DataPack!E515</f>
        <v>Community School</v>
      </c>
      <c r="G362" s="458">
        <f>DataPack!F515</f>
        <v>41809</v>
      </c>
    </row>
    <row r="363" spans="2:7" ht="12.75">
      <c r="B363" s="476">
        <f>DataPack!A516</f>
        <v>104364</v>
      </c>
      <c r="C363" s="492" t="str">
        <f>DataPack!B516</f>
        <v>St Alban's Church of England Primary School</v>
      </c>
      <c r="D363" s="492" t="str">
        <f>DataPack!C516</f>
        <v>Wolverhampton</v>
      </c>
      <c r="E363" s="492" t="str">
        <f>DataPack!D516</f>
        <v>Primary</v>
      </c>
      <c r="F363" s="492" t="str">
        <f>DataPack!E516</f>
        <v>Voluntary Controlled School</v>
      </c>
      <c r="G363" s="458">
        <f>DataPack!F516</f>
        <v>41312</v>
      </c>
    </row>
    <row r="364" spans="2:7" ht="12.75">
      <c r="B364" s="476">
        <f>DataPack!A517</f>
        <v>104352</v>
      </c>
      <c r="C364" s="492" t="str">
        <f>DataPack!B517</f>
        <v>Grove Primary School</v>
      </c>
      <c r="D364" s="492" t="str">
        <f>DataPack!C517</f>
        <v>Wolverhampton</v>
      </c>
      <c r="E364" s="492" t="str">
        <f>DataPack!D517</f>
        <v>Primary</v>
      </c>
      <c r="F364" s="492" t="str">
        <f>DataPack!E517</f>
        <v>Community School</v>
      </c>
      <c r="G364" s="458">
        <f>DataPack!F517</f>
        <v>41458</v>
      </c>
    </row>
    <row r="365" spans="2:7" ht="12.75">
      <c r="B365" s="476">
        <f>DataPack!A518</f>
        <v>104323</v>
      </c>
      <c r="C365" s="492" t="str">
        <f>DataPack!B518</f>
        <v>Stow Heath Primary School</v>
      </c>
      <c r="D365" s="492" t="str">
        <f>DataPack!C518</f>
        <v>Wolverhampton</v>
      </c>
      <c r="E365" s="492" t="str">
        <f>DataPack!D518</f>
        <v>Primary</v>
      </c>
      <c r="F365" s="492" t="str">
        <f>DataPack!E518</f>
        <v>Community School</v>
      </c>
      <c r="G365" s="458">
        <f>DataPack!F518</f>
        <v>41612</v>
      </c>
    </row>
    <row r="366" spans="2:7" ht="12.75">
      <c r="B366" s="476">
        <f>DataPack!A519</f>
        <v>104318</v>
      </c>
      <c r="C366" s="492" t="str">
        <f>DataPack!B519</f>
        <v>Villiers Primary School</v>
      </c>
      <c r="D366" s="492" t="str">
        <f>DataPack!C519</f>
        <v>Wolverhampton</v>
      </c>
      <c r="E366" s="492" t="str">
        <f>DataPack!D519</f>
        <v>Primary</v>
      </c>
      <c r="F366" s="492" t="str">
        <f>DataPack!E519</f>
        <v>Community School</v>
      </c>
      <c r="G366" s="458">
        <f>DataPack!F519</f>
        <v>41465</v>
      </c>
    </row>
    <row r="367" spans="2:7" ht="12.75">
      <c r="B367" s="476">
        <f>DataPack!A520</f>
        <v>104221</v>
      </c>
      <c r="C367" s="492" t="str">
        <f>DataPack!B520</f>
        <v>Bloxwich CofE Primary School</v>
      </c>
      <c r="D367" s="492" t="str">
        <f>DataPack!C520</f>
        <v>Walsall</v>
      </c>
      <c r="E367" s="492" t="str">
        <f>DataPack!D520</f>
        <v>Primary</v>
      </c>
      <c r="F367" s="492" t="str">
        <f>DataPack!E520</f>
        <v>Voluntary Controlled School</v>
      </c>
      <c r="G367" s="458">
        <f>DataPack!F520</f>
        <v>41593</v>
      </c>
    </row>
    <row r="368" spans="2:7" ht="12.75">
      <c r="B368" s="476">
        <f>DataPack!A521</f>
        <v>104215</v>
      </c>
      <c r="C368" s="492" t="str">
        <f>DataPack!B521</f>
        <v>Lodge Farm Junior Mixed and Infant School</v>
      </c>
      <c r="D368" s="492" t="str">
        <f>DataPack!C521</f>
        <v>Walsall</v>
      </c>
      <c r="E368" s="492" t="str">
        <f>DataPack!D521</f>
        <v>Primary</v>
      </c>
      <c r="F368" s="492" t="str">
        <f>DataPack!E521</f>
        <v>Community School</v>
      </c>
      <c r="G368" s="458">
        <f>DataPack!F521</f>
        <v>41565</v>
      </c>
    </row>
    <row r="369" spans="2:7" ht="12.75">
      <c r="B369" s="476">
        <f>DataPack!A522</f>
        <v>104179</v>
      </c>
      <c r="C369" s="492" t="str">
        <f>DataPack!B522</f>
        <v>Kings Hill Primary School</v>
      </c>
      <c r="D369" s="492" t="str">
        <f>DataPack!C522</f>
        <v>Walsall</v>
      </c>
      <c r="E369" s="492" t="str">
        <f>DataPack!D522</f>
        <v>Primary</v>
      </c>
      <c r="F369" s="492" t="str">
        <f>DataPack!E522</f>
        <v>Community School</v>
      </c>
      <c r="G369" s="458">
        <f>DataPack!F522</f>
        <v>41592</v>
      </c>
    </row>
    <row r="370" spans="2:7" ht="12.75">
      <c r="B370" s="476">
        <f>DataPack!A523</f>
        <v>104160</v>
      </c>
      <c r="C370" s="492" t="str">
        <f>DataPack!B523</f>
        <v>Palfrey Junior School</v>
      </c>
      <c r="D370" s="492" t="str">
        <f>DataPack!C523</f>
        <v>Walsall</v>
      </c>
      <c r="E370" s="492" t="str">
        <f>DataPack!D523</f>
        <v>Primary</v>
      </c>
      <c r="F370" s="492" t="str">
        <f>DataPack!E523</f>
        <v>Community School</v>
      </c>
      <c r="G370" s="458">
        <f>DataPack!F523</f>
        <v>41584</v>
      </c>
    </row>
    <row r="371" spans="2:7" ht="12.75">
      <c r="B371" s="476">
        <f>DataPack!A524</f>
        <v>104157</v>
      </c>
      <c r="C371" s="492" t="str">
        <f>DataPack!B524</f>
        <v>Leamore Primary School</v>
      </c>
      <c r="D371" s="492" t="str">
        <f>DataPack!C524</f>
        <v>Walsall</v>
      </c>
      <c r="E371" s="492" t="str">
        <f>DataPack!D524</f>
        <v>Primary</v>
      </c>
      <c r="F371" s="492" t="str">
        <f>DataPack!E524</f>
        <v>Community School</v>
      </c>
      <c r="G371" s="458">
        <f>DataPack!F524</f>
        <v>41570</v>
      </c>
    </row>
    <row r="372" spans="2:7" ht="12.75">
      <c r="B372" s="476">
        <f>DataPack!A525</f>
        <v>104055</v>
      </c>
      <c r="C372" s="492" t="str">
        <f>DataPack!B525</f>
        <v>Damson Wood Nursery and Infant School</v>
      </c>
      <c r="D372" s="492" t="str">
        <f>DataPack!C525</f>
        <v>Solihull</v>
      </c>
      <c r="E372" s="492" t="str">
        <f>DataPack!D525</f>
        <v>Primary</v>
      </c>
      <c r="F372" s="492" t="str">
        <f>DataPack!E525</f>
        <v>Community School</v>
      </c>
      <c r="G372" s="458">
        <f>DataPack!F525</f>
        <v>41900</v>
      </c>
    </row>
    <row r="373" spans="2:7" ht="12.75">
      <c r="B373" s="476">
        <f>DataPack!A526</f>
        <v>103984</v>
      </c>
      <c r="C373" s="492" t="str">
        <f>DataPack!B526</f>
        <v>Rood End Primary School</v>
      </c>
      <c r="D373" s="492" t="str">
        <f>DataPack!C526</f>
        <v>Sandwell</v>
      </c>
      <c r="E373" s="492" t="str">
        <f>DataPack!D526</f>
        <v>Primary</v>
      </c>
      <c r="F373" s="492" t="str">
        <f>DataPack!E526</f>
        <v>Community School</v>
      </c>
      <c r="G373" s="458">
        <f>DataPack!F526</f>
        <v>41670</v>
      </c>
    </row>
    <row r="374" spans="2:7" ht="12.75">
      <c r="B374" s="476">
        <f>DataPack!A527</f>
        <v>103852</v>
      </c>
      <c r="C374" s="492" t="str">
        <f>DataPack!B527</f>
        <v>The CofE School of St Edmund and St John</v>
      </c>
      <c r="D374" s="492" t="str">
        <f>DataPack!C527</f>
        <v>Dudley</v>
      </c>
      <c r="E374" s="492" t="str">
        <f>DataPack!D527</f>
        <v>Primary</v>
      </c>
      <c r="F374" s="492" t="str">
        <f>DataPack!E527</f>
        <v>Voluntary Aided School</v>
      </c>
      <c r="G374" s="458">
        <f>DataPack!F527</f>
        <v>41781</v>
      </c>
    </row>
    <row r="375" spans="2:7" ht="12.75">
      <c r="B375" s="476">
        <f>DataPack!A528</f>
        <v>103825</v>
      </c>
      <c r="C375" s="492" t="str">
        <f>DataPack!B528</f>
        <v>Hurst Hill Primary School</v>
      </c>
      <c r="D375" s="492" t="str">
        <f>DataPack!C528</f>
        <v>Dudley</v>
      </c>
      <c r="E375" s="492" t="str">
        <f>DataPack!D528</f>
        <v>Primary</v>
      </c>
      <c r="F375" s="492" t="str">
        <f>DataPack!E528</f>
        <v>Community School</v>
      </c>
      <c r="G375" s="458">
        <f>DataPack!F528</f>
        <v>41774</v>
      </c>
    </row>
    <row r="376" spans="2:7" ht="12.75">
      <c r="B376" s="476">
        <f>DataPack!A529</f>
        <v>103685</v>
      </c>
      <c r="C376" s="492" t="str">
        <f>DataPack!B529</f>
        <v>Whitmore Park Primary School</v>
      </c>
      <c r="D376" s="492" t="str">
        <f>DataPack!C529</f>
        <v>Coventry</v>
      </c>
      <c r="E376" s="492" t="str">
        <f>DataPack!D529</f>
        <v>Primary</v>
      </c>
      <c r="F376" s="492" t="str">
        <f>DataPack!E529</f>
        <v>Community School</v>
      </c>
      <c r="G376" s="458">
        <f>DataPack!F529</f>
        <v>41346</v>
      </c>
    </row>
    <row r="377" spans="2:7" ht="12.75">
      <c r="B377" s="476">
        <f>DataPack!A530</f>
        <v>103632</v>
      </c>
      <c r="C377" s="492" t="str">
        <f>DataPack!B530</f>
        <v>Lindsworth School</v>
      </c>
      <c r="D377" s="492" t="str">
        <f>DataPack!C530</f>
        <v>Birmingham</v>
      </c>
      <c r="E377" s="492" t="str">
        <f>DataPack!D530</f>
        <v>Special</v>
      </c>
      <c r="F377" s="492" t="str">
        <f>DataPack!E530</f>
        <v>Community Special School</v>
      </c>
      <c r="G377" s="458">
        <f>DataPack!F530</f>
        <v>41718</v>
      </c>
    </row>
    <row r="378" spans="2:7" ht="12.75">
      <c r="B378" s="476">
        <f>DataPack!A531</f>
        <v>103545</v>
      </c>
      <c r="C378" s="492" t="str">
        <f>DataPack!B531</f>
        <v>Manor Park Primary School</v>
      </c>
      <c r="D378" s="492" t="str">
        <f>DataPack!C531</f>
        <v>Birmingham</v>
      </c>
      <c r="E378" s="492" t="str">
        <f>DataPack!D531</f>
        <v>Primary</v>
      </c>
      <c r="F378" s="492" t="str">
        <f>DataPack!E531</f>
        <v>Foundation School</v>
      </c>
      <c r="G378" s="458">
        <f>DataPack!F531</f>
        <v>41761</v>
      </c>
    </row>
    <row r="379" spans="2:7" ht="12.75">
      <c r="B379" s="476">
        <f>DataPack!A532</f>
        <v>103538</v>
      </c>
      <c r="C379" s="492" t="str">
        <f>DataPack!B532</f>
        <v>Holy Trinity Catholic Media Arts College</v>
      </c>
      <c r="D379" s="492" t="str">
        <f>DataPack!C532</f>
        <v>Birmingham</v>
      </c>
      <c r="E379" s="492" t="str">
        <f>DataPack!D532</f>
        <v>Secondary</v>
      </c>
      <c r="F379" s="492" t="str">
        <f>DataPack!E532</f>
        <v>Voluntary Aided School</v>
      </c>
      <c r="G379" s="458">
        <f>DataPack!F532</f>
        <v>41963</v>
      </c>
    </row>
    <row r="380" spans="2:7" ht="12.75">
      <c r="B380" s="476">
        <f>DataPack!A533</f>
        <v>103526</v>
      </c>
      <c r="C380" s="492" t="str">
        <f>DataPack!B533</f>
        <v>Kingsbury School and Sports College</v>
      </c>
      <c r="D380" s="492" t="str">
        <f>DataPack!C533</f>
        <v>Birmingham</v>
      </c>
      <c r="E380" s="492" t="str">
        <f>DataPack!D533</f>
        <v>Secondary</v>
      </c>
      <c r="F380" s="492" t="str">
        <f>DataPack!E533</f>
        <v>Community School</v>
      </c>
      <c r="G380" s="458">
        <f>DataPack!F533</f>
        <v>41613</v>
      </c>
    </row>
    <row r="381" spans="2:7" ht="12.75">
      <c r="B381" s="476">
        <f>DataPack!A534</f>
        <v>103518</v>
      </c>
      <c r="C381" s="492" t="str">
        <f>DataPack!B534</f>
        <v>The International School</v>
      </c>
      <c r="D381" s="492" t="str">
        <f>DataPack!C534</f>
        <v>Birmingham</v>
      </c>
      <c r="E381" s="492" t="str">
        <f>DataPack!D534</f>
        <v>Secondary</v>
      </c>
      <c r="F381" s="492" t="str">
        <f>DataPack!E534</f>
        <v>Community School</v>
      </c>
      <c r="G381" s="458">
        <f>DataPack!F534</f>
        <v>41949</v>
      </c>
    </row>
    <row r="382" spans="2:7" ht="12.75">
      <c r="B382" s="476">
        <f>DataPack!A535</f>
        <v>103513</v>
      </c>
      <c r="C382" s="492" t="str">
        <f>DataPack!B535</f>
        <v>Cockshut Hill Technology College</v>
      </c>
      <c r="D382" s="492" t="str">
        <f>DataPack!C535</f>
        <v>Birmingham</v>
      </c>
      <c r="E382" s="492" t="str">
        <f>DataPack!D535</f>
        <v>Secondary</v>
      </c>
      <c r="F382" s="492" t="str">
        <f>DataPack!E535</f>
        <v>Community School</v>
      </c>
      <c r="G382" s="458">
        <f>DataPack!F535</f>
        <v>41612</v>
      </c>
    </row>
    <row r="383" spans="2:7" ht="12.75">
      <c r="B383" s="476">
        <f>DataPack!A536</f>
        <v>103480</v>
      </c>
      <c r="C383" s="492" t="str">
        <f>DataPack!B536</f>
        <v>Saltley School and Specialist Science College</v>
      </c>
      <c r="D383" s="492" t="str">
        <f>DataPack!C536</f>
        <v>Birmingham</v>
      </c>
      <c r="E383" s="492" t="str">
        <f>DataPack!D536</f>
        <v>Secondary</v>
      </c>
      <c r="F383" s="492" t="str">
        <f>DataPack!E536</f>
        <v>Community School</v>
      </c>
      <c r="G383" s="458">
        <f>DataPack!F536</f>
        <v>41739</v>
      </c>
    </row>
    <row r="384" spans="2:7" ht="12.75">
      <c r="B384" s="476">
        <f>DataPack!A537</f>
        <v>103215</v>
      </c>
      <c r="C384" s="492" t="str">
        <f>DataPack!B537</f>
        <v>Highfield Junior and Infant School</v>
      </c>
      <c r="D384" s="492" t="str">
        <f>DataPack!C537</f>
        <v>Birmingham</v>
      </c>
      <c r="E384" s="492" t="str">
        <f>DataPack!D537</f>
        <v>Primary</v>
      </c>
      <c r="F384" s="492" t="str">
        <f>DataPack!E537</f>
        <v>Community School</v>
      </c>
      <c r="G384" s="458">
        <f>DataPack!F537</f>
        <v>41900</v>
      </c>
    </row>
    <row r="385" spans="2:7" ht="12.75">
      <c r="B385" s="476">
        <f>DataPack!A538</f>
        <v>102962</v>
      </c>
      <c r="C385" s="492" t="str">
        <f>DataPack!B538</f>
        <v>Cheam Common Junior School</v>
      </c>
      <c r="D385" s="492" t="str">
        <f>DataPack!C538</f>
        <v>Sutton</v>
      </c>
      <c r="E385" s="492" t="str">
        <f>DataPack!D538</f>
        <v>Primary</v>
      </c>
      <c r="F385" s="492" t="str">
        <f>DataPack!E538</f>
        <v>Community School</v>
      </c>
      <c r="G385" s="458">
        <f>DataPack!F538</f>
        <v>41990</v>
      </c>
    </row>
    <row r="386" spans="2:7" ht="12.75">
      <c r="B386" s="476">
        <f>DataPack!A539</f>
        <v>102363</v>
      </c>
      <c r="C386" s="492" t="str">
        <f>DataPack!B539</f>
        <v>Dycorts School</v>
      </c>
      <c r="D386" s="492" t="str">
        <f>DataPack!C539</f>
        <v>Havering</v>
      </c>
      <c r="E386" s="492" t="str">
        <f>DataPack!D539</f>
        <v>Special</v>
      </c>
      <c r="F386" s="492" t="str">
        <f>DataPack!E539</f>
        <v>Community Special School</v>
      </c>
      <c r="G386" s="458">
        <f>DataPack!F539</f>
        <v>41978</v>
      </c>
    </row>
    <row r="387" spans="2:7" ht="12.75">
      <c r="B387" s="476">
        <f>DataPack!A540</f>
        <v>102200</v>
      </c>
      <c r="C387" s="492" t="str">
        <f>DataPack!B540</f>
        <v>Weald Junior School</v>
      </c>
      <c r="D387" s="492" t="str">
        <f>DataPack!C540</f>
        <v>Harrow</v>
      </c>
      <c r="E387" s="492" t="str">
        <f>DataPack!D540</f>
        <v>Primary</v>
      </c>
      <c r="F387" s="492" t="str">
        <f>DataPack!E540</f>
        <v>Community School</v>
      </c>
      <c r="G387" s="458">
        <f>DataPack!F540</f>
        <v>41705</v>
      </c>
    </row>
    <row r="388" spans="2:7" ht="12.75">
      <c r="B388" s="476">
        <f>DataPack!A541</f>
        <v>101914</v>
      </c>
      <c r="C388" s="492" t="str">
        <f>DataPack!B541</f>
        <v>Hathaway Primary School</v>
      </c>
      <c r="D388" s="492" t="str">
        <f>DataPack!C541</f>
        <v>Ealing</v>
      </c>
      <c r="E388" s="492" t="str">
        <f>DataPack!D541</f>
        <v>Primary</v>
      </c>
      <c r="F388" s="492" t="str">
        <f>DataPack!E541</f>
        <v>Community School</v>
      </c>
      <c r="G388" s="458">
        <f>DataPack!F541</f>
        <v>41767</v>
      </c>
    </row>
    <row r="389" spans="2:7" ht="12.75">
      <c r="B389" s="476">
        <f>DataPack!A542</f>
        <v>101800</v>
      </c>
      <c r="C389" s="492" t="str">
        <f>DataPack!B542</f>
        <v>Regina Coeli Catholic Primary School</v>
      </c>
      <c r="D389" s="492" t="str">
        <f>DataPack!C542</f>
        <v>Croydon</v>
      </c>
      <c r="E389" s="492" t="str">
        <f>DataPack!D542</f>
        <v>Primary</v>
      </c>
      <c r="F389" s="492" t="str">
        <f>DataPack!E542</f>
        <v>Voluntary Aided School</v>
      </c>
      <c r="G389" s="458">
        <f>DataPack!F542</f>
        <v>41543</v>
      </c>
    </row>
    <row r="390" spans="2:7" ht="12.75">
      <c r="B390" s="476">
        <f>DataPack!A543</f>
        <v>101790</v>
      </c>
      <c r="C390" s="492" t="str">
        <f>DataPack!B543</f>
        <v>Parish Church CofE Junior School</v>
      </c>
      <c r="D390" s="492" t="str">
        <f>DataPack!C543</f>
        <v>Croydon</v>
      </c>
      <c r="E390" s="492" t="str">
        <f>DataPack!D543</f>
        <v>Primary</v>
      </c>
      <c r="F390" s="492" t="str">
        <f>DataPack!E543</f>
        <v>Voluntary Controlled School</v>
      </c>
      <c r="G390" s="458">
        <f>DataPack!F543</f>
        <v>41817</v>
      </c>
    </row>
    <row r="391" spans="2:7" ht="12.75">
      <c r="B391" s="476">
        <f>DataPack!A544</f>
        <v>101536</v>
      </c>
      <c r="C391" s="492" t="str">
        <f>DataPack!B544</f>
        <v>St Andrew and St Francis CofE Primary School</v>
      </c>
      <c r="D391" s="492" t="str">
        <f>DataPack!C544</f>
        <v>Brent</v>
      </c>
      <c r="E391" s="492" t="str">
        <f>DataPack!D544</f>
        <v>Primary</v>
      </c>
      <c r="F391" s="492" t="str">
        <f>DataPack!E544</f>
        <v>Voluntary Aided School</v>
      </c>
      <c r="G391" s="458">
        <f>DataPack!F544</f>
        <v>41682</v>
      </c>
    </row>
    <row r="392" spans="2:7" ht="12.75">
      <c r="B392" s="476">
        <f>DataPack!A545</f>
        <v>101424</v>
      </c>
      <c r="C392" s="492" t="str">
        <f>DataPack!B545</f>
        <v>Lessness Heath Primary School</v>
      </c>
      <c r="D392" s="492" t="str">
        <f>DataPack!C545</f>
        <v>Bexley</v>
      </c>
      <c r="E392" s="492" t="str">
        <f>DataPack!D545</f>
        <v>Primary</v>
      </c>
      <c r="F392" s="492" t="str">
        <f>DataPack!E545</f>
        <v>Community School</v>
      </c>
      <c r="G392" s="458">
        <f>DataPack!F545</f>
        <v>41948</v>
      </c>
    </row>
    <row r="393" spans="2:7" ht="12.75">
      <c r="B393" s="476">
        <f>DataPack!A546</f>
        <v>101225</v>
      </c>
      <c r="C393" s="492" t="str">
        <f>DataPack!B546</f>
        <v>Thames View Junior School</v>
      </c>
      <c r="D393" s="492" t="str">
        <f>DataPack!C546</f>
        <v>Barking and Dagenham</v>
      </c>
      <c r="E393" s="492" t="str">
        <f>DataPack!D546</f>
        <v>Primary</v>
      </c>
      <c r="F393" s="492" t="str">
        <f>DataPack!E546</f>
        <v>Community School</v>
      </c>
      <c r="G393" s="458">
        <f>DataPack!F546</f>
        <v>41754</v>
      </c>
    </row>
    <row r="394" spans="2:7" ht="12.75">
      <c r="B394" s="476">
        <f>DataPack!A547</f>
        <v>100977</v>
      </c>
      <c r="C394" s="492" t="str">
        <f>DataPack!B547</f>
        <v>Sir John Cass Foundation and Redcoat Church of England Secondary School</v>
      </c>
      <c r="D394" s="492" t="str">
        <f>DataPack!C547</f>
        <v>Tower Hamlets</v>
      </c>
      <c r="E394" s="492" t="str">
        <f>DataPack!D547</f>
        <v>Secondary</v>
      </c>
      <c r="F394" s="492" t="str">
        <f>DataPack!E547</f>
        <v>Voluntary Aided School</v>
      </c>
      <c r="G394" s="458">
        <f>DataPack!F547</f>
        <v>41922</v>
      </c>
    </row>
    <row r="395" spans="2:7" ht="12.75">
      <c r="B395" s="476">
        <f>DataPack!A548</f>
        <v>100940</v>
      </c>
      <c r="C395" s="492" t="str">
        <f>DataPack!B548</f>
        <v>Kobi Nazrul Primary School</v>
      </c>
      <c r="D395" s="492" t="str">
        <f>DataPack!C548</f>
        <v>Tower Hamlets</v>
      </c>
      <c r="E395" s="492" t="str">
        <f>DataPack!D548</f>
        <v>Primary</v>
      </c>
      <c r="F395" s="492" t="str">
        <f>DataPack!E548</f>
        <v>Community School</v>
      </c>
      <c r="G395" s="458">
        <f>DataPack!F548</f>
        <v>41793</v>
      </c>
    </row>
    <row r="396" spans="2:7" ht="12.75">
      <c r="B396" s="476"/>
      <c r="C396" s="492"/>
      <c r="D396" s="492"/>
      <c r="E396" s="492"/>
      <c r="F396" s="492"/>
      <c r="G396" s="458"/>
    </row>
    <row r="397" spans="2:7" ht="12.75">
      <c r="B397" s="476"/>
      <c r="C397" s="492"/>
      <c r="D397" s="492"/>
      <c r="E397" s="492"/>
      <c r="F397" s="492"/>
      <c r="G397" s="458"/>
    </row>
    <row r="398" spans="2:7" ht="12.75">
      <c r="B398" s="476"/>
      <c r="C398" s="492"/>
      <c r="D398" s="492"/>
      <c r="E398" s="492"/>
      <c r="F398" s="492"/>
      <c r="G398" s="458"/>
    </row>
    <row r="399" spans="2:7" ht="12.75">
      <c r="B399" s="476"/>
      <c r="C399" s="492"/>
      <c r="D399" s="492"/>
      <c r="E399" s="492"/>
      <c r="F399" s="492"/>
      <c r="G399" s="458"/>
    </row>
    <row r="400" spans="2:7" ht="12.75">
      <c r="B400" s="476"/>
      <c r="C400" s="492"/>
      <c r="D400" s="492"/>
      <c r="E400" s="492"/>
      <c r="F400" s="492"/>
      <c r="G400" s="458"/>
    </row>
    <row r="401" spans="2:7" ht="12.75">
      <c r="B401" s="476"/>
      <c r="C401" s="492"/>
      <c r="D401" s="492"/>
      <c r="E401" s="492"/>
      <c r="F401" s="492"/>
      <c r="G401" s="458"/>
    </row>
    <row r="402" spans="2:7" ht="12.75">
      <c r="B402" s="476"/>
      <c r="C402" s="492"/>
      <c r="D402" s="492"/>
      <c r="E402" s="492"/>
      <c r="F402" s="492"/>
      <c r="G402" s="458"/>
    </row>
  </sheetData>
  <sheetProtection sheet="1" selectLockedCells="1"/>
  <mergeCells count="7">
    <mergeCell ref="C6:C7"/>
    <mergeCell ref="B2:G2"/>
    <mergeCell ref="B6:B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5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2" r:id="rId1"/>
  <rowBreaks count="1" manualBreakCount="1">
    <brk id="277" max="7" man="1"/>
  </rowBreaks>
  <ignoredErrors>
    <ignoredError sqref="B8:G359 B2 B360:G39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6666"/>
  </sheetPr>
  <dimension ref="B1:H13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5.140625" style="70" customWidth="1"/>
    <col min="3" max="3" width="62.28125" style="74" customWidth="1"/>
    <col min="4" max="4" width="22.140625" style="70" bestFit="1" customWidth="1"/>
    <col min="5" max="5" width="17.8515625" style="70" customWidth="1"/>
    <col min="6" max="6" width="23.140625" style="70" customWidth="1"/>
    <col min="7" max="7" width="21.140625" style="84" bestFit="1" customWidth="1"/>
    <col min="8" max="16384" width="9.140625" style="70" customWidth="1"/>
  </cols>
  <sheetData>
    <row r="1" spans="2:3" ht="12.75" customHeight="1">
      <c r="B1" s="144"/>
      <c r="C1" s="70"/>
    </row>
    <row r="2" spans="2:8" ht="12.75" customHeight="1">
      <c r="B2" s="556" t="str">
        <f>"Table 4b: Schools having serious weaknesses at "&amp;Dates!E2&amp;" ("&amp;Dates!E7&amp;")"</f>
        <v>Table 4b: Schools having serious weaknesses at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4"/>
      <c r="C3" s="125"/>
      <c r="D3" s="125"/>
      <c r="E3" s="125"/>
      <c r="F3" s="125"/>
      <c r="G3" s="177"/>
      <c r="H3" s="5"/>
    </row>
    <row r="4" spans="2:8" ht="12.75" hidden="1">
      <c r="B4" s="31" t="s">
        <v>317</v>
      </c>
      <c r="C4" s="2" t="s">
        <v>507</v>
      </c>
      <c r="D4" s="5"/>
      <c r="E4" s="5"/>
      <c r="F4" s="5"/>
      <c r="G4" s="35"/>
      <c r="H4" s="5"/>
    </row>
    <row r="5" spans="2:8" ht="12.75" hidden="1">
      <c r="B5" s="5"/>
      <c r="C5" s="5"/>
      <c r="D5" s="5"/>
      <c r="E5" s="5"/>
      <c r="F5" s="5"/>
      <c r="G5" s="35"/>
      <c r="H5" s="5"/>
    </row>
    <row r="6" spans="2:8" ht="12.75">
      <c r="B6" s="574" t="s">
        <v>173</v>
      </c>
      <c r="C6" s="591" t="s">
        <v>241</v>
      </c>
      <c r="D6" s="591" t="s">
        <v>258</v>
      </c>
      <c r="E6" s="599" t="s">
        <v>242</v>
      </c>
      <c r="F6" s="599" t="s">
        <v>283</v>
      </c>
      <c r="G6" s="601" t="s">
        <v>243</v>
      </c>
      <c r="H6" s="5"/>
    </row>
    <row r="7" spans="2:8" ht="12.75">
      <c r="B7" s="575"/>
      <c r="C7" s="592"/>
      <c r="D7" s="592"/>
      <c r="E7" s="600"/>
      <c r="F7" s="600"/>
      <c r="G7" s="602"/>
      <c r="H7" s="5"/>
    </row>
    <row r="8" spans="2:8" ht="12.75">
      <c r="B8" s="476">
        <f>DataPack!H161</f>
        <v>139133</v>
      </c>
      <c r="C8" s="492" t="str">
        <f>DataPack!I161</f>
        <v>Southey Green Community Primary School and Nurseries</v>
      </c>
      <c r="D8" s="492" t="str">
        <f>DataPack!J161</f>
        <v>Sheffield</v>
      </c>
      <c r="E8" s="492" t="str">
        <f>DataPack!K161</f>
        <v>Primary</v>
      </c>
      <c r="F8" s="492" t="str">
        <f>DataPack!L161</f>
        <v>Academy Sponsor Led</v>
      </c>
      <c r="G8" s="458">
        <f>DataPack!M161</f>
        <v>41907</v>
      </c>
      <c r="H8" s="5"/>
    </row>
    <row r="9" spans="2:8" ht="12.75">
      <c r="B9" s="476">
        <f>DataPack!H162</f>
        <v>139130</v>
      </c>
      <c r="C9" s="492" t="str">
        <f>DataPack!I162</f>
        <v>Colne Primet Academy</v>
      </c>
      <c r="D9" s="492" t="str">
        <f>DataPack!J162</f>
        <v>Lancashire</v>
      </c>
      <c r="E9" s="492" t="str">
        <f>DataPack!K162</f>
        <v>Secondary</v>
      </c>
      <c r="F9" s="492" t="str">
        <f>DataPack!L162</f>
        <v>Academy Sponsor Led</v>
      </c>
      <c r="G9" s="458">
        <f>DataPack!M162</f>
        <v>41969</v>
      </c>
      <c r="H9" s="5"/>
    </row>
    <row r="10" spans="2:8" ht="12.75">
      <c r="B10" s="476">
        <f>DataPack!H163</f>
        <v>139051</v>
      </c>
      <c r="C10" s="492" t="str">
        <f>DataPack!I163</f>
        <v>Merrill Academy</v>
      </c>
      <c r="D10" s="492" t="str">
        <f>DataPack!J163</f>
        <v>Derby</v>
      </c>
      <c r="E10" s="492" t="str">
        <f>DataPack!K163</f>
        <v>Secondary</v>
      </c>
      <c r="F10" s="492" t="str">
        <f>DataPack!L163</f>
        <v>Academy Sponsor Led</v>
      </c>
      <c r="G10" s="458">
        <f>DataPack!M163</f>
        <v>41928</v>
      </c>
      <c r="H10" s="5"/>
    </row>
    <row r="11" spans="2:8" ht="12.75">
      <c r="B11" s="476">
        <f>DataPack!H164</f>
        <v>139009</v>
      </c>
      <c r="C11" s="492" t="str">
        <f>DataPack!I164</f>
        <v>Saint Mary's Catholic Voluntary Academy</v>
      </c>
      <c r="D11" s="492" t="str">
        <f>DataPack!J164</f>
        <v>North East Lincolnshire</v>
      </c>
      <c r="E11" s="492" t="str">
        <f>DataPack!K164</f>
        <v>Primary</v>
      </c>
      <c r="F11" s="492" t="str">
        <f>DataPack!L164</f>
        <v>Academy Sponsor Led</v>
      </c>
      <c r="G11" s="458">
        <f>DataPack!M164</f>
        <v>41759</v>
      </c>
      <c r="H11" s="5"/>
    </row>
    <row r="12" spans="2:8" ht="12.75">
      <c r="B12" s="476">
        <f>DataPack!H165</f>
        <v>138628</v>
      </c>
      <c r="C12" s="492" t="str">
        <f>DataPack!I165</f>
        <v>Long Field Academy</v>
      </c>
      <c r="D12" s="492" t="str">
        <f>DataPack!J165</f>
        <v>Leicestershire</v>
      </c>
      <c r="E12" s="492" t="str">
        <f>DataPack!K165</f>
        <v>Secondary</v>
      </c>
      <c r="F12" s="492" t="str">
        <f>DataPack!L165</f>
        <v>Academy Converter</v>
      </c>
      <c r="G12" s="458">
        <f>DataPack!M165</f>
        <v>41892</v>
      </c>
      <c r="H12" s="5"/>
    </row>
    <row r="13" spans="2:8" ht="12.75">
      <c r="B13" s="476">
        <f>DataPack!H166</f>
        <v>138576</v>
      </c>
      <c r="C13" s="492" t="str">
        <f>DataPack!I166</f>
        <v>Grasmere Academy</v>
      </c>
      <c r="D13" s="492" t="str">
        <f>DataPack!J166</f>
        <v>North Tyneside</v>
      </c>
      <c r="E13" s="492" t="str">
        <f>DataPack!K166</f>
        <v>Primary</v>
      </c>
      <c r="F13" s="492" t="str">
        <f>DataPack!L166</f>
        <v>Academy Sponsor Led</v>
      </c>
      <c r="G13" s="458">
        <f>DataPack!M166</f>
        <v>41753</v>
      </c>
      <c r="H13" s="5"/>
    </row>
    <row r="14" spans="2:8" ht="12.75">
      <c r="B14" s="476">
        <f>DataPack!H167</f>
        <v>138372</v>
      </c>
      <c r="C14" s="492" t="str">
        <f>DataPack!I167</f>
        <v>Meadow Park Academy</v>
      </c>
      <c r="D14" s="492" t="str">
        <f>DataPack!J167</f>
        <v>Reading</v>
      </c>
      <c r="E14" s="492" t="str">
        <f>DataPack!K167</f>
        <v>Primary</v>
      </c>
      <c r="F14" s="492" t="str">
        <f>DataPack!L167</f>
        <v>Academy Sponsor Led</v>
      </c>
      <c r="G14" s="458">
        <f>DataPack!M167</f>
        <v>41837</v>
      </c>
      <c r="H14" s="5"/>
    </row>
    <row r="15" spans="2:8" ht="12.75">
      <c r="B15" s="476">
        <f>DataPack!H168</f>
        <v>138371</v>
      </c>
      <c r="C15" s="492" t="str">
        <f>DataPack!I168</f>
        <v>ARK Rose Primary Academy</v>
      </c>
      <c r="D15" s="492" t="str">
        <f>DataPack!J168</f>
        <v>Birmingham</v>
      </c>
      <c r="E15" s="492" t="str">
        <f>DataPack!K168</f>
        <v>Primary</v>
      </c>
      <c r="F15" s="492" t="str">
        <f>DataPack!L168</f>
        <v>Academy Sponsor Led</v>
      </c>
      <c r="G15" s="458">
        <f>DataPack!M168</f>
        <v>41773</v>
      </c>
      <c r="H15" s="5"/>
    </row>
    <row r="16" spans="2:8" ht="12.75">
      <c r="B16" s="476">
        <f>DataPack!H169</f>
        <v>138195</v>
      </c>
      <c r="C16" s="492" t="str">
        <f>DataPack!I169</f>
        <v>Molehill Copse Primary School</v>
      </c>
      <c r="D16" s="492" t="str">
        <f>DataPack!J169</f>
        <v>Kent</v>
      </c>
      <c r="E16" s="492" t="str">
        <f>DataPack!K169</f>
        <v>Primary</v>
      </c>
      <c r="F16" s="492" t="str">
        <f>DataPack!L169</f>
        <v>Academy Sponsor Led</v>
      </c>
      <c r="G16" s="458">
        <f>DataPack!M169</f>
        <v>41612</v>
      </c>
      <c r="H16" s="5"/>
    </row>
    <row r="17" spans="2:8" ht="12.75">
      <c r="B17" s="476">
        <f>DataPack!H170</f>
        <v>138166</v>
      </c>
      <c r="C17" s="492" t="str">
        <f>DataPack!I170</f>
        <v>Marish Primary School</v>
      </c>
      <c r="D17" s="492" t="str">
        <f>DataPack!J170</f>
        <v>Slough</v>
      </c>
      <c r="E17" s="492" t="str">
        <f>DataPack!K170</f>
        <v>Primary</v>
      </c>
      <c r="F17" s="492" t="str">
        <f>DataPack!L170</f>
        <v>Academy Converter</v>
      </c>
      <c r="G17" s="458">
        <f>DataPack!M170</f>
        <v>41767</v>
      </c>
      <c r="H17" s="5"/>
    </row>
    <row r="18" spans="2:8" ht="12.75">
      <c r="B18" s="476">
        <f>DataPack!H171</f>
        <v>137862</v>
      </c>
      <c r="C18" s="492" t="str">
        <f>DataPack!I171</f>
        <v>Brocklewood Primary and Nursery School</v>
      </c>
      <c r="D18" s="492" t="str">
        <f>DataPack!J171</f>
        <v>Nottingham</v>
      </c>
      <c r="E18" s="492" t="str">
        <f>DataPack!K171</f>
        <v>Primary</v>
      </c>
      <c r="F18" s="492" t="str">
        <f>DataPack!L171</f>
        <v>Community School</v>
      </c>
      <c r="G18" s="458">
        <f>DataPack!M171</f>
        <v>41752</v>
      </c>
      <c r="H18" s="5"/>
    </row>
    <row r="19" spans="2:8" ht="12.75">
      <c r="B19" s="476">
        <f>DataPack!H172</f>
        <v>137541</v>
      </c>
      <c r="C19" s="492" t="str">
        <f>DataPack!I172</f>
        <v>Lynn Grove High School</v>
      </c>
      <c r="D19" s="492" t="str">
        <f>DataPack!J172</f>
        <v>Norfolk</v>
      </c>
      <c r="E19" s="492" t="str">
        <f>DataPack!K172</f>
        <v>Secondary</v>
      </c>
      <c r="F19" s="492" t="str">
        <f>DataPack!L172</f>
        <v>Academy Converter</v>
      </c>
      <c r="G19" s="458">
        <f>DataPack!M172</f>
        <v>41613</v>
      </c>
      <c r="H19" s="5"/>
    </row>
    <row r="20" spans="2:8" ht="12.75">
      <c r="B20" s="476">
        <f>DataPack!H173</f>
        <v>137536</v>
      </c>
      <c r="C20" s="492" t="str">
        <f>DataPack!I173</f>
        <v>Arnold Hill Academy</v>
      </c>
      <c r="D20" s="492" t="str">
        <f>DataPack!J173</f>
        <v>Nottinghamshire</v>
      </c>
      <c r="E20" s="492" t="str">
        <f>DataPack!K173</f>
        <v>Secondary</v>
      </c>
      <c r="F20" s="492" t="str">
        <f>DataPack!L173</f>
        <v>Academy Converter</v>
      </c>
      <c r="G20" s="458">
        <f>DataPack!M173</f>
        <v>41614</v>
      </c>
      <c r="H20" s="5"/>
    </row>
    <row r="21" spans="2:8" ht="12.75">
      <c r="B21" s="476">
        <f>DataPack!H174</f>
        <v>137428</v>
      </c>
      <c r="C21" s="492" t="str">
        <f>DataPack!I174</f>
        <v>St Edmund Campion Catholic Primary School</v>
      </c>
      <c r="D21" s="492" t="str">
        <f>DataPack!J174</f>
        <v>Nottinghamshire</v>
      </c>
      <c r="E21" s="492" t="str">
        <f>DataPack!K174</f>
        <v>Primary</v>
      </c>
      <c r="F21" s="492" t="str">
        <f>DataPack!L174</f>
        <v>Academy Converter</v>
      </c>
      <c r="G21" s="458">
        <f>DataPack!M174</f>
        <v>41682</v>
      </c>
      <c r="H21" s="5"/>
    </row>
    <row r="22" spans="2:8" ht="12.75">
      <c r="B22" s="476">
        <f>DataPack!H175</f>
        <v>137400</v>
      </c>
      <c r="C22" s="492" t="str">
        <f>DataPack!I175</f>
        <v>Yewlands Technology College</v>
      </c>
      <c r="D22" s="492" t="str">
        <f>DataPack!J175</f>
        <v>Sheffield</v>
      </c>
      <c r="E22" s="492" t="str">
        <f>DataPack!K175</f>
        <v>Secondary</v>
      </c>
      <c r="F22" s="492" t="str">
        <f>DataPack!L175</f>
        <v>Academy Converter</v>
      </c>
      <c r="G22" s="458">
        <f>DataPack!M175</f>
        <v>41710</v>
      </c>
      <c r="H22" s="5"/>
    </row>
    <row r="23" spans="2:8" ht="12.75">
      <c r="B23" s="476">
        <f>DataPack!H176</f>
        <v>136826</v>
      </c>
      <c r="C23" s="492" t="str">
        <f>DataPack!I176</f>
        <v>Leeds East Academy</v>
      </c>
      <c r="D23" s="492" t="str">
        <f>DataPack!J176</f>
        <v>Leeds</v>
      </c>
      <c r="E23" s="492" t="str">
        <f>DataPack!K176</f>
        <v>Secondary</v>
      </c>
      <c r="F23" s="492" t="str">
        <f>DataPack!L176</f>
        <v>Academy Sponsor Led</v>
      </c>
      <c r="G23" s="458">
        <f>DataPack!M176</f>
        <v>41438</v>
      </c>
      <c r="H23" s="5"/>
    </row>
    <row r="24" spans="2:8" ht="12.75">
      <c r="B24" s="476">
        <f>DataPack!H177</f>
        <v>136802</v>
      </c>
      <c r="C24" s="492" t="str">
        <f>DataPack!I177</f>
        <v>Trumpington Meadows Primary School</v>
      </c>
      <c r="D24" s="492" t="str">
        <f>DataPack!J177</f>
        <v>Cambridgeshire</v>
      </c>
      <c r="E24" s="492" t="str">
        <f>DataPack!K177</f>
        <v>Primary</v>
      </c>
      <c r="F24" s="492" t="str">
        <f>DataPack!L177</f>
        <v>Foundation School</v>
      </c>
      <c r="G24" s="458">
        <f>DataPack!M177</f>
        <v>41760</v>
      </c>
      <c r="H24" s="5"/>
    </row>
    <row r="25" spans="2:8" ht="12.75">
      <c r="B25" s="476">
        <f>DataPack!H178</f>
        <v>136576</v>
      </c>
      <c r="C25" s="492" t="str">
        <f>DataPack!I178</f>
        <v>The Brittons Academy Trust</v>
      </c>
      <c r="D25" s="492" t="str">
        <f>DataPack!J178</f>
        <v>Havering</v>
      </c>
      <c r="E25" s="492" t="str">
        <f>DataPack!K178</f>
        <v>Secondary</v>
      </c>
      <c r="F25" s="492" t="str">
        <f>DataPack!L178</f>
        <v>Academy Converter</v>
      </c>
      <c r="G25" s="458">
        <f>DataPack!M178</f>
        <v>41613</v>
      </c>
      <c r="H25" s="5"/>
    </row>
    <row r="26" spans="2:8" ht="12.75">
      <c r="B26" s="476">
        <f>DataPack!H179</f>
        <v>136512</v>
      </c>
      <c r="C26" s="492" t="str">
        <f>DataPack!I179</f>
        <v>Whitley Park Primary and Nursery School</v>
      </c>
      <c r="D26" s="492" t="str">
        <f>DataPack!J179</f>
        <v>Reading</v>
      </c>
      <c r="E26" s="492" t="str">
        <f>DataPack!K179</f>
        <v>Primary</v>
      </c>
      <c r="F26" s="492" t="str">
        <f>DataPack!L179</f>
        <v>Community School</v>
      </c>
      <c r="G26" s="458">
        <f>DataPack!M179</f>
        <v>41614</v>
      </c>
      <c r="H26" s="5"/>
    </row>
    <row r="27" spans="2:8" ht="12.75">
      <c r="B27" s="476">
        <f>DataPack!H180</f>
        <v>136453</v>
      </c>
      <c r="C27" s="492" t="str">
        <f>DataPack!I180</f>
        <v>Ipswich Academy</v>
      </c>
      <c r="D27" s="492" t="str">
        <f>DataPack!J180</f>
        <v>Suffolk</v>
      </c>
      <c r="E27" s="492" t="str">
        <f>DataPack!K180</f>
        <v>Secondary</v>
      </c>
      <c r="F27" s="492" t="str">
        <f>DataPack!L180</f>
        <v>Academy Sponsor Led</v>
      </c>
      <c r="G27" s="458">
        <f>DataPack!M180</f>
        <v>41466</v>
      </c>
      <c r="H27" s="5"/>
    </row>
    <row r="28" spans="2:8" ht="12.75">
      <c r="B28" s="476">
        <f>DataPack!H181</f>
        <v>136273</v>
      </c>
      <c r="C28" s="492" t="str">
        <f>DataPack!I181</f>
        <v>Audenshaw School Academy Trust</v>
      </c>
      <c r="D28" s="492" t="str">
        <f>DataPack!J181</f>
        <v>Tameside</v>
      </c>
      <c r="E28" s="492" t="str">
        <f>DataPack!K181</f>
        <v>Secondary</v>
      </c>
      <c r="F28" s="492" t="str">
        <f>DataPack!L181</f>
        <v>Academy Converter</v>
      </c>
      <c r="G28" s="458">
        <f>DataPack!M181</f>
        <v>41920</v>
      </c>
      <c r="H28" s="5"/>
    </row>
    <row r="29" spans="2:8" ht="12.75">
      <c r="B29" s="476">
        <f>DataPack!H182</f>
        <v>136270</v>
      </c>
      <c r="C29" s="492" t="str">
        <f>DataPack!I182</f>
        <v>Westlands Primary School</v>
      </c>
      <c r="D29" s="492" t="str">
        <f>DataPack!J182</f>
        <v>Kent</v>
      </c>
      <c r="E29" s="492" t="str">
        <f>DataPack!K182</f>
        <v>Primary</v>
      </c>
      <c r="F29" s="492" t="str">
        <f>DataPack!L182</f>
        <v>Academy Converter</v>
      </c>
      <c r="G29" s="458">
        <f>DataPack!M182</f>
        <v>41620</v>
      </c>
      <c r="H29" s="5"/>
    </row>
    <row r="30" spans="2:8" ht="12.75">
      <c r="B30" s="476">
        <f>DataPack!H183</f>
        <v>136195</v>
      </c>
      <c r="C30" s="492" t="str">
        <f>DataPack!I183</f>
        <v>Colchester Academy</v>
      </c>
      <c r="D30" s="492" t="str">
        <f>DataPack!J183</f>
        <v>Essex</v>
      </c>
      <c r="E30" s="492" t="str">
        <f>DataPack!K183</f>
        <v>Secondary</v>
      </c>
      <c r="F30" s="492" t="str">
        <f>DataPack!L183</f>
        <v>Academy Sponsor Led</v>
      </c>
      <c r="G30" s="458">
        <f>DataPack!M183</f>
        <v>41822</v>
      </c>
      <c r="H30" s="5"/>
    </row>
    <row r="31" spans="2:8" ht="12.75">
      <c r="B31" s="476">
        <f>DataPack!H184</f>
        <v>135973</v>
      </c>
      <c r="C31" s="492" t="str">
        <f>DataPack!I184</f>
        <v>The Crest Academies</v>
      </c>
      <c r="D31" s="492" t="str">
        <f>DataPack!J184</f>
        <v>Brent</v>
      </c>
      <c r="E31" s="492" t="str">
        <f>DataPack!K184</f>
        <v>Secondary</v>
      </c>
      <c r="F31" s="492" t="str">
        <f>DataPack!L184</f>
        <v>Academy Sponsor Led</v>
      </c>
      <c r="G31" s="458">
        <f>DataPack!M184</f>
        <v>41431</v>
      </c>
      <c r="H31" s="5"/>
    </row>
    <row r="32" spans="2:8" ht="12.75">
      <c r="B32" s="476">
        <f>DataPack!H185</f>
        <v>135966</v>
      </c>
      <c r="C32" s="492" t="str">
        <f>DataPack!I185</f>
        <v>Kettering Buccleuch Academy</v>
      </c>
      <c r="D32" s="492" t="str">
        <f>DataPack!J185</f>
        <v>Northamptonshire</v>
      </c>
      <c r="E32" s="492" t="str">
        <f>DataPack!K185</f>
        <v>Secondary</v>
      </c>
      <c r="F32" s="492" t="str">
        <f>DataPack!L185</f>
        <v>Academy Sponsor Led</v>
      </c>
      <c r="G32" s="458">
        <f>DataPack!M185</f>
        <v>41794</v>
      </c>
      <c r="H32" s="5"/>
    </row>
    <row r="33" spans="2:8" ht="12.75">
      <c r="B33" s="476">
        <f>DataPack!H186</f>
        <v>135941</v>
      </c>
      <c r="C33" s="492" t="str">
        <f>DataPack!I186</f>
        <v>University of Chester CE Academy</v>
      </c>
      <c r="D33" s="492" t="str">
        <f>DataPack!J186</f>
        <v>Cheshire West and Chester</v>
      </c>
      <c r="E33" s="492" t="str">
        <f>DataPack!K186</f>
        <v>Secondary</v>
      </c>
      <c r="F33" s="492" t="str">
        <f>DataPack!L186</f>
        <v>Academy Sponsor Led</v>
      </c>
      <c r="G33" s="458">
        <f>DataPack!M186</f>
        <v>41558</v>
      </c>
      <c r="H33" s="5"/>
    </row>
    <row r="34" spans="2:8" ht="12.75">
      <c r="B34" s="476">
        <f>DataPack!H187</f>
        <v>135875</v>
      </c>
      <c r="C34" s="492" t="str">
        <f>DataPack!I187</f>
        <v>Manchester Health Academy</v>
      </c>
      <c r="D34" s="492" t="str">
        <f>DataPack!J187</f>
        <v>Manchester</v>
      </c>
      <c r="E34" s="492" t="str">
        <f>DataPack!K187</f>
        <v>Secondary</v>
      </c>
      <c r="F34" s="492" t="str">
        <f>DataPack!L187</f>
        <v>Academy Sponsor Led</v>
      </c>
      <c r="G34" s="458">
        <f>DataPack!M187</f>
        <v>41585</v>
      </c>
      <c r="H34" s="5"/>
    </row>
    <row r="35" spans="2:8" ht="12.75">
      <c r="B35" s="476">
        <f>DataPack!H188</f>
        <v>135864</v>
      </c>
      <c r="C35" s="492" t="str">
        <f>DataPack!I188</f>
        <v>Droylsden Academy</v>
      </c>
      <c r="D35" s="492" t="str">
        <f>DataPack!J188</f>
        <v>Tameside</v>
      </c>
      <c r="E35" s="492" t="str">
        <f>DataPack!K188</f>
        <v>Secondary</v>
      </c>
      <c r="F35" s="492" t="str">
        <f>DataPack!L188</f>
        <v>Academy Sponsor Led</v>
      </c>
      <c r="G35" s="458">
        <f>DataPack!M188</f>
        <v>41704</v>
      </c>
      <c r="H35" s="5"/>
    </row>
    <row r="36" spans="2:8" ht="12.75">
      <c r="B36" s="476">
        <f>DataPack!H189</f>
        <v>135813</v>
      </c>
      <c r="C36" s="492" t="str">
        <f>DataPack!I189</f>
        <v>Billingshurst Primary School</v>
      </c>
      <c r="D36" s="492" t="str">
        <f>DataPack!J189</f>
        <v>West Sussex</v>
      </c>
      <c r="E36" s="492" t="str">
        <f>DataPack!K189</f>
        <v>Primary</v>
      </c>
      <c r="F36" s="492" t="str">
        <f>DataPack!L189</f>
        <v>Community School</v>
      </c>
      <c r="G36" s="458">
        <f>DataPack!M189</f>
        <v>41719</v>
      </c>
      <c r="H36" s="5"/>
    </row>
    <row r="37" spans="2:8" ht="12.75">
      <c r="B37" s="476">
        <f>DataPack!H190</f>
        <v>135339</v>
      </c>
      <c r="C37" s="492" t="str">
        <f>DataPack!I190</f>
        <v>Broadfield Primary School</v>
      </c>
      <c r="D37" s="492" t="str">
        <f>DataPack!J190</f>
        <v>Hertfordshire</v>
      </c>
      <c r="E37" s="492" t="str">
        <f>DataPack!K190</f>
        <v>Primary</v>
      </c>
      <c r="F37" s="492" t="str">
        <f>DataPack!L190</f>
        <v>Community School</v>
      </c>
      <c r="G37" s="458">
        <f>DataPack!M190</f>
        <v>41544</v>
      </c>
      <c r="H37" s="5"/>
    </row>
    <row r="38" spans="2:8" ht="12.75">
      <c r="B38" s="476">
        <f>DataPack!H191</f>
        <v>135314</v>
      </c>
      <c r="C38" s="492" t="str">
        <f>DataPack!I191</f>
        <v>St Aidan's Church of England Academy</v>
      </c>
      <c r="D38" s="492" t="str">
        <f>DataPack!J191</f>
        <v>Darlington</v>
      </c>
      <c r="E38" s="492" t="str">
        <f>DataPack!K191</f>
        <v>Secondary</v>
      </c>
      <c r="F38" s="492" t="str">
        <f>DataPack!L191</f>
        <v>Academy Sponsor Led</v>
      </c>
      <c r="G38" s="458">
        <f>DataPack!M191</f>
        <v>41920</v>
      </c>
      <c r="H38" s="5"/>
    </row>
    <row r="39" spans="2:8" ht="12.75">
      <c r="B39" s="476">
        <f>DataPack!H192</f>
        <v>135071</v>
      </c>
      <c r="C39" s="492" t="str">
        <f>DataPack!I192</f>
        <v>Salford City Academy</v>
      </c>
      <c r="D39" s="492" t="str">
        <f>DataPack!J192</f>
        <v>Salford</v>
      </c>
      <c r="E39" s="492" t="str">
        <f>DataPack!K192</f>
        <v>Secondary</v>
      </c>
      <c r="F39" s="492" t="str">
        <f>DataPack!L192</f>
        <v>Academy Sponsor Led</v>
      </c>
      <c r="G39" s="458">
        <f>DataPack!M192</f>
        <v>41668</v>
      </c>
      <c r="H39" s="5"/>
    </row>
    <row r="40" spans="2:8" ht="12.75">
      <c r="B40" s="476">
        <f>DataPack!H193</f>
        <v>135070</v>
      </c>
      <c r="C40" s="492" t="str">
        <f>DataPack!I193</f>
        <v>Haberdashers' Aske's Knights Academy</v>
      </c>
      <c r="D40" s="492" t="str">
        <f>DataPack!J193</f>
        <v>Lewisham</v>
      </c>
      <c r="E40" s="492" t="str">
        <f>DataPack!K193</f>
        <v>Secondary</v>
      </c>
      <c r="F40" s="492" t="str">
        <f>DataPack!L193</f>
        <v>Academy Sponsor Led</v>
      </c>
      <c r="G40" s="458">
        <f>DataPack!M193</f>
        <v>41605</v>
      </c>
      <c r="H40" s="5"/>
    </row>
    <row r="41" spans="2:8" ht="12.75">
      <c r="B41" s="476">
        <f>DataPack!H194</f>
        <v>134995</v>
      </c>
      <c r="C41" s="492" t="str">
        <f>DataPack!I194</f>
        <v>Hameldon Community College</v>
      </c>
      <c r="D41" s="492" t="str">
        <f>DataPack!J194</f>
        <v>Lancashire</v>
      </c>
      <c r="E41" s="492" t="str">
        <f>DataPack!K194</f>
        <v>Secondary</v>
      </c>
      <c r="F41" s="492" t="str">
        <f>DataPack!L194</f>
        <v>Community School</v>
      </c>
      <c r="G41" s="458">
        <f>DataPack!M194</f>
        <v>41570</v>
      </c>
      <c r="H41" s="5"/>
    </row>
    <row r="42" spans="2:8" ht="12.75">
      <c r="B42" s="476">
        <f>DataPack!H195</f>
        <v>134994</v>
      </c>
      <c r="C42" s="492" t="str">
        <f>DataPack!I195</f>
        <v>Shuttleworth College</v>
      </c>
      <c r="D42" s="492" t="str">
        <f>DataPack!J195</f>
        <v>Lancashire</v>
      </c>
      <c r="E42" s="492" t="str">
        <f>DataPack!K195</f>
        <v>Secondary</v>
      </c>
      <c r="F42" s="492" t="str">
        <f>DataPack!L195</f>
        <v>Foundation School</v>
      </c>
      <c r="G42" s="458">
        <f>DataPack!M195</f>
        <v>41899</v>
      </c>
      <c r="H42" s="5"/>
    </row>
    <row r="43" spans="2:8" ht="12.75">
      <c r="B43" s="476">
        <f>DataPack!H196</f>
        <v>134963</v>
      </c>
      <c r="C43" s="492" t="str">
        <f>DataPack!I196</f>
        <v>Tuckswood Primary School and Nursery</v>
      </c>
      <c r="D43" s="492" t="str">
        <f>DataPack!J196</f>
        <v>Norfolk</v>
      </c>
      <c r="E43" s="492" t="str">
        <f>DataPack!K196</f>
        <v>Primary</v>
      </c>
      <c r="F43" s="492" t="str">
        <f>DataPack!L196</f>
        <v>Foundation School</v>
      </c>
      <c r="G43" s="458">
        <f>DataPack!M196</f>
        <v>41670</v>
      </c>
      <c r="H43" s="5"/>
    </row>
    <row r="44" spans="2:8" ht="12.75">
      <c r="B44" s="476">
        <f>DataPack!H197</f>
        <v>134375</v>
      </c>
      <c r="C44" s="492" t="str">
        <f>DataPack!I197</f>
        <v>Brixington Primary School</v>
      </c>
      <c r="D44" s="492" t="str">
        <f>DataPack!J197</f>
        <v>Devon</v>
      </c>
      <c r="E44" s="492" t="str">
        <f>DataPack!K197</f>
        <v>Primary</v>
      </c>
      <c r="F44" s="492" t="str">
        <f>DataPack!L197</f>
        <v>Foundation School</v>
      </c>
      <c r="G44" s="458">
        <f>DataPack!M197</f>
        <v>41978</v>
      </c>
      <c r="H44" s="5"/>
    </row>
    <row r="45" spans="2:8" ht="12.75">
      <c r="B45" s="476">
        <f>DataPack!H198</f>
        <v>134226</v>
      </c>
      <c r="C45" s="492" t="str">
        <f>DataPack!I198</f>
        <v>Capital City Academy</v>
      </c>
      <c r="D45" s="492" t="str">
        <f>DataPack!J198</f>
        <v>Brent</v>
      </c>
      <c r="E45" s="492" t="str">
        <f>DataPack!K198</f>
        <v>Secondary</v>
      </c>
      <c r="F45" s="492" t="str">
        <f>DataPack!L198</f>
        <v>Academy Sponsor Led</v>
      </c>
      <c r="G45" s="458">
        <f>DataPack!M198</f>
        <v>41661</v>
      </c>
      <c r="H45" s="5"/>
    </row>
    <row r="46" spans="2:8" ht="12.75">
      <c r="B46" s="476">
        <f>DataPack!H199</f>
        <v>133663</v>
      </c>
      <c r="C46" s="492" t="str">
        <f>DataPack!I199</f>
        <v>St Mary of Charity CofE (Aided) Primary School</v>
      </c>
      <c r="D46" s="492" t="str">
        <f>DataPack!J199</f>
        <v>Kent</v>
      </c>
      <c r="E46" s="492" t="str">
        <f>DataPack!K199</f>
        <v>Primary</v>
      </c>
      <c r="F46" s="492" t="str">
        <f>DataPack!L199</f>
        <v>Voluntary Aided School</v>
      </c>
      <c r="G46" s="458">
        <f>DataPack!M199</f>
        <v>41824</v>
      </c>
      <c r="H46" s="5"/>
    </row>
    <row r="47" spans="2:8" ht="12.75">
      <c r="B47" s="476">
        <f>DataPack!H200</f>
        <v>133619</v>
      </c>
      <c r="C47" s="492" t="str">
        <f>DataPack!I200</f>
        <v>Sandy Lane Primary School</v>
      </c>
      <c r="D47" s="492" t="str">
        <f>DataPack!J200</f>
        <v>Bracknell Forest</v>
      </c>
      <c r="E47" s="492" t="str">
        <f>DataPack!K200</f>
        <v>Primary</v>
      </c>
      <c r="F47" s="492" t="str">
        <f>DataPack!L200</f>
        <v>Community School</v>
      </c>
      <c r="G47" s="458">
        <f>DataPack!M200</f>
        <v>41600</v>
      </c>
      <c r="H47" s="5"/>
    </row>
    <row r="48" spans="2:8" ht="12.75">
      <c r="B48" s="476">
        <f>DataPack!H201</f>
        <v>133615</v>
      </c>
      <c r="C48" s="492" t="str">
        <f>DataPack!I201</f>
        <v>St Christopher's Catholic Primary School</v>
      </c>
      <c r="D48" s="492" t="str">
        <f>DataPack!J201</f>
        <v>Liverpool</v>
      </c>
      <c r="E48" s="492" t="str">
        <f>DataPack!K201</f>
        <v>Primary</v>
      </c>
      <c r="F48" s="492" t="str">
        <f>DataPack!L201</f>
        <v>Voluntary Aided School</v>
      </c>
      <c r="G48" s="458">
        <f>DataPack!M201</f>
        <v>41592</v>
      </c>
      <c r="H48" s="5"/>
    </row>
    <row r="49" spans="2:8" ht="12.75">
      <c r="B49" s="476">
        <f>DataPack!H202</f>
        <v>133367</v>
      </c>
      <c r="C49" s="492" t="str">
        <f>DataPack!I202</f>
        <v>The Churchill School</v>
      </c>
      <c r="D49" s="492" t="str">
        <f>DataPack!J202</f>
        <v>Kent</v>
      </c>
      <c r="E49" s="492" t="str">
        <f>DataPack!K202</f>
        <v>Primary</v>
      </c>
      <c r="F49" s="492" t="str">
        <f>DataPack!L202</f>
        <v>Foundation School</v>
      </c>
      <c r="G49" s="458">
        <f>DataPack!M202</f>
        <v>41599</v>
      </c>
      <c r="H49" s="5"/>
    </row>
    <row r="50" spans="2:8" ht="12.75">
      <c r="B50" s="476">
        <f>DataPack!H203</f>
        <v>133356</v>
      </c>
      <c r="C50" s="492" t="str">
        <f>DataPack!I203</f>
        <v>Kingsfield Centre</v>
      </c>
      <c r="D50" s="492" t="str">
        <f>DataPack!J203</f>
        <v>Suffolk</v>
      </c>
      <c r="E50" s="492" t="str">
        <f>DataPack!K203</f>
        <v>PRU</v>
      </c>
      <c r="F50" s="492" t="str">
        <f>DataPack!L203</f>
        <v>Pupil Referral Unit</v>
      </c>
      <c r="G50" s="458">
        <f>DataPack!M203</f>
        <v>41562</v>
      </c>
      <c r="H50" s="5"/>
    </row>
    <row r="51" spans="2:8" ht="12.75">
      <c r="B51" s="476">
        <f>DataPack!H204</f>
        <v>133323</v>
      </c>
      <c r="C51" s="492" t="str">
        <f>DataPack!I204</f>
        <v>Oughton Primary and Nursery School</v>
      </c>
      <c r="D51" s="492" t="str">
        <f>DataPack!J204</f>
        <v>Hertfordshire</v>
      </c>
      <c r="E51" s="492" t="str">
        <f>DataPack!K204</f>
        <v>Primary</v>
      </c>
      <c r="F51" s="492" t="str">
        <f>DataPack!L204</f>
        <v>Community School</v>
      </c>
      <c r="G51" s="458">
        <f>DataPack!M204</f>
        <v>41668</v>
      </c>
      <c r="H51" s="5"/>
    </row>
    <row r="52" spans="2:8" ht="12.75">
      <c r="B52" s="476">
        <f>DataPack!H205</f>
        <v>132829</v>
      </c>
      <c r="C52" s="492" t="str">
        <f>DataPack!I205</f>
        <v>St Nicholas Church of England (Controlled) Primary School</v>
      </c>
      <c r="D52" s="492" t="str">
        <f>DataPack!J205</f>
        <v>Kent</v>
      </c>
      <c r="E52" s="492" t="str">
        <f>DataPack!K205</f>
        <v>Primary</v>
      </c>
      <c r="F52" s="492" t="str">
        <f>DataPack!L205</f>
        <v>Voluntary Controlled School</v>
      </c>
      <c r="G52" s="458">
        <f>DataPack!M205</f>
        <v>41768</v>
      </c>
      <c r="H52" s="5"/>
    </row>
    <row r="53" spans="2:8" ht="12.75">
      <c r="B53" s="476">
        <f>DataPack!H206</f>
        <v>132034</v>
      </c>
      <c r="C53" s="492" t="str">
        <f>DataPack!I206</f>
        <v>The Rowans</v>
      </c>
      <c r="D53" s="492" t="str">
        <f>DataPack!J206</f>
        <v>Medway</v>
      </c>
      <c r="E53" s="492" t="str">
        <f>DataPack!K206</f>
        <v>PRU</v>
      </c>
      <c r="F53" s="492" t="str">
        <f>DataPack!L206</f>
        <v>Pupil Referral Unit</v>
      </c>
      <c r="G53" s="458">
        <f>DataPack!M206</f>
        <v>41451</v>
      </c>
      <c r="H53" s="5"/>
    </row>
    <row r="54" spans="2:8" ht="12.75">
      <c r="B54" s="476">
        <f>DataPack!H207</f>
        <v>131749</v>
      </c>
      <c r="C54" s="492" t="str">
        <f>DataPack!I207</f>
        <v>Barnsley Academy</v>
      </c>
      <c r="D54" s="492" t="str">
        <f>DataPack!J207</f>
        <v>Barnsley</v>
      </c>
      <c r="E54" s="492" t="str">
        <f>DataPack!K207</f>
        <v>Secondary</v>
      </c>
      <c r="F54" s="492" t="str">
        <f>DataPack!L207</f>
        <v>Academy Sponsor Led</v>
      </c>
      <c r="G54" s="458">
        <f>DataPack!M207</f>
        <v>41675</v>
      </c>
      <c r="H54" s="5"/>
    </row>
    <row r="55" spans="2:8" ht="12.75">
      <c r="B55" s="476">
        <f>DataPack!H208</f>
        <v>131146</v>
      </c>
      <c r="C55" s="492" t="str">
        <f>DataPack!I208</f>
        <v>Chase High School</v>
      </c>
      <c r="D55" s="492" t="str">
        <f>DataPack!J208</f>
        <v>Southend-on-Sea</v>
      </c>
      <c r="E55" s="492" t="str">
        <f>DataPack!K208</f>
        <v>Secondary</v>
      </c>
      <c r="F55" s="492" t="str">
        <f>DataPack!L208</f>
        <v>Foundation School</v>
      </c>
      <c r="G55" s="458">
        <f>DataPack!M208</f>
        <v>41585</v>
      </c>
      <c r="H55" s="5"/>
    </row>
    <row r="56" spans="2:8" ht="12.75">
      <c r="B56" s="476">
        <f>DataPack!H209</f>
        <v>129342</v>
      </c>
      <c r="C56" s="492" t="str">
        <f>DataPack!I209</f>
        <v>Grace Academy Solihull</v>
      </c>
      <c r="D56" s="492" t="str">
        <f>DataPack!J209</f>
        <v>Solihull</v>
      </c>
      <c r="E56" s="492" t="str">
        <f>DataPack!K209</f>
        <v>Secondary</v>
      </c>
      <c r="F56" s="492" t="str">
        <f>DataPack!L209</f>
        <v>Academy Sponsor Led</v>
      </c>
      <c r="G56" s="458">
        <f>DataPack!M209</f>
        <v>41529</v>
      </c>
      <c r="H56" s="5"/>
    </row>
    <row r="57" spans="2:8" ht="12.75">
      <c r="B57" s="476">
        <f>DataPack!H210</f>
        <v>128089</v>
      </c>
      <c r="C57" s="492" t="str">
        <f>DataPack!I210</f>
        <v>Coal Clough High School</v>
      </c>
      <c r="D57" s="492" t="str">
        <f>DataPack!J210</f>
        <v>Lancashire</v>
      </c>
      <c r="E57" s="492" t="str">
        <f>DataPack!K210</f>
        <v>PRU</v>
      </c>
      <c r="F57" s="492" t="str">
        <f>DataPack!L210</f>
        <v>Pupil Referral Unit</v>
      </c>
      <c r="G57" s="458">
        <f>DataPack!M210</f>
        <v>41773</v>
      </c>
      <c r="H57" s="5"/>
    </row>
    <row r="58" spans="2:8" ht="12.75">
      <c r="B58" s="476">
        <f>DataPack!H211</f>
        <v>125683</v>
      </c>
      <c r="C58" s="492" t="str">
        <f>DataPack!I211</f>
        <v>St Oswald's CofE Primary School</v>
      </c>
      <c r="D58" s="492" t="str">
        <f>DataPack!J211</f>
        <v>Warwickshire</v>
      </c>
      <c r="E58" s="492" t="str">
        <f>DataPack!K211</f>
        <v>Primary</v>
      </c>
      <c r="F58" s="492" t="str">
        <f>DataPack!L211</f>
        <v>Voluntary Controlled School</v>
      </c>
      <c r="G58" s="458">
        <f>DataPack!M211</f>
        <v>41768</v>
      </c>
      <c r="H58" s="5"/>
    </row>
    <row r="59" spans="2:8" ht="12.75">
      <c r="B59" s="476">
        <f>DataPack!H212</f>
        <v>125058</v>
      </c>
      <c r="C59" s="492" t="str">
        <f>DataPack!I212</f>
        <v>Bell Farm Primary School</v>
      </c>
      <c r="D59" s="492" t="str">
        <f>DataPack!J212</f>
        <v>Surrey</v>
      </c>
      <c r="E59" s="492" t="str">
        <f>DataPack!K212</f>
        <v>Primary</v>
      </c>
      <c r="F59" s="492" t="str">
        <f>DataPack!L212</f>
        <v>Community School</v>
      </c>
      <c r="G59" s="458">
        <f>DataPack!M212</f>
        <v>41571</v>
      </c>
      <c r="H59" s="5"/>
    </row>
    <row r="60" spans="2:8" ht="12.75">
      <c r="B60" s="476">
        <f>DataPack!H213</f>
        <v>124819</v>
      </c>
      <c r="C60" s="492" t="str">
        <f>DataPack!I213</f>
        <v>Alde Valley School</v>
      </c>
      <c r="D60" s="492" t="str">
        <f>DataPack!J213</f>
        <v>Suffolk</v>
      </c>
      <c r="E60" s="492" t="str">
        <f>DataPack!K213</f>
        <v>Secondary</v>
      </c>
      <c r="F60" s="492" t="str">
        <f>DataPack!L213</f>
        <v>Community School</v>
      </c>
      <c r="G60" s="458">
        <f>DataPack!M213</f>
        <v>41529</v>
      </c>
      <c r="H60" s="5"/>
    </row>
    <row r="61" spans="2:8" ht="12.75">
      <c r="B61" s="476">
        <f>DataPack!H214</f>
        <v>124623</v>
      </c>
      <c r="C61" s="492" t="str">
        <f>DataPack!I214</f>
        <v>Reydon Primary School</v>
      </c>
      <c r="D61" s="492" t="str">
        <f>DataPack!J214</f>
        <v>Suffolk</v>
      </c>
      <c r="E61" s="492" t="str">
        <f>DataPack!K214</f>
        <v>Primary</v>
      </c>
      <c r="F61" s="492" t="str">
        <f>DataPack!L214</f>
        <v>Community School</v>
      </c>
      <c r="G61" s="458">
        <f>DataPack!M214</f>
        <v>41894</v>
      </c>
      <c r="H61" s="5"/>
    </row>
    <row r="62" spans="2:8" ht="12.75">
      <c r="B62" s="476">
        <f>DataPack!H215</f>
        <v>124535</v>
      </c>
      <c r="C62" s="492" t="str">
        <f>DataPack!I215</f>
        <v>Glemsford Community Primary School</v>
      </c>
      <c r="D62" s="492" t="str">
        <f>DataPack!J215</f>
        <v>Suffolk</v>
      </c>
      <c r="E62" s="492" t="str">
        <f>DataPack!K215</f>
        <v>Primary</v>
      </c>
      <c r="F62" s="492" t="str">
        <f>DataPack!L215</f>
        <v>Community School</v>
      </c>
      <c r="G62" s="458">
        <f>DataPack!M215</f>
        <v>41963</v>
      </c>
      <c r="H62" s="5"/>
    </row>
    <row r="63" spans="2:8" ht="12.75">
      <c r="B63" s="476">
        <f>DataPack!H216</f>
        <v>123979</v>
      </c>
      <c r="C63" s="492" t="str">
        <f>DataPack!I216</f>
        <v>Packmoor Primary School</v>
      </c>
      <c r="D63" s="492" t="str">
        <f>DataPack!J216</f>
        <v>Stoke-on-Trent</v>
      </c>
      <c r="E63" s="492" t="str">
        <f>DataPack!K216</f>
        <v>Primary</v>
      </c>
      <c r="F63" s="492" t="str">
        <f>DataPack!L216</f>
        <v>Community School</v>
      </c>
      <c r="G63" s="458">
        <f>DataPack!M216</f>
        <v>41542</v>
      </c>
      <c r="H63" s="5"/>
    </row>
    <row r="64" spans="2:8" ht="12.75">
      <c r="B64" s="476">
        <f>DataPack!H217</f>
        <v>123791</v>
      </c>
      <c r="C64" s="492" t="str">
        <f>DataPack!I217</f>
        <v>Bishops Lydeard Church of England Voluntary Controlled Primary School</v>
      </c>
      <c r="D64" s="492" t="str">
        <f>DataPack!J217</f>
        <v>Somerset</v>
      </c>
      <c r="E64" s="492" t="str">
        <f>DataPack!K217</f>
        <v>Primary</v>
      </c>
      <c r="F64" s="492" t="str">
        <f>DataPack!L217</f>
        <v>Voluntary Controlled School</v>
      </c>
      <c r="G64" s="458">
        <f>DataPack!M217</f>
        <v>41810</v>
      </c>
      <c r="H64" s="5"/>
    </row>
    <row r="65" spans="2:8" ht="12.75">
      <c r="B65" s="476">
        <f>DataPack!H218</f>
        <v>123544</v>
      </c>
      <c r="C65" s="492" t="str">
        <f>DataPack!I218</f>
        <v>Dawley Church of England Primary School with Nursery</v>
      </c>
      <c r="D65" s="492" t="str">
        <f>DataPack!J218</f>
        <v>Telford and Wrekin</v>
      </c>
      <c r="E65" s="492" t="str">
        <f>DataPack!K218</f>
        <v>Primary</v>
      </c>
      <c r="F65" s="492" t="str">
        <f>DataPack!L218</f>
        <v>Voluntary Aided School</v>
      </c>
      <c r="G65" s="458">
        <f>DataPack!M218</f>
        <v>41614</v>
      </c>
      <c r="H65" s="5"/>
    </row>
    <row r="66" spans="2:8" ht="12.75">
      <c r="B66" s="476">
        <f>DataPack!H219</f>
        <v>122828</v>
      </c>
      <c r="C66" s="492" t="str">
        <f>DataPack!I219</f>
        <v>Ellis Guilford School and Sports College</v>
      </c>
      <c r="D66" s="492" t="str">
        <f>DataPack!J219</f>
        <v>Nottingham</v>
      </c>
      <c r="E66" s="492" t="str">
        <f>DataPack!K219</f>
        <v>Secondary</v>
      </c>
      <c r="F66" s="492" t="str">
        <f>DataPack!L219</f>
        <v>Community School</v>
      </c>
      <c r="G66" s="458">
        <f>DataPack!M219</f>
        <v>41591</v>
      </c>
      <c r="H66" s="5"/>
    </row>
    <row r="67" spans="2:8" ht="12.75">
      <c r="B67" s="476">
        <f>DataPack!H220</f>
        <v>121220</v>
      </c>
      <c r="C67" s="492" t="str">
        <f>DataPack!I220</f>
        <v>Caister High School</v>
      </c>
      <c r="D67" s="492" t="str">
        <f>DataPack!J220</f>
        <v>Norfolk</v>
      </c>
      <c r="E67" s="492" t="str">
        <f>DataPack!K220</f>
        <v>Secondary</v>
      </c>
      <c r="F67" s="492" t="str">
        <f>DataPack!L220</f>
        <v>Foundation School</v>
      </c>
      <c r="G67" s="458">
        <f>DataPack!M220</f>
        <v>41774</v>
      </c>
      <c r="H67" s="5"/>
    </row>
    <row r="68" spans="2:8" ht="12.75">
      <c r="B68" s="476">
        <f>DataPack!H221</f>
        <v>120792</v>
      </c>
      <c r="C68" s="492" t="str">
        <f>DataPack!I221</f>
        <v>Burnham Market Primary School</v>
      </c>
      <c r="D68" s="492" t="str">
        <f>DataPack!J221</f>
        <v>Norfolk</v>
      </c>
      <c r="E68" s="492" t="str">
        <f>DataPack!K221</f>
        <v>Primary</v>
      </c>
      <c r="F68" s="492" t="str">
        <f>DataPack!L221</f>
        <v>Community School</v>
      </c>
      <c r="G68" s="458">
        <f>DataPack!M221</f>
        <v>41585</v>
      </c>
      <c r="H68" s="5"/>
    </row>
    <row r="69" spans="2:8" ht="12.75">
      <c r="B69" s="476">
        <f>DataPack!H222</f>
        <v>119931</v>
      </c>
      <c r="C69" s="492" t="str">
        <f>DataPack!I222</f>
        <v>Ibstock Junior School</v>
      </c>
      <c r="D69" s="492" t="str">
        <f>DataPack!J222</f>
        <v>Leicestershire</v>
      </c>
      <c r="E69" s="492" t="str">
        <f>DataPack!K222</f>
        <v>Primary</v>
      </c>
      <c r="F69" s="492" t="str">
        <f>DataPack!L222</f>
        <v>Community School</v>
      </c>
      <c r="G69" s="458">
        <f>DataPack!M222</f>
        <v>41927</v>
      </c>
      <c r="H69" s="5"/>
    </row>
    <row r="70" spans="2:8" ht="12.75">
      <c r="B70" s="476">
        <f>DataPack!H223</f>
        <v>119751</v>
      </c>
      <c r="C70" s="492" t="str">
        <f>DataPack!I223</f>
        <v>Up Holland High School</v>
      </c>
      <c r="D70" s="492" t="str">
        <f>DataPack!J223</f>
        <v>Lancashire</v>
      </c>
      <c r="E70" s="492" t="str">
        <f>DataPack!K223</f>
        <v>Secondary</v>
      </c>
      <c r="F70" s="492" t="str">
        <f>DataPack!L223</f>
        <v>Community School</v>
      </c>
      <c r="G70" s="458">
        <f>DataPack!M223</f>
        <v>41550</v>
      </c>
      <c r="H70" s="5"/>
    </row>
    <row r="71" spans="2:8" ht="12.75">
      <c r="B71" s="476">
        <f>DataPack!H224</f>
        <v>118317</v>
      </c>
      <c r="C71" s="492" t="str">
        <f>DataPack!I224</f>
        <v>Greenvale Infant School</v>
      </c>
      <c r="D71" s="492" t="str">
        <f>DataPack!J224</f>
        <v>Medway</v>
      </c>
      <c r="E71" s="492" t="str">
        <f>DataPack!K224</f>
        <v>Primary</v>
      </c>
      <c r="F71" s="492" t="str">
        <f>DataPack!L224</f>
        <v>Community School</v>
      </c>
      <c r="G71" s="458">
        <f>DataPack!M224</f>
        <v>41656</v>
      </c>
      <c r="H71" s="5"/>
    </row>
    <row r="72" spans="2:8" ht="12.75">
      <c r="B72" s="476">
        <f>DataPack!H225</f>
        <v>118313</v>
      </c>
      <c r="C72" s="492" t="str">
        <f>DataPack!I225</f>
        <v>Staplehurst School</v>
      </c>
      <c r="D72" s="492" t="str">
        <f>DataPack!J225</f>
        <v>Kent</v>
      </c>
      <c r="E72" s="492" t="str">
        <f>DataPack!K225</f>
        <v>Primary</v>
      </c>
      <c r="F72" s="492" t="str">
        <f>DataPack!L225</f>
        <v>Community School</v>
      </c>
      <c r="G72" s="458">
        <f>DataPack!M225</f>
        <v>41614</v>
      </c>
      <c r="H72" s="5"/>
    </row>
    <row r="73" spans="2:8" ht="12.75">
      <c r="B73" s="476">
        <f>DataPack!H226</f>
        <v>118168</v>
      </c>
      <c r="C73" s="492" t="str">
        <f>DataPack!I226</f>
        <v>Haylands Primary School</v>
      </c>
      <c r="D73" s="492" t="str">
        <f>DataPack!J226</f>
        <v>Isle of Wight</v>
      </c>
      <c r="E73" s="492" t="str">
        <f>DataPack!K226</f>
        <v>Primary</v>
      </c>
      <c r="F73" s="492" t="str">
        <f>DataPack!L226</f>
        <v>Community School</v>
      </c>
      <c r="G73" s="458">
        <f>DataPack!M226</f>
        <v>41829</v>
      </c>
      <c r="H73" s="5"/>
    </row>
    <row r="74" spans="2:8" ht="12.75">
      <c r="B74" s="476">
        <f>DataPack!H227</f>
        <v>117852</v>
      </c>
      <c r="C74" s="492" t="str">
        <f>DataPack!I227</f>
        <v>Holme-upon-Spalding Moor Primary School</v>
      </c>
      <c r="D74" s="492" t="str">
        <f>DataPack!J227</f>
        <v>East Riding of Yorkshire</v>
      </c>
      <c r="E74" s="492" t="str">
        <f>DataPack!K227</f>
        <v>Primary</v>
      </c>
      <c r="F74" s="492" t="str">
        <f>DataPack!L227</f>
        <v>Community School</v>
      </c>
      <c r="G74" s="458">
        <f>DataPack!M227</f>
        <v>41697</v>
      </c>
      <c r="H74" s="5"/>
    </row>
    <row r="75" spans="2:8" ht="12.75">
      <c r="B75" s="476">
        <f>DataPack!H228</f>
        <v>117781</v>
      </c>
      <c r="C75" s="492" t="str">
        <f>DataPack!I228</f>
        <v>Berkeley Junior School</v>
      </c>
      <c r="D75" s="492" t="str">
        <f>DataPack!J228</f>
        <v>North Lincolnshire</v>
      </c>
      <c r="E75" s="492" t="str">
        <f>DataPack!K228</f>
        <v>Primary</v>
      </c>
      <c r="F75" s="492" t="str">
        <f>DataPack!L228</f>
        <v>Community School</v>
      </c>
      <c r="G75" s="458">
        <f>DataPack!M228</f>
        <v>41578</v>
      </c>
      <c r="H75" s="5"/>
    </row>
    <row r="76" spans="2:8" ht="12.75">
      <c r="B76" s="476">
        <f>DataPack!H229</f>
        <v>117756</v>
      </c>
      <c r="C76" s="492" t="str">
        <f>DataPack!I229</f>
        <v>Priory Lane Community School</v>
      </c>
      <c r="D76" s="492" t="str">
        <f>DataPack!J229</f>
        <v>North Lincolnshire</v>
      </c>
      <c r="E76" s="492" t="str">
        <f>DataPack!K229</f>
        <v>Primary</v>
      </c>
      <c r="F76" s="492" t="str">
        <f>DataPack!L229</f>
        <v>Community School</v>
      </c>
      <c r="G76" s="458">
        <f>DataPack!M229</f>
        <v>41675</v>
      </c>
      <c r="H76" s="5"/>
    </row>
    <row r="77" spans="2:8" ht="12.75">
      <c r="B77" s="476">
        <f>DataPack!H230</f>
        <v>117752</v>
      </c>
      <c r="C77" s="492" t="str">
        <f>DataPack!I230</f>
        <v>South Ferriby Primary School</v>
      </c>
      <c r="D77" s="492" t="str">
        <f>DataPack!J230</f>
        <v>North Lincolnshire</v>
      </c>
      <c r="E77" s="492" t="str">
        <f>DataPack!K230</f>
        <v>Primary</v>
      </c>
      <c r="F77" s="492" t="str">
        <f>DataPack!L230</f>
        <v>Community School</v>
      </c>
      <c r="G77" s="458">
        <f>DataPack!M230</f>
        <v>41612</v>
      </c>
      <c r="H77" s="5"/>
    </row>
    <row r="78" spans="2:8" ht="12.75">
      <c r="B78" s="476">
        <f>DataPack!H231</f>
        <v>117538</v>
      </c>
      <c r="C78" s="492" t="str">
        <f>DataPack!I231</f>
        <v>Sheredes School</v>
      </c>
      <c r="D78" s="492" t="str">
        <f>DataPack!J231</f>
        <v>Hertfordshire</v>
      </c>
      <c r="E78" s="492" t="str">
        <f>DataPack!K231</f>
        <v>Secondary</v>
      </c>
      <c r="F78" s="492" t="str">
        <f>DataPack!L231</f>
        <v>Community School</v>
      </c>
      <c r="G78" s="458">
        <f>DataPack!M231</f>
        <v>41914</v>
      </c>
      <c r="H78" s="5"/>
    </row>
    <row r="79" spans="2:8" ht="12.75">
      <c r="B79" s="476">
        <f>DataPack!H232</f>
        <v>116336</v>
      </c>
      <c r="C79" s="492" t="str">
        <f>DataPack!I232</f>
        <v>Newtown Church of England Voluntary Controlled Primary School</v>
      </c>
      <c r="D79" s="492" t="str">
        <f>DataPack!J232</f>
        <v>Hampshire</v>
      </c>
      <c r="E79" s="492" t="str">
        <f>DataPack!K232</f>
        <v>Primary</v>
      </c>
      <c r="F79" s="492" t="str">
        <f>DataPack!L232</f>
        <v>Voluntary Controlled School</v>
      </c>
      <c r="G79" s="458">
        <f>DataPack!M232</f>
        <v>41613</v>
      </c>
      <c r="H79" s="5"/>
    </row>
    <row r="80" spans="2:8" ht="12.75">
      <c r="B80" s="476">
        <f>DataPack!H233</f>
        <v>116157</v>
      </c>
      <c r="C80" s="492" t="str">
        <f>DataPack!I233</f>
        <v>Guillemont Junior School</v>
      </c>
      <c r="D80" s="492" t="str">
        <f>DataPack!J233</f>
        <v>Hampshire</v>
      </c>
      <c r="E80" s="492" t="str">
        <f>DataPack!K233</f>
        <v>Primary</v>
      </c>
      <c r="F80" s="492" t="str">
        <f>DataPack!L233</f>
        <v>Community School</v>
      </c>
      <c r="G80" s="458">
        <f>DataPack!M233</f>
        <v>41697</v>
      </c>
      <c r="H80" s="5"/>
    </row>
    <row r="81" spans="2:8" ht="12.75">
      <c r="B81" s="476">
        <f>DataPack!H234</f>
        <v>116114</v>
      </c>
      <c r="C81" s="492" t="str">
        <f>DataPack!I234</f>
        <v>Tanners Brook Primary School</v>
      </c>
      <c r="D81" s="492" t="str">
        <f>DataPack!J234</f>
        <v>Southampton</v>
      </c>
      <c r="E81" s="492" t="str">
        <f>DataPack!K234</f>
        <v>Primary</v>
      </c>
      <c r="F81" s="492" t="str">
        <f>DataPack!L234</f>
        <v>Community School</v>
      </c>
      <c r="G81" s="458">
        <f>DataPack!M234</f>
        <v>41907</v>
      </c>
      <c r="H81" s="5"/>
    </row>
    <row r="82" spans="2:8" ht="12.75">
      <c r="B82" s="476">
        <f>DataPack!H235</f>
        <v>115255</v>
      </c>
      <c r="C82" s="492" t="str">
        <f>DataPack!I235</f>
        <v>Holland Park Primary School</v>
      </c>
      <c r="D82" s="492" t="str">
        <f>DataPack!J235</f>
        <v>Essex</v>
      </c>
      <c r="E82" s="492" t="str">
        <f>DataPack!K235</f>
        <v>Primary</v>
      </c>
      <c r="F82" s="492" t="str">
        <f>DataPack!L235</f>
        <v>Foundation School</v>
      </c>
      <c r="G82" s="458">
        <f>DataPack!M235</f>
        <v>41656</v>
      </c>
      <c r="H82" s="5"/>
    </row>
    <row r="83" spans="2:8" ht="12.75">
      <c r="B83" s="476">
        <f>DataPack!H236</f>
        <v>114716</v>
      </c>
      <c r="C83" s="492" t="str">
        <f>DataPack!I236</f>
        <v>King's Ford Junior School</v>
      </c>
      <c r="D83" s="492" t="str">
        <f>DataPack!J236</f>
        <v>Essex</v>
      </c>
      <c r="E83" s="492" t="str">
        <f>DataPack!K236</f>
        <v>Primary</v>
      </c>
      <c r="F83" s="492" t="str">
        <f>DataPack!L236</f>
        <v>Community School</v>
      </c>
      <c r="G83" s="458">
        <f>DataPack!M236</f>
        <v>41712</v>
      </c>
      <c r="H83" s="5"/>
    </row>
    <row r="84" spans="2:8" ht="12.75">
      <c r="B84" s="476">
        <f>DataPack!H237</f>
        <v>114372</v>
      </c>
      <c r="C84" s="492" t="str">
        <f>DataPack!I237</f>
        <v>Patcham Junior School</v>
      </c>
      <c r="D84" s="492" t="str">
        <f>DataPack!J237</f>
        <v>Brighton and Hove</v>
      </c>
      <c r="E84" s="492" t="str">
        <f>DataPack!K237</f>
        <v>Primary</v>
      </c>
      <c r="F84" s="492" t="str">
        <f>DataPack!L237</f>
        <v>Community School</v>
      </c>
      <c r="G84" s="458">
        <f>DataPack!M237</f>
        <v>41600</v>
      </c>
      <c r="H84" s="5"/>
    </row>
    <row r="85" spans="2:8" ht="12.75">
      <c r="B85" s="476">
        <f>DataPack!H238</f>
        <v>114307</v>
      </c>
      <c r="C85" s="492" t="str">
        <f>DataPack!I238</f>
        <v>Sunnydale Community College for Maths and Computing</v>
      </c>
      <c r="D85" s="492" t="str">
        <f>DataPack!J238</f>
        <v>Durham</v>
      </c>
      <c r="E85" s="492" t="str">
        <f>DataPack!K238</f>
        <v>Secondary</v>
      </c>
      <c r="F85" s="492" t="str">
        <f>DataPack!L238</f>
        <v>Foundation School</v>
      </c>
      <c r="G85" s="458">
        <f>DataPack!M238</f>
        <v>41731</v>
      </c>
      <c r="H85" s="5"/>
    </row>
    <row r="86" spans="2:8" ht="12.75">
      <c r="B86" s="476">
        <f>DataPack!H239</f>
        <v>114200</v>
      </c>
      <c r="C86" s="492" t="str">
        <f>DataPack!I239</f>
        <v>Dene House Primary School</v>
      </c>
      <c r="D86" s="492" t="str">
        <f>DataPack!J239</f>
        <v>Durham</v>
      </c>
      <c r="E86" s="492" t="str">
        <f>DataPack!K239</f>
        <v>Primary</v>
      </c>
      <c r="F86" s="492" t="str">
        <f>DataPack!L239</f>
        <v>Community School</v>
      </c>
      <c r="G86" s="458">
        <f>DataPack!M239</f>
        <v>41976</v>
      </c>
      <c r="H86" s="5"/>
    </row>
    <row r="87" spans="2:8" ht="12.75">
      <c r="B87" s="476">
        <f>DataPack!H240</f>
        <v>113854</v>
      </c>
      <c r="C87" s="492" t="str">
        <f>DataPack!I240</f>
        <v>Ferndown Upper School</v>
      </c>
      <c r="D87" s="492" t="str">
        <f>DataPack!J240</f>
        <v>Dorset</v>
      </c>
      <c r="E87" s="492" t="str">
        <f>DataPack!K240</f>
        <v>Secondary</v>
      </c>
      <c r="F87" s="492" t="str">
        <f>DataPack!L240</f>
        <v>Community School</v>
      </c>
      <c r="G87" s="458">
        <f>DataPack!M240</f>
        <v>41649</v>
      </c>
      <c r="H87" s="5"/>
    </row>
    <row r="88" spans="2:8" ht="12.75">
      <c r="B88" s="476">
        <f>DataPack!H241</f>
        <v>112972</v>
      </c>
      <c r="C88" s="492" t="str">
        <f>DataPack!I241</f>
        <v>St Philip Howard Catholic School</v>
      </c>
      <c r="D88" s="492" t="str">
        <f>DataPack!J241</f>
        <v>Derbyshire</v>
      </c>
      <c r="E88" s="492" t="str">
        <f>DataPack!K241</f>
        <v>Secondary</v>
      </c>
      <c r="F88" s="492" t="str">
        <f>DataPack!L241</f>
        <v>Voluntary Aided School</v>
      </c>
      <c r="G88" s="458">
        <f>DataPack!M241</f>
        <v>41974</v>
      </c>
      <c r="H88" s="5"/>
    </row>
    <row r="89" spans="2:8" ht="12.75">
      <c r="B89" s="476">
        <f>DataPack!H242</f>
        <v>112778</v>
      </c>
      <c r="C89" s="492" t="str">
        <f>DataPack!I242</f>
        <v>Firs Estate Primary School</v>
      </c>
      <c r="D89" s="492" t="str">
        <f>DataPack!J242</f>
        <v>Derby</v>
      </c>
      <c r="E89" s="492" t="str">
        <f>DataPack!K242</f>
        <v>Primary</v>
      </c>
      <c r="F89" s="492" t="str">
        <f>DataPack!L242</f>
        <v>Community School</v>
      </c>
      <c r="G89" s="458">
        <f>DataPack!M242</f>
        <v>41964</v>
      </c>
      <c r="H89" s="5"/>
    </row>
    <row r="90" spans="2:8" ht="12.75">
      <c r="B90" s="476">
        <f>DataPack!H243</f>
        <v>112777</v>
      </c>
      <c r="C90" s="492" t="str">
        <f>DataPack!I243</f>
        <v>Dunston Primary and Nursery School</v>
      </c>
      <c r="D90" s="492" t="str">
        <f>DataPack!J243</f>
        <v>Derbyshire</v>
      </c>
      <c r="E90" s="492" t="str">
        <f>DataPack!K243</f>
        <v>Primary</v>
      </c>
      <c r="F90" s="492" t="str">
        <f>DataPack!L243</f>
        <v>Community School</v>
      </c>
      <c r="G90" s="458">
        <f>DataPack!M243</f>
        <v>41592</v>
      </c>
      <c r="H90" s="5"/>
    </row>
    <row r="91" spans="2:8" ht="12.75">
      <c r="B91" s="476">
        <f>DataPack!H244</f>
        <v>112400</v>
      </c>
      <c r="C91" s="492" t="str">
        <f>DataPack!I244</f>
        <v>St Bernard's Catholic High School</v>
      </c>
      <c r="D91" s="492" t="str">
        <f>DataPack!J244</f>
        <v>Cumbria</v>
      </c>
      <c r="E91" s="492" t="str">
        <f>DataPack!K244</f>
        <v>Secondary</v>
      </c>
      <c r="F91" s="492" t="str">
        <f>DataPack!L244</f>
        <v>Voluntary Aided School</v>
      </c>
      <c r="G91" s="458">
        <f>DataPack!M244</f>
        <v>41620</v>
      </c>
      <c r="H91" s="5"/>
    </row>
    <row r="92" spans="2:8" ht="12.75">
      <c r="B92" s="476">
        <f>DataPack!H245</f>
        <v>112375</v>
      </c>
      <c r="C92" s="492" t="str">
        <f>DataPack!I245</f>
        <v>Beacon Hill Community School</v>
      </c>
      <c r="D92" s="492" t="str">
        <f>DataPack!J245</f>
        <v>Cumbria</v>
      </c>
      <c r="E92" s="492" t="str">
        <f>DataPack!K245</f>
        <v>Secondary</v>
      </c>
      <c r="F92" s="492" t="str">
        <f>DataPack!L245</f>
        <v>Community School</v>
      </c>
      <c r="G92" s="458">
        <f>DataPack!M245</f>
        <v>41795</v>
      </c>
      <c r="H92" s="5"/>
    </row>
    <row r="93" spans="2:8" ht="12.75">
      <c r="B93" s="476">
        <f>DataPack!H246</f>
        <v>111749</v>
      </c>
      <c r="C93" s="492" t="str">
        <f>DataPack!I246</f>
        <v>Manor College of Technology</v>
      </c>
      <c r="D93" s="492" t="str">
        <f>DataPack!J246</f>
        <v>Hartlepool</v>
      </c>
      <c r="E93" s="492" t="str">
        <f>DataPack!K246</f>
        <v>Secondary</v>
      </c>
      <c r="F93" s="492" t="str">
        <f>DataPack!L246</f>
        <v>Foundation School</v>
      </c>
      <c r="G93" s="458">
        <f>DataPack!M246</f>
        <v>41767</v>
      </c>
      <c r="H93" s="5"/>
    </row>
    <row r="94" spans="2:8" ht="12.75">
      <c r="B94" s="476">
        <f>DataPack!H247</f>
        <v>111304</v>
      </c>
      <c r="C94" s="492" t="str">
        <f>DataPack!I247</f>
        <v>Birchwood CofE Primary School</v>
      </c>
      <c r="D94" s="492" t="str">
        <f>DataPack!J247</f>
        <v>Warrington</v>
      </c>
      <c r="E94" s="492" t="str">
        <f>DataPack!K247</f>
        <v>Primary</v>
      </c>
      <c r="F94" s="492" t="str">
        <f>DataPack!L247</f>
        <v>Voluntary Aided School</v>
      </c>
      <c r="G94" s="458">
        <f>DataPack!M247</f>
        <v>41655</v>
      </c>
      <c r="H94" s="5"/>
    </row>
    <row r="95" spans="2:8" ht="12.75">
      <c r="B95" s="476">
        <f>DataPack!H248</f>
        <v>110313</v>
      </c>
      <c r="C95" s="492" t="str">
        <f>DataPack!I248</f>
        <v>Thomas Hickman School</v>
      </c>
      <c r="D95" s="492" t="str">
        <f>DataPack!J248</f>
        <v>Buckinghamshire</v>
      </c>
      <c r="E95" s="492" t="str">
        <f>DataPack!K248</f>
        <v>Primary</v>
      </c>
      <c r="F95" s="492" t="str">
        <f>DataPack!L248</f>
        <v>Community School</v>
      </c>
      <c r="G95" s="458">
        <f>DataPack!M248</f>
        <v>41703</v>
      </c>
      <c r="H95" s="5"/>
    </row>
    <row r="96" spans="2:8" ht="12.75">
      <c r="B96" s="476">
        <f>DataPack!H249</f>
        <v>109660</v>
      </c>
      <c r="C96" s="492" t="str">
        <f>DataPack!I249</f>
        <v>Robert Bruce Middle School</v>
      </c>
      <c r="D96" s="492" t="str">
        <f>DataPack!J249</f>
        <v>Bedford</v>
      </c>
      <c r="E96" s="492" t="str">
        <f>DataPack!K249</f>
        <v>Secondary</v>
      </c>
      <c r="F96" s="492" t="str">
        <f>DataPack!L249</f>
        <v>Foundation School</v>
      </c>
      <c r="G96" s="458">
        <f>DataPack!M249</f>
        <v>41537</v>
      </c>
      <c r="H96" s="5"/>
    </row>
    <row r="97" spans="2:8" ht="12.75">
      <c r="B97" s="476">
        <f>DataPack!H250</f>
        <v>109518</v>
      </c>
      <c r="C97" s="492" t="str">
        <f>DataPack!I250</f>
        <v>Lancot  School</v>
      </c>
      <c r="D97" s="492" t="str">
        <f>DataPack!J250</f>
        <v>Central Bedfordshire</v>
      </c>
      <c r="E97" s="492" t="str">
        <f>DataPack!K250</f>
        <v>Primary</v>
      </c>
      <c r="F97" s="492" t="str">
        <f>DataPack!L250</f>
        <v>Community School</v>
      </c>
      <c r="G97" s="458">
        <f>DataPack!M250</f>
        <v>41900</v>
      </c>
      <c r="H97" s="5"/>
    </row>
    <row r="98" spans="2:8" ht="12.75">
      <c r="B98" s="476">
        <f>DataPack!H251</f>
        <v>108867</v>
      </c>
      <c r="C98" s="492" t="str">
        <f>DataPack!I251</f>
        <v>Sandhill View School</v>
      </c>
      <c r="D98" s="492" t="str">
        <f>DataPack!J251</f>
        <v>Sunderland</v>
      </c>
      <c r="E98" s="492" t="str">
        <f>DataPack!K251</f>
        <v>Secondary</v>
      </c>
      <c r="F98" s="492" t="str">
        <f>DataPack!L251</f>
        <v>Community School</v>
      </c>
      <c r="G98" s="458">
        <f>DataPack!M251</f>
        <v>41620</v>
      </c>
      <c r="H98" s="5"/>
    </row>
    <row r="99" spans="2:8" ht="12.75">
      <c r="B99" s="476">
        <f>DataPack!H252</f>
        <v>108628</v>
      </c>
      <c r="C99" s="492" t="str">
        <f>DataPack!I252</f>
        <v>Norham High School</v>
      </c>
      <c r="D99" s="492" t="str">
        <f>DataPack!J252</f>
        <v>North Tyneside</v>
      </c>
      <c r="E99" s="492" t="str">
        <f>DataPack!K252</f>
        <v>Secondary</v>
      </c>
      <c r="F99" s="492" t="str">
        <f>DataPack!L252</f>
        <v>Foundation School</v>
      </c>
      <c r="G99" s="458">
        <f>DataPack!M252</f>
        <v>41956</v>
      </c>
      <c r="H99" s="5"/>
    </row>
    <row r="100" spans="2:8" ht="12.75">
      <c r="B100" s="476">
        <f>DataPack!H253</f>
        <v>108081</v>
      </c>
      <c r="C100" s="492" t="str">
        <f>DataPack!I253</f>
        <v>Royds School</v>
      </c>
      <c r="D100" s="492" t="str">
        <f>DataPack!J253</f>
        <v>Leeds</v>
      </c>
      <c r="E100" s="492" t="str">
        <f>DataPack!K253</f>
        <v>Secondary</v>
      </c>
      <c r="F100" s="492" t="str">
        <f>DataPack!L253</f>
        <v>Foundation School</v>
      </c>
      <c r="G100" s="458">
        <f>DataPack!M253</f>
        <v>41949</v>
      </c>
      <c r="H100" s="5"/>
    </row>
    <row r="101" spans="2:8" ht="12.75">
      <c r="B101" s="476">
        <f>DataPack!H254</f>
        <v>107767</v>
      </c>
      <c r="C101" s="492" t="str">
        <f>DataPack!I254</f>
        <v>Batley Business and Enterprise College</v>
      </c>
      <c r="D101" s="492" t="str">
        <f>DataPack!J254</f>
        <v>Kirklees</v>
      </c>
      <c r="E101" s="492" t="str">
        <f>DataPack!K254</f>
        <v>Secondary</v>
      </c>
      <c r="F101" s="492" t="str">
        <f>DataPack!L254</f>
        <v>Community School</v>
      </c>
      <c r="G101" s="458">
        <f>DataPack!M254</f>
        <v>41935</v>
      </c>
      <c r="H101" s="5"/>
    </row>
    <row r="102" spans="2:8" ht="12.75">
      <c r="B102" s="476">
        <f>DataPack!H255</f>
        <v>107692</v>
      </c>
      <c r="C102" s="492" t="str">
        <f>DataPack!I255</f>
        <v>Beech Early Years Infant and Junior School</v>
      </c>
      <c r="D102" s="492" t="str">
        <f>DataPack!J255</f>
        <v>Kirklees</v>
      </c>
      <c r="E102" s="492" t="str">
        <f>DataPack!K255</f>
        <v>Primary</v>
      </c>
      <c r="F102" s="492" t="str">
        <f>DataPack!L255</f>
        <v>Community School</v>
      </c>
      <c r="G102" s="458">
        <f>DataPack!M255</f>
        <v>41621</v>
      </c>
      <c r="H102" s="5"/>
    </row>
    <row r="103" spans="2:8" ht="12.75">
      <c r="B103" s="476">
        <f>DataPack!H256</f>
        <v>107206</v>
      </c>
      <c r="C103" s="492" t="str">
        <f>DataPack!I256</f>
        <v>Greengates Primary School</v>
      </c>
      <c r="D103" s="492" t="str">
        <f>DataPack!J256</f>
        <v>Bradford</v>
      </c>
      <c r="E103" s="492" t="str">
        <f>DataPack!K256</f>
        <v>Primary</v>
      </c>
      <c r="F103" s="492" t="str">
        <f>DataPack!L256</f>
        <v>Community School</v>
      </c>
      <c r="G103" s="458">
        <f>DataPack!M256</f>
        <v>41795</v>
      </c>
      <c r="H103" s="5"/>
    </row>
    <row r="104" spans="2:8" ht="12.75">
      <c r="B104" s="476">
        <f>DataPack!H257</f>
        <v>107005</v>
      </c>
      <c r="C104" s="492" t="str">
        <f>DataPack!I257</f>
        <v>Rainbow Forge Primary School</v>
      </c>
      <c r="D104" s="492" t="str">
        <f>DataPack!J257</f>
        <v>Sheffield</v>
      </c>
      <c r="E104" s="492" t="str">
        <f>DataPack!K257</f>
        <v>Primary</v>
      </c>
      <c r="F104" s="492" t="str">
        <f>DataPack!L257</f>
        <v>Foundation School</v>
      </c>
      <c r="G104" s="458">
        <f>DataPack!M257</f>
        <v>41605</v>
      </c>
      <c r="H104" s="5"/>
    </row>
    <row r="105" spans="2:8" ht="12.75">
      <c r="B105" s="476">
        <f>DataPack!H258</f>
        <v>106670</v>
      </c>
      <c r="C105" s="492" t="str">
        <f>DataPack!I258</f>
        <v>Adwick Primary School</v>
      </c>
      <c r="D105" s="492" t="str">
        <f>DataPack!J258</f>
        <v>Doncaster</v>
      </c>
      <c r="E105" s="492" t="str">
        <f>DataPack!K258</f>
        <v>Primary</v>
      </c>
      <c r="F105" s="492" t="str">
        <f>DataPack!L258</f>
        <v>Community School</v>
      </c>
      <c r="G105" s="458">
        <f>DataPack!M258</f>
        <v>41654</v>
      </c>
      <c r="H105" s="5"/>
    </row>
    <row r="106" spans="2:8" ht="12.75">
      <c r="B106" s="476">
        <f>DataPack!H259</f>
        <v>106564</v>
      </c>
      <c r="C106" s="492" t="str">
        <f>DataPack!I259</f>
        <v>Shawlands Primary School</v>
      </c>
      <c r="D106" s="492" t="str">
        <f>DataPack!J259</f>
        <v>Barnsley</v>
      </c>
      <c r="E106" s="492" t="str">
        <f>DataPack!K259</f>
        <v>Primary</v>
      </c>
      <c r="F106" s="492" t="str">
        <f>DataPack!L259</f>
        <v>Community School</v>
      </c>
      <c r="G106" s="458">
        <f>DataPack!M259</f>
        <v>41472</v>
      </c>
      <c r="H106" s="5"/>
    </row>
    <row r="107" spans="2:8" ht="12.75">
      <c r="B107" s="476">
        <f>DataPack!H260</f>
        <v>106498</v>
      </c>
      <c r="C107" s="492" t="str">
        <f>DataPack!I260</f>
        <v>St Richard's Roman Catholic Primary School Atherton</v>
      </c>
      <c r="D107" s="492" t="str">
        <f>DataPack!J260</f>
        <v>Wigan</v>
      </c>
      <c r="E107" s="492" t="str">
        <f>DataPack!K260</f>
        <v>Primary</v>
      </c>
      <c r="F107" s="492" t="str">
        <f>DataPack!L260</f>
        <v>Voluntary Aided School</v>
      </c>
      <c r="G107" s="458">
        <f>DataPack!M260</f>
        <v>41543</v>
      </c>
      <c r="H107" s="5"/>
    </row>
    <row r="108" spans="2:8" ht="12.75">
      <c r="B108" s="476">
        <f>DataPack!H261</f>
        <v>106372</v>
      </c>
      <c r="C108" s="492" t="str">
        <f>DataPack!I261</f>
        <v>St Antony's Catholic College</v>
      </c>
      <c r="D108" s="492" t="str">
        <f>DataPack!J261</f>
        <v>Trafford</v>
      </c>
      <c r="E108" s="492" t="str">
        <f>DataPack!K261</f>
        <v>Secondary</v>
      </c>
      <c r="F108" s="492" t="str">
        <f>DataPack!L261</f>
        <v>Voluntary Aided School</v>
      </c>
      <c r="G108" s="458">
        <f>DataPack!M261</f>
        <v>41459</v>
      </c>
      <c r="H108" s="5"/>
    </row>
    <row r="109" spans="2:8" ht="12.75">
      <c r="B109" s="476">
        <f>DataPack!H262</f>
        <v>105584</v>
      </c>
      <c r="C109" s="492" t="str">
        <f>DataPack!I262</f>
        <v>St Kentigern's RC Primary</v>
      </c>
      <c r="D109" s="492" t="str">
        <f>DataPack!J262</f>
        <v>Manchester</v>
      </c>
      <c r="E109" s="492" t="str">
        <f>DataPack!K262</f>
        <v>Primary</v>
      </c>
      <c r="F109" s="492" t="str">
        <f>DataPack!L262</f>
        <v>Voluntary Aided School</v>
      </c>
      <c r="G109" s="458">
        <f>DataPack!M262</f>
        <v>41773</v>
      </c>
      <c r="H109" s="5"/>
    </row>
    <row r="110" spans="2:8" ht="12.75">
      <c r="B110" s="476">
        <f>DataPack!H263</f>
        <v>105571</v>
      </c>
      <c r="C110" s="492" t="str">
        <f>DataPack!I263</f>
        <v>Newall Green High School</v>
      </c>
      <c r="D110" s="492" t="str">
        <f>DataPack!J263</f>
        <v>Manchester</v>
      </c>
      <c r="E110" s="492" t="str">
        <f>DataPack!K263</f>
        <v>Secondary</v>
      </c>
      <c r="F110" s="492" t="str">
        <f>DataPack!L263</f>
        <v>Foundation School</v>
      </c>
      <c r="G110" s="458">
        <f>DataPack!M263</f>
        <v>41773</v>
      </c>
      <c r="H110" s="5"/>
    </row>
    <row r="111" spans="2:8" ht="12.75">
      <c r="B111" s="476">
        <f>DataPack!H264</f>
        <v>105108</v>
      </c>
      <c r="C111" s="492" t="str">
        <f>DataPack!I264</f>
        <v>Wallasey School</v>
      </c>
      <c r="D111" s="492" t="str">
        <f>DataPack!J264</f>
        <v>Wirral</v>
      </c>
      <c r="E111" s="492" t="str">
        <f>DataPack!K264</f>
        <v>Secondary</v>
      </c>
      <c r="F111" s="492" t="str">
        <f>DataPack!L264</f>
        <v>Community School</v>
      </c>
      <c r="G111" s="458">
        <f>DataPack!M264</f>
        <v>41585</v>
      </c>
      <c r="H111" s="5"/>
    </row>
    <row r="112" spans="2:8" ht="12.75">
      <c r="B112" s="476">
        <f>DataPack!H265</f>
        <v>104833</v>
      </c>
      <c r="C112" s="492" t="str">
        <f>DataPack!I265</f>
        <v>St Augustine of Canterbury Catholic High School</v>
      </c>
      <c r="D112" s="492" t="str">
        <f>DataPack!J265</f>
        <v>St. Helens</v>
      </c>
      <c r="E112" s="492" t="str">
        <f>DataPack!K265</f>
        <v>Secondary</v>
      </c>
      <c r="F112" s="492" t="str">
        <f>DataPack!L265</f>
        <v>Voluntary Aided School</v>
      </c>
      <c r="G112" s="458">
        <f>DataPack!M265</f>
        <v>41556</v>
      </c>
      <c r="H112" s="5"/>
    </row>
    <row r="113" spans="2:8" ht="12.75">
      <c r="B113" s="476">
        <f>DataPack!H266</f>
        <v>104114</v>
      </c>
      <c r="C113" s="492" t="str">
        <f>DataPack!I266</f>
        <v>Lyndon School</v>
      </c>
      <c r="D113" s="492" t="str">
        <f>DataPack!J266</f>
        <v>Solihull</v>
      </c>
      <c r="E113" s="492" t="str">
        <f>DataPack!K266</f>
        <v>Secondary</v>
      </c>
      <c r="F113" s="492" t="str">
        <f>DataPack!L266</f>
        <v>Foundation School</v>
      </c>
      <c r="G113" s="458">
        <f>DataPack!M266</f>
        <v>41613</v>
      </c>
      <c r="H113" s="5"/>
    </row>
    <row r="114" spans="2:8" ht="12.75">
      <c r="B114" s="476">
        <f>DataPack!H267</f>
        <v>103744</v>
      </c>
      <c r="C114" s="492" t="str">
        <f>DataPack!I267</f>
        <v>Cardinal Wiseman Catholic School and Language College</v>
      </c>
      <c r="D114" s="492" t="str">
        <f>DataPack!J267</f>
        <v>Coventry</v>
      </c>
      <c r="E114" s="492" t="str">
        <f>DataPack!K267</f>
        <v>Secondary</v>
      </c>
      <c r="F114" s="492" t="str">
        <f>DataPack!L267</f>
        <v>Voluntary Aided School</v>
      </c>
      <c r="G114" s="458">
        <f>DataPack!M267</f>
        <v>41620</v>
      </c>
      <c r="H114" s="5"/>
    </row>
    <row r="115" spans="2:8" ht="12.75">
      <c r="B115" s="476">
        <f>DataPack!H268</f>
        <v>103381</v>
      </c>
      <c r="C115" s="492" t="str">
        <f>DataPack!I268</f>
        <v>Elms Farm Community Primary School</v>
      </c>
      <c r="D115" s="492" t="str">
        <f>DataPack!J268</f>
        <v>Birmingham</v>
      </c>
      <c r="E115" s="492" t="str">
        <f>DataPack!K268</f>
        <v>Primary</v>
      </c>
      <c r="F115" s="492" t="str">
        <f>DataPack!L268</f>
        <v>Community School</v>
      </c>
      <c r="G115" s="458">
        <f>DataPack!M268</f>
        <v>41558</v>
      </c>
      <c r="H115" s="5"/>
    </row>
    <row r="116" spans="2:7" ht="12.75">
      <c r="B116" s="476">
        <f>DataPack!H269</f>
        <v>101335</v>
      </c>
      <c r="C116" s="492" t="str">
        <f>DataPack!I269</f>
        <v>St Theresa's Catholic Primary School</v>
      </c>
      <c r="D116" s="492" t="str">
        <f>DataPack!J269</f>
        <v>Barnet</v>
      </c>
      <c r="E116" s="492" t="str">
        <f>DataPack!K269</f>
        <v>Primary</v>
      </c>
      <c r="F116" s="492" t="str">
        <f>DataPack!L269</f>
        <v>Voluntary Aided School</v>
      </c>
      <c r="G116" s="458">
        <f>DataPack!M269</f>
        <v>41936</v>
      </c>
    </row>
    <row r="117" spans="2:7" ht="12.75">
      <c r="B117" s="476"/>
      <c r="C117" s="492"/>
      <c r="D117" s="492"/>
      <c r="E117" s="492"/>
      <c r="F117" s="492"/>
      <c r="G117" s="458"/>
    </row>
    <row r="118" spans="2:7" ht="12.75">
      <c r="B118" s="476"/>
      <c r="C118" s="492"/>
      <c r="D118" s="492"/>
      <c r="E118" s="492"/>
      <c r="F118" s="492"/>
      <c r="G118" s="458"/>
    </row>
    <row r="119" spans="2:7" ht="12.75">
      <c r="B119" s="476"/>
      <c r="C119" s="492"/>
      <c r="D119" s="492"/>
      <c r="E119" s="492"/>
      <c r="F119" s="492"/>
      <c r="G119" s="458"/>
    </row>
    <row r="120" spans="2:7" ht="12.75">
      <c r="B120" s="476"/>
      <c r="C120" s="492"/>
      <c r="D120" s="492"/>
      <c r="E120" s="492"/>
      <c r="F120" s="492"/>
      <c r="G120" s="458"/>
    </row>
    <row r="121" spans="2:7" ht="12.75">
      <c r="B121" s="476"/>
      <c r="C121" s="492"/>
      <c r="D121" s="492"/>
      <c r="E121" s="492"/>
      <c r="F121" s="492"/>
      <c r="G121" s="458"/>
    </row>
    <row r="122" spans="2:7" ht="12.75">
      <c r="B122" s="476"/>
      <c r="C122" s="492"/>
      <c r="D122" s="492"/>
      <c r="E122" s="492"/>
      <c r="F122" s="492"/>
      <c r="G122" s="458"/>
    </row>
    <row r="123" spans="2:7" ht="12.75">
      <c r="B123" s="476"/>
      <c r="C123" s="492"/>
      <c r="D123" s="492"/>
      <c r="E123" s="492"/>
      <c r="F123" s="492"/>
      <c r="G123" s="458"/>
    </row>
    <row r="124" spans="2:7" ht="12.75">
      <c r="B124" s="476"/>
      <c r="C124" s="492"/>
      <c r="D124" s="492"/>
      <c r="E124" s="492"/>
      <c r="F124" s="492"/>
      <c r="G124" s="458"/>
    </row>
    <row r="125" spans="2:7" ht="12.75">
      <c r="B125" s="476"/>
      <c r="C125" s="492"/>
      <c r="D125" s="492"/>
      <c r="E125" s="492"/>
      <c r="F125" s="492"/>
      <c r="G125" s="458"/>
    </row>
    <row r="126" spans="2:7" ht="12.75">
      <c r="B126" s="476"/>
      <c r="C126" s="492"/>
      <c r="D126" s="492"/>
      <c r="E126" s="492"/>
      <c r="F126" s="492"/>
      <c r="G126" s="458"/>
    </row>
    <row r="127" spans="2:7" ht="12.75">
      <c r="B127" s="476"/>
      <c r="C127" s="492"/>
      <c r="D127" s="492"/>
      <c r="E127" s="492"/>
      <c r="F127" s="492"/>
      <c r="G127" s="458"/>
    </row>
    <row r="128" spans="2:7" ht="12.75">
      <c r="B128" s="476"/>
      <c r="C128" s="492"/>
      <c r="D128" s="492"/>
      <c r="E128" s="492"/>
      <c r="F128" s="492"/>
      <c r="G128" s="458"/>
    </row>
    <row r="129" spans="2:7" ht="12.75">
      <c r="B129" s="476"/>
      <c r="C129" s="492"/>
      <c r="D129" s="492"/>
      <c r="E129" s="492"/>
      <c r="F129" s="492"/>
      <c r="G129" s="458"/>
    </row>
    <row r="130" spans="2:7" ht="12.75">
      <c r="B130" s="476"/>
      <c r="C130" s="492"/>
      <c r="D130" s="492"/>
      <c r="E130" s="492"/>
      <c r="F130" s="492"/>
      <c r="G130" s="458"/>
    </row>
    <row r="131" ht="12.75">
      <c r="B131" s="78"/>
    </row>
    <row r="132" ht="12.75">
      <c r="B132" s="78"/>
    </row>
  </sheetData>
  <sheetProtection sheet="1" selectLockedCells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3" r:id="rId1"/>
  <colBreaks count="1" manualBreakCount="1">
    <brk id="7" max="65535" man="1"/>
  </colBreaks>
  <ignoredErrors>
    <ignoredError sqref="B8:G110 B2 B111:G11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6666"/>
  </sheetPr>
  <dimension ref="B1:I5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2.57421875" style="70" customWidth="1"/>
    <col min="3" max="3" width="62.28125" style="74" customWidth="1"/>
    <col min="4" max="4" width="22.140625" style="70" bestFit="1" customWidth="1"/>
    <col min="5" max="5" width="17.8515625" style="70" customWidth="1"/>
    <col min="6" max="6" width="23.8515625" style="70" customWidth="1"/>
    <col min="7" max="7" width="21.140625" style="84" bestFit="1" customWidth="1"/>
    <col min="8" max="16384" width="9.140625" style="70" customWidth="1"/>
  </cols>
  <sheetData>
    <row r="1" spans="2:3" ht="12.75">
      <c r="B1" s="144"/>
      <c r="C1" s="70"/>
    </row>
    <row r="2" spans="2:8" ht="12.75">
      <c r="B2" s="556" t="str">
        <f>"Table 4c: Schools removed from special measures between "&amp;Dates!E3&amp;" ("&amp;Dates!E7&amp;")"</f>
        <v>Table 4c: Schools removed from special measures between 1 October 2014 to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4"/>
      <c r="C3" s="5"/>
      <c r="D3" s="5"/>
      <c r="E3" s="5"/>
      <c r="F3" s="5"/>
      <c r="G3" s="35"/>
      <c r="H3" s="5"/>
    </row>
    <row r="4" spans="2:8" ht="12.75" hidden="1">
      <c r="B4" s="31" t="s">
        <v>316</v>
      </c>
      <c r="C4" s="333" t="s">
        <v>508</v>
      </c>
      <c r="D4" s="5"/>
      <c r="E4" s="5"/>
      <c r="F4" s="5"/>
      <c r="G4" s="35"/>
      <c r="H4" s="5"/>
    </row>
    <row r="5" spans="2:8" ht="12.75" hidden="1">
      <c r="B5" s="5"/>
      <c r="C5" s="5"/>
      <c r="D5" s="5"/>
      <c r="E5" s="5"/>
      <c r="F5" s="5"/>
      <c r="G5" s="35"/>
      <c r="H5" s="5"/>
    </row>
    <row r="6" spans="2:8" ht="12.75">
      <c r="B6" s="574" t="s">
        <v>173</v>
      </c>
      <c r="C6" s="591" t="s">
        <v>241</v>
      </c>
      <c r="D6" s="591" t="s">
        <v>258</v>
      </c>
      <c r="E6" s="603" t="s">
        <v>242</v>
      </c>
      <c r="F6" s="603" t="s">
        <v>283</v>
      </c>
      <c r="G6" s="605" t="s">
        <v>244</v>
      </c>
      <c r="H6" s="5"/>
    </row>
    <row r="7" spans="2:9" ht="12.75">
      <c r="B7" s="575"/>
      <c r="C7" s="592"/>
      <c r="D7" s="592"/>
      <c r="E7" s="604"/>
      <c r="F7" s="604"/>
      <c r="G7" s="606"/>
      <c r="H7" s="5"/>
      <c r="I7" s="147"/>
    </row>
    <row r="8" spans="2:9" ht="12.75">
      <c r="B8" s="477">
        <f>DataPack!O161</f>
        <v>139197</v>
      </c>
      <c r="C8" s="493" t="str">
        <f>DataPack!P161</f>
        <v>The Links AP Academy</v>
      </c>
      <c r="D8" s="493" t="str">
        <f>DataPack!Q161</f>
        <v>Hertfordshire</v>
      </c>
      <c r="E8" s="493" t="str">
        <f>DataPack!R161</f>
        <v>PRU</v>
      </c>
      <c r="F8" s="493" t="str">
        <f>DataPack!S161</f>
        <v>Academy Alternative Provision Converter</v>
      </c>
      <c r="G8" s="460">
        <f>DataPack!T161</f>
        <v>41929</v>
      </c>
      <c r="H8" s="5"/>
      <c r="I8" s="147"/>
    </row>
    <row r="9" spans="2:9" ht="12.75">
      <c r="B9" s="477">
        <f>DataPack!O162</f>
        <v>139181</v>
      </c>
      <c r="C9" s="493" t="str">
        <f>DataPack!P162</f>
        <v>The Bromfords School and Sixth Form College</v>
      </c>
      <c r="D9" s="493" t="str">
        <f>DataPack!Q162</f>
        <v>Essex</v>
      </c>
      <c r="E9" s="493" t="str">
        <f>DataPack!R162</f>
        <v>Secondary</v>
      </c>
      <c r="F9" s="493" t="str">
        <f>DataPack!S162</f>
        <v>Academy Converter</v>
      </c>
      <c r="G9" s="460">
        <f>DataPack!T162</f>
        <v>41962</v>
      </c>
      <c r="H9" s="5"/>
      <c r="I9" s="147"/>
    </row>
    <row r="10" spans="2:9" ht="12.75">
      <c r="B10" s="477">
        <f>DataPack!O163</f>
        <v>138776</v>
      </c>
      <c r="C10" s="493" t="str">
        <f>DataPack!P163</f>
        <v>Al-Madinah School</v>
      </c>
      <c r="D10" s="493" t="str">
        <f>DataPack!Q163</f>
        <v>Derby</v>
      </c>
      <c r="E10" s="493" t="str">
        <f>DataPack!R163</f>
        <v>Primary</v>
      </c>
      <c r="F10" s="493" t="str">
        <f>DataPack!S163</f>
        <v>Free Schools</v>
      </c>
      <c r="G10" s="460">
        <f>DataPack!T163</f>
        <v>41977</v>
      </c>
      <c r="H10" s="5"/>
      <c r="I10" s="147"/>
    </row>
    <row r="11" spans="2:9" ht="12.75">
      <c r="B11" s="477">
        <f>DataPack!O164</f>
        <v>138712</v>
      </c>
      <c r="C11" s="493" t="str">
        <f>DataPack!P164</f>
        <v>Epworth Primary Academy</v>
      </c>
      <c r="D11" s="493" t="str">
        <f>DataPack!Q164</f>
        <v>North Lincolnshire</v>
      </c>
      <c r="E11" s="493" t="str">
        <f>DataPack!R164</f>
        <v>Primary</v>
      </c>
      <c r="F11" s="493" t="str">
        <f>DataPack!S164</f>
        <v>Academy Converter</v>
      </c>
      <c r="G11" s="460">
        <f>DataPack!T164</f>
        <v>41984</v>
      </c>
      <c r="H11" s="5"/>
      <c r="I11" s="147"/>
    </row>
    <row r="12" spans="2:9" ht="12.75">
      <c r="B12" s="477">
        <f>DataPack!O165</f>
        <v>138314</v>
      </c>
      <c r="C12" s="493" t="str">
        <f>DataPack!P165</f>
        <v>Armthorpe Academy</v>
      </c>
      <c r="D12" s="493" t="str">
        <f>DataPack!Q165</f>
        <v>Doncaster</v>
      </c>
      <c r="E12" s="493" t="str">
        <f>DataPack!R165</f>
        <v>Secondary</v>
      </c>
      <c r="F12" s="493" t="str">
        <f>DataPack!S165</f>
        <v>Academy Converter</v>
      </c>
      <c r="G12" s="460">
        <f>DataPack!T165</f>
        <v>41963</v>
      </c>
      <c r="H12" s="5"/>
      <c r="I12" s="147"/>
    </row>
    <row r="13" spans="2:9" ht="12.75">
      <c r="B13" s="477">
        <f>DataPack!O166</f>
        <v>138077</v>
      </c>
      <c r="C13" s="493" t="str">
        <f>DataPack!P166</f>
        <v>Willow Academy</v>
      </c>
      <c r="D13" s="493" t="str">
        <f>DataPack!Q166</f>
        <v>Doncaster</v>
      </c>
      <c r="E13" s="493" t="str">
        <f>DataPack!R166</f>
        <v>Primary</v>
      </c>
      <c r="F13" s="493" t="str">
        <f>DataPack!S166</f>
        <v>Academy Sponsor Led</v>
      </c>
      <c r="G13" s="460">
        <f>DataPack!T166</f>
        <v>41977</v>
      </c>
      <c r="H13" s="5"/>
      <c r="I13" s="147"/>
    </row>
    <row r="14" spans="2:9" ht="12.75">
      <c r="B14" s="477">
        <f>DataPack!O167</f>
        <v>137938</v>
      </c>
      <c r="C14" s="493" t="str">
        <f>DataPack!P167</f>
        <v>Nicholas Breakspear Catholic School</v>
      </c>
      <c r="D14" s="493" t="str">
        <f>DataPack!Q167</f>
        <v>Hertfordshire</v>
      </c>
      <c r="E14" s="493" t="str">
        <f>DataPack!R167</f>
        <v>Secondary</v>
      </c>
      <c r="F14" s="493" t="str">
        <f>DataPack!S167</f>
        <v>Academy Converter</v>
      </c>
      <c r="G14" s="460">
        <f>DataPack!T167</f>
        <v>41948</v>
      </c>
      <c r="H14" s="5"/>
      <c r="I14" s="147"/>
    </row>
    <row r="15" spans="2:9" s="432" customFormat="1" ht="12.75">
      <c r="B15" s="477">
        <f>DataPack!O168</f>
        <v>137652</v>
      </c>
      <c r="C15" s="493" t="str">
        <f>DataPack!P168</f>
        <v>The Willows School</v>
      </c>
      <c r="D15" s="493" t="str">
        <f>DataPack!Q168</f>
        <v>Hillingdon</v>
      </c>
      <c r="E15" s="493" t="str">
        <f>DataPack!R168</f>
        <v>Special</v>
      </c>
      <c r="F15" s="493" t="str">
        <f>DataPack!S168</f>
        <v>Academy Special Converter</v>
      </c>
      <c r="G15" s="460">
        <f>DataPack!T168</f>
        <v>41969</v>
      </c>
      <c r="H15" s="431"/>
      <c r="I15" s="371"/>
    </row>
    <row r="16" spans="2:9" ht="12.75">
      <c r="B16" s="477">
        <f>DataPack!O169</f>
        <v>137606</v>
      </c>
      <c r="C16" s="493" t="str">
        <f>DataPack!P169</f>
        <v>Heanor Gate Science College</v>
      </c>
      <c r="D16" s="493" t="str">
        <f>DataPack!Q169</f>
        <v>Derbyshire</v>
      </c>
      <c r="E16" s="493" t="str">
        <f>DataPack!R169</f>
        <v>Secondary</v>
      </c>
      <c r="F16" s="493" t="str">
        <f>DataPack!S169</f>
        <v>Academy Converter</v>
      </c>
      <c r="G16" s="460">
        <f>DataPack!T169</f>
        <v>41948</v>
      </c>
      <c r="H16" s="5"/>
      <c r="I16" s="147"/>
    </row>
    <row r="17" spans="2:9" ht="12.75">
      <c r="B17" s="477">
        <f>DataPack!O170</f>
        <v>137382</v>
      </c>
      <c r="C17" s="493" t="str">
        <f>DataPack!P170</f>
        <v>Wyedean School and 6th Form Centre</v>
      </c>
      <c r="D17" s="493" t="str">
        <f>DataPack!Q170</f>
        <v>Gloucestershire</v>
      </c>
      <c r="E17" s="493" t="str">
        <f>DataPack!R170</f>
        <v>Secondary</v>
      </c>
      <c r="F17" s="493" t="str">
        <f>DataPack!S170</f>
        <v>Academy Converter</v>
      </c>
      <c r="G17" s="460">
        <f>DataPack!T170</f>
        <v>41948</v>
      </c>
      <c r="H17" s="5"/>
      <c r="I17" s="147"/>
    </row>
    <row r="18" spans="2:9" ht="12.75">
      <c r="B18" s="477">
        <f>DataPack!O171</f>
        <v>137111</v>
      </c>
      <c r="C18" s="493" t="str">
        <f>DataPack!P171</f>
        <v>Lostock Hall Academy Trust</v>
      </c>
      <c r="D18" s="493" t="str">
        <f>DataPack!Q171</f>
        <v>Lancashire</v>
      </c>
      <c r="E18" s="493" t="str">
        <f>DataPack!R171</f>
        <v>Secondary</v>
      </c>
      <c r="F18" s="493" t="str">
        <f>DataPack!S171</f>
        <v>Academy Converter</v>
      </c>
      <c r="G18" s="460">
        <f>DataPack!T171</f>
        <v>41976</v>
      </c>
      <c r="H18" s="5"/>
      <c r="I18" s="147"/>
    </row>
    <row r="19" spans="2:9" ht="12.75">
      <c r="B19" s="477">
        <f>DataPack!O172</f>
        <v>137020</v>
      </c>
      <c r="C19" s="493" t="str">
        <f>DataPack!P172</f>
        <v>West Hill School</v>
      </c>
      <c r="D19" s="493" t="str">
        <f>DataPack!Q172</f>
        <v>Tameside</v>
      </c>
      <c r="E19" s="493" t="str">
        <f>DataPack!R172</f>
        <v>Secondary</v>
      </c>
      <c r="F19" s="493" t="str">
        <f>DataPack!S172</f>
        <v>Academy Converter</v>
      </c>
      <c r="G19" s="460">
        <f>DataPack!T172</f>
        <v>41977</v>
      </c>
      <c r="H19" s="5"/>
      <c r="I19" s="147"/>
    </row>
    <row r="20" spans="2:9" ht="12.75">
      <c r="B20" s="477">
        <f>DataPack!O173</f>
        <v>136980</v>
      </c>
      <c r="C20" s="493" t="str">
        <f>DataPack!P173</f>
        <v>St Joseph's Catholic College</v>
      </c>
      <c r="D20" s="493" t="str">
        <f>DataPack!Q173</f>
        <v>Swindon</v>
      </c>
      <c r="E20" s="493" t="str">
        <f>DataPack!R173</f>
        <v>Secondary</v>
      </c>
      <c r="F20" s="493" t="str">
        <f>DataPack!S173</f>
        <v>Academy Converter</v>
      </c>
      <c r="G20" s="460">
        <f>DataPack!T173</f>
        <v>41956</v>
      </c>
      <c r="H20" s="5"/>
      <c r="I20" s="147"/>
    </row>
    <row r="21" spans="2:9" ht="12.75">
      <c r="B21" s="477">
        <f>DataPack!O174</f>
        <v>136751</v>
      </c>
      <c r="C21" s="493" t="str">
        <f>DataPack!P174</f>
        <v>Sandown Bay Academy</v>
      </c>
      <c r="D21" s="493" t="str">
        <f>DataPack!Q174</f>
        <v>Isle of Wight</v>
      </c>
      <c r="E21" s="493" t="str">
        <f>DataPack!R174</f>
        <v>Secondary</v>
      </c>
      <c r="F21" s="493" t="str">
        <f>DataPack!S174</f>
        <v>Academy Sponsor Led</v>
      </c>
      <c r="G21" s="460">
        <f>DataPack!T174</f>
        <v>41928</v>
      </c>
      <c r="H21" s="5"/>
      <c r="I21" s="147"/>
    </row>
    <row r="22" spans="2:9" ht="12.75">
      <c r="B22" s="477">
        <f>DataPack!O175</f>
        <v>136594</v>
      </c>
      <c r="C22" s="493" t="str">
        <f>DataPack!P175</f>
        <v>Chatham Grammar School for Boys</v>
      </c>
      <c r="D22" s="493" t="str">
        <f>DataPack!Q175</f>
        <v>Medway</v>
      </c>
      <c r="E22" s="493" t="str">
        <f>DataPack!R175</f>
        <v>Secondary</v>
      </c>
      <c r="F22" s="493" t="str">
        <f>DataPack!S175</f>
        <v>Academy Converter</v>
      </c>
      <c r="G22" s="460">
        <f>DataPack!T175</f>
        <v>41913</v>
      </c>
      <c r="H22" s="5"/>
      <c r="I22" s="147"/>
    </row>
    <row r="23" spans="2:9" ht="12.75">
      <c r="B23" s="477">
        <f>DataPack!O176</f>
        <v>136371</v>
      </c>
      <c r="C23" s="493" t="str">
        <f>DataPack!P176</f>
        <v>Shafton Advanced Learning Centre</v>
      </c>
      <c r="D23" s="493" t="str">
        <f>DataPack!Q176</f>
        <v>Barnsley</v>
      </c>
      <c r="E23" s="493" t="str">
        <f>DataPack!R176</f>
        <v>Secondary</v>
      </c>
      <c r="F23" s="493" t="str">
        <f>DataPack!S176</f>
        <v>Community School</v>
      </c>
      <c r="G23" s="460">
        <f>DataPack!T176</f>
        <v>41977</v>
      </c>
      <c r="H23" s="5"/>
      <c r="I23" s="147"/>
    </row>
    <row r="24" spans="2:9" ht="12.75">
      <c r="B24" s="477">
        <f>DataPack!O177</f>
        <v>136204</v>
      </c>
      <c r="C24" s="493" t="str">
        <f>DataPack!P177</f>
        <v>The Thetford Academy</v>
      </c>
      <c r="D24" s="493" t="str">
        <f>DataPack!Q177</f>
        <v>Norfolk</v>
      </c>
      <c r="E24" s="493" t="str">
        <f>DataPack!R177</f>
        <v>Secondary</v>
      </c>
      <c r="F24" s="493" t="str">
        <f>DataPack!S177</f>
        <v>Academy Sponsor Led</v>
      </c>
      <c r="G24" s="460">
        <f>DataPack!T177</f>
        <v>41978</v>
      </c>
      <c r="H24" s="5"/>
      <c r="I24" s="147"/>
    </row>
    <row r="25" spans="2:9" ht="12.75">
      <c r="B25" s="477">
        <f>DataPack!O178</f>
        <v>135675</v>
      </c>
      <c r="C25" s="493" t="str">
        <f>DataPack!P178</f>
        <v>The Oxford Academy</v>
      </c>
      <c r="D25" s="493" t="str">
        <f>DataPack!Q178</f>
        <v>Oxfordshire</v>
      </c>
      <c r="E25" s="493" t="str">
        <f>DataPack!R178</f>
        <v>Secondary</v>
      </c>
      <c r="F25" s="493" t="str">
        <f>DataPack!S178</f>
        <v>Academy Sponsor Led</v>
      </c>
      <c r="G25" s="460">
        <f>DataPack!T178</f>
        <v>41983</v>
      </c>
      <c r="H25" s="5"/>
      <c r="I25" s="147"/>
    </row>
    <row r="26" spans="2:9" ht="12.75">
      <c r="B26" s="477">
        <f>DataPack!O179</f>
        <v>135266</v>
      </c>
      <c r="C26" s="493" t="str">
        <f>DataPack!P179</f>
        <v>King's Stanley CofE Primary School</v>
      </c>
      <c r="D26" s="493" t="str">
        <f>DataPack!Q179</f>
        <v>Gloucestershire</v>
      </c>
      <c r="E26" s="493" t="str">
        <f>DataPack!R179</f>
        <v>Primary</v>
      </c>
      <c r="F26" s="493" t="str">
        <f>DataPack!S179</f>
        <v>Voluntary Controlled School</v>
      </c>
      <c r="G26" s="460">
        <f>DataPack!T179</f>
        <v>41983</v>
      </c>
      <c r="H26" s="5"/>
      <c r="I26" s="147"/>
    </row>
    <row r="27" spans="2:9" ht="12.75">
      <c r="B27" s="477">
        <f>DataPack!O180</f>
        <v>135172</v>
      </c>
      <c r="C27" s="493" t="str">
        <f>DataPack!P180</f>
        <v>Howitt Primary Community School</v>
      </c>
      <c r="D27" s="493" t="str">
        <f>DataPack!Q180</f>
        <v>Derbyshire</v>
      </c>
      <c r="E27" s="493" t="str">
        <f>DataPack!R180</f>
        <v>Primary</v>
      </c>
      <c r="F27" s="493" t="str">
        <f>DataPack!S180</f>
        <v>Community School</v>
      </c>
      <c r="G27" s="460">
        <f>DataPack!T180</f>
        <v>41977</v>
      </c>
      <c r="H27" s="5"/>
      <c r="I27" s="147"/>
    </row>
    <row r="28" spans="2:9" ht="12.75">
      <c r="B28" s="477">
        <f>DataPack!O181</f>
        <v>133975</v>
      </c>
      <c r="C28" s="493" t="str">
        <f>DataPack!P181</f>
        <v>Muriel Green Nursery School</v>
      </c>
      <c r="D28" s="493" t="str">
        <f>DataPack!Q181</f>
        <v>Hertfordshire</v>
      </c>
      <c r="E28" s="493" t="str">
        <f>DataPack!R181</f>
        <v>Nursery</v>
      </c>
      <c r="F28" s="493" t="str">
        <f>DataPack!S181</f>
        <v>LA Nursery School</v>
      </c>
      <c r="G28" s="460">
        <f>DataPack!T181</f>
        <v>41976</v>
      </c>
      <c r="H28" s="5"/>
      <c r="I28" s="147"/>
    </row>
    <row r="29" spans="2:9" ht="12.75">
      <c r="B29" s="477">
        <f>DataPack!O182</f>
        <v>132188</v>
      </c>
      <c r="C29" s="493" t="str">
        <f>DataPack!P182</f>
        <v>Holy Spirit Catholic Primary School</v>
      </c>
      <c r="D29" s="493" t="str">
        <f>DataPack!Q182</f>
        <v>St. Helens</v>
      </c>
      <c r="E29" s="493" t="str">
        <f>DataPack!R182</f>
        <v>Primary</v>
      </c>
      <c r="F29" s="493" t="str">
        <f>DataPack!S182</f>
        <v>Voluntary Aided School</v>
      </c>
      <c r="G29" s="460">
        <f>DataPack!T182</f>
        <v>41983</v>
      </c>
      <c r="H29" s="5"/>
      <c r="I29" s="147"/>
    </row>
    <row r="30" spans="2:9" ht="12.75">
      <c r="B30" s="477">
        <f>DataPack!O183</f>
        <v>131896</v>
      </c>
      <c r="C30" s="493" t="str">
        <f>DataPack!P183</f>
        <v>Sheffield Springs Academy</v>
      </c>
      <c r="D30" s="493" t="str">
        <f>DataPack!Q183</f>
        <v>Sheffield</v>
      </c>
      <c r="E30" s="493" t="str">
        <f>DataPack!R183</f>
        <v>Secondary</v>
      </c>
      <c r="F30" s="493" t="str">
        <f>DataPack!S183</f>
        <v>Academy Sponsor Led</v>
      </c>
      <c r="G30" s="460">
        <f>DataPack!T183</f>
        <v>41913</v>
      </c>
      <c r="H30" s="5"/>
      <c r="I30" s="147"/>
    </row>
    <row r="31" spans="2:9" ht="12.75">
      <c r="B31" s="477">
        <f>DataPack!O184</f>
        <v>131465</v>
      </c>
      <c r="C31" s="493" t="str">
        <f>DataPack!P184</f>
        <v>Al-Furqan Primary School</v>
      </c>
      <c r="D31" s="493" t="str">
        <f>DataPack!Q184</f>
        <v>Birmingham</v>
      </c>
      <c r="E31" s="493" t="str">
        <f>DataPack!R184</f>
        <v>Primary</v>
      </c>
      <c r="F31" s="493" t="str">
        <f>DataPack!S184</f>
        <v>Voluntary Aided School</v>
      </c>
      <c r="G31" s="460">
        <f>DataPack!T184</f>
        <v>41949</v>
      </c>
      <c r="H31" s="5"/>
      <c r="I31" s="147"/>
    </row>
    <row r="32" spans="2:9" ht="12.75">
      <c r="B32" s="477">
        <f>DataPack!O185</f>
        <v>124535</v>
      </c>
      <c r="C32" s="493" t="str">
        <f>DataPack!P185</f>
        <v>Glemsford Community Primary School</v>
      </c>
      <c r="D32" s="493" t="str">
        <f>DataPack!Q185</f>
        <v>Suffolk</v>
      </c>
      <c r="E32" s="493" t="str">
        <f>DataPack!R185</f>
        <v>Primary</v>
      </c>
      <c r="F32" s="493" t="str">
        <f>DataPack!S185</f>
        <v>Community School</v>
      </c>
      <c r="G32" s="460">
        <f>DataPack!T185</f>
        <v>41963</v>
      </c>
      <c r="H32" s="5"/>
      <c r="I32" s="147"/>
    </row>
    <row r="33" spans="2:9" ht="12.75">
      <c r="B33" s="477">
        <f>DataPack!O186</f>
        <v>123524</v>
      </c>
      <c r="C33" s="493" t="str">
        <f>DataPack!P186</f>
        <v>St Mary's Church of England Primary School</v>
      </c>
      <c r="D33" s="493" t="str">
        <f>DataPack!Q186</f>
        <v>Shropshire</v>
      </c>
      <c r="E33" s="493" t="str">
        <f>DataPack!R186</f>
        <v>Primary</v>
      </c>
      <c r="F33" s="493" t="str">
        <f>DataPack!S186</f>
        <v>Voluntary Controlled School</v>
      </c>
      <c r="G33" s="460">
        <f>DataPack!T186</f>
        <v>41927</v>
      </c>
      <c r="H33" s="5"/>
      <c r="I33" s="147"/>
    </row>
    <row r="34" spans="2:9" ht="12.75">
      <c r="B34" s="477">
        <f>DataPack!O187</f>
        <v>123498</v>
      </c>
      <c r="C34" s="493" t="str">
        <f>DataPack!P187</f>
        <v>St John the Baptist CofE (Controlled) Primary School</v>
      </c>
      <c r="D34" s="493" t="str">
        <f>DataPack!Q187</f>
        <v>Shropshire</v>
      </c>
      <c r="E34" s="493" t="str">
        <f>DataPack!R187</f>
        <v>Primary</v>
      </c>
      <c r="F34" s="493" t="str">
        <f>DataPack!S187</f>
        <v>Voluntary Controlled School</v>
      </c>
      <c r="G34" s="460">
        <f>DataPack!T187</f>
        <v>41963</v>
      </c>
      <c r="H34" s="5"/>
      <c r="I34" s="147"/>
    </row>
    <row r="35" spans="2:9" ht="12.75">
      <c r="B35" s="477">
        <f>DataPack!O188</f>
        <v>122351</v>
      </c>
      <c r="C35" s="493" t="str">
        <f>DataPack!P188</f>
        <v>Prudhoe Community High School</v>
      </c>
      <c r="D35" s="493" t="str">
        <f>DataPack!Q188</f>
        <v>Northumberland</v>
      </c>
      <c r="E35" s="493" t="str">
        <f>DataPack!R188</f>
        <v>Secondary</v>
      </c>
      <c r="F35" s="493" t="str">
        <f>DataPack!S188</f>
        <v>Community School</v>
      </c>
      <c r="G35" s="460">
        <f>DataPack!T188</f>
        <v>41934</v>
      </c>
      <c r="H35" s="5"/>
      <c r="I35" s="147"/>
    </row>
    <row r="36" spans="2:9" ht="12.75">
      <c r="B36" s="477">
        <f>DataPack!O189</f>
        <v>121416</v>
      </c>
      <c r="C36" s="493" t="str">
        <f>DataPack!P189</f>
        <v>Skipton, Ings Community Primary and Nursery School</v>
      </c>
      <c r="D36" s="493" t="str">
        <f>DataPack!Q189</f>
        <v>North Yorkshire</v>
      </c>
      <c r="E36" s="493" t="str">
        <f>DataPack!R189</f>
        <v>Primary</v>
      </c>
      <c r="F36" s="493" t="str">
        <f>DataPack!S189</f>
        <v>Community School</v>
      </c>
      <c r="G36" s="460">
        <f>DataPack!T189</f>
        <v>41927</v>
      </c>
      <c r="I36" s="147"/>
    </row>
    <row r="37" spans="2:9" ht="12.75">
      <c r="B37" s="477">
        <f>DataPack!O190</f>
        <v>118912</v>
      </c>
      <c r="C37" s="493" t="str">
        <f>DataPack!P190</f>
        <v>St Edmund's Catholic School</v>
      </c>
      <c r="D37" s="493" t="str">
        <f>DataPack!Q190</f>
        <v>Kent</v>
      </c>
      <c r="E37" s="493" t="str">
        <f>DataPack!R190</f>
        <v>Secondary</v>
      </c>
      <c r="F37" s="493" t="str">
        <f>DataPack!S190</f>
        <v>Voluntary Aided School</v>
      </c>
      <c r="G37" s="460">
        <f>DataPack!T190</f>
        <v>41928</v>
      </c>
      <c r="I37" s="147"/>
    </row>
    <row r="38" spans="2:9" ht="12.75">
      <c r="B38" s="477">
        <f>DataPack!O191</f>
        <v>116450</v>
      </c>
      <c r="C38" s="493" t="str">
        <f>DataPack!P191</f>
        <v>Regents Park Community College</v>
      </c>
      <c r="D38" s="493" t="str">
        <f>DataPack!Q191</f>
        <v>Southampton</v>
      </c>
      <c r="E38" s="493" t="str">
        <f>DataPack!R191</f>
        <v>Secondary</v>
      </c>
      <c r="F38" s="493" t="str">
        <f>DataPack!S191</f>
        <v>Foundation School</v>
      </c>
      <c r="G38" s="460">
        <f>DataPack!T191</f>
        <v>41949</v>
      </c>
      <c r="I38" s="147"/>
    </row>
    <row r="39" spans="2:7" ht="12.75">
      <c r="B39" s="477">
        <f>DataPack!O192</f>
        <v>115172</v>
      </c>
      <c r="C39" s="493" t="str">
        <f>DataPack!P192</f>
        <v>St James' Church of England Voluntary Aided Primary School, Harlow</v>
      </c>
      <c r="D39" s="493" t="str">
        <f>DataPack!Q192</f>
        <v>Essex</v>
      </c>
      <c r="E39" s="493" t="str">
        <f>DataPack!R192</f>
        <v>Primary</v>
      </c>
      <c r="F39" s="493" t="str">
        <f>DataPack!S192</f>
        <v>Voluntary Aided School</v>
      </c>
      <c r="G39" s="460">
        <f>DataPack!T192</f>
        <v>41970</v>
      </c>
    </row>
    <row r="40" spans="2:7" ht="12.75">
      <c r="B40" s="477">
        <f>DataPack!O193</f>
        <v>114516</v>
      </c>
      <c r="C40" s="493" t="str">
        <f>DataPack!P193</f>
        <v>Northiam Church of England Primary School</v>
      </c>
      <c r="D40" s="493" t="str">
        <f>DataPack!Q193</f>
        <v>East Sussex</v>
      </c>
      <c r="E40" s="493" t="str">
        <f>DataPack!R193</f>
        <v>Primary</v>
      </c>
      <c r="F40" s="493" t="str">
        <f>DataPack!S193</f>
        <v>Voluntary Controlled School</v>
      </c>
      <c r="G40" s="460">
        <f>DataPack!T193</f>
        <v>41977</v>
      </c>
    </row>
    <row r="41" spans="2:7" ht="12.75">
      <c r="B41" s="477">
        <f>DataPack!O194</f>
        <v>114475</v>
      </c>
      <c r="C41" s="493" t="str">
        <f>DataPack!P194</f>
        <v>Meridian Community Primary School</v>
      </c>
      <c r="D41" s="493" t="str">
        <f>DataPack!Q194</f>
        <v>East Sussex</v>
      </c>
      <c r="E41" s="493" t="str">
        <f>DataPack!R194</f>
        <v>Primary</v>
      </c>
      <c r="F41" s="493" t="str">
        <f>DataPack!S194</f>
        <v>Community School</v>
      </c>
      <c r="G41" s="460">
        <f>DataPack!T194</f>
        <v>41984</v>
      </c>
    </row>
    <row r="42" spans="2:7" ht="12.75">
      <c r="B42" s="477">
        <f>DataPack!O195</f>
        <v>114473</v>
      </c>
      <c r="C42" s="493" t="str">
        <f>DataPack!P195</f>
        <v>Bourne Primary School</v>
      </c>
      <c r="D42" s="493" t="str">
        <f>DataPack!Q195</f>
        <v>East Sussex</v>
      </c>
      <c r="E42" s="493" t="str">
        <f>DataPack!R195</f>
        <v>Primary</v>
      </c>
      <c r="F42" s="493" t="str">
        <f>DataPack!S195</f>
        <v>Community School</v>
      </c>
      <c r="G42" s="460">
        <f>DataPack!T195</f>
        <v>41956</v>
      </c>
    </row>
    <row r="43" spans="2:7" ht="12.75">
      <c r="B43" s="477">
        <f>DataPack!O196</f>
        <v>112983</v>
      </c>
      <c r="C43" s="493" t="str">
        <f>DataPack!P196</f>
        <v>Shelton Junior School</v>
      </c>
      <c r="D43" s="493" t="str">
        <f>DataPack!Q196</f>
        <v>Derby</v>
      </c>
      <c r="E43" s="493" t="str">
        <f>DataPack!R196</f>
        <v>Primary</v>
      </c>
      <c r="F43" s="493" t="str">
        <f>DataPack!S196</f>
        <v>Foundation School</v>
      </c>
      <c r="G43" s="460">
        <f>DataPack!T196</f>
        <v>41983</v>
      </c>
    </row>
    <row r="44" spans="2:7" ht="12.75">
      <c r="B44" s="494">
        <f>DataPack!O197</f>
        <v>112928</v>
      </c>
      <c r="C44" s="495" t="str">
        <f>DataPack!P197</f>
        <v>St Giles CofE (Aided) Primary School</v>
      </c>
      <c r="D44" s="495" t="str">
        <f>DataPack!Q197</f>
        <v>Derbyshire</v>
      </c>
      <c r="E44" s="495" t="str">
        <f>DataPack!R197</f>
        <v>Primary</v>
      </c>
      <c r="F44" s="495" t="str">
        <f>DataPack!S197</f>
        <v>Voluntary Aided School</v>
      </c>
      <c r="G44" s="496">
        <f>DataPack!T197</f>
        <v>41962</v>
      </c>
    </row>
    <row r="45" spans="2:7" ht="12.75">
      <c r="B45" s="494">
        <f>DataPack!O198</f>
        <v>112727</v>
      </c>
      <c r="C45" s="495" t="str">
        <f>DataPack!P198</f>
        <v>Pear Tree Community Junior School</v>
      </c>
      <c r="D45" s="495" t="str">
        <f>DataPack!Q198</f>
        <v>Derby</v>
      </c>
      <c r="E45" s="495" t="str">
        <f>DataPack!R198</f>
        <v>Primary</v>
      </c>
      <c r="F45" s="495" t="str">
        <f>DataPack!S198</f>
        <v>Community School</v>
      </c>
      <c r="G45" s="496">
        <f>DataPack!T198</f>
        <v>41956</v>
      </c>
    </row>
    <row r="46" spans="2:7" ht="12.75">
      <c r="B46" s="494">
        <f>DataPack!O199</f>
        <v>112395</v>
      </c>
      <c r="C46" s="495" t="str">
        <f>DataPack!P199</f>
        <v>Stainburn School and Science College</v>
      </c>
      <c r="D46" s="495" t="str">
        <f>DataPack!Q199</f>
        <v>Cumbria</v>
      </c>
      <c r="E46" s="495" t="str">
        <f>DataPack!R199</f>
        <v>Secondary</v>
      </c>
      <c r="F46" s="495" t="str">
        <f>DataPack!S199</f>
        <v>Community School</v>
      </c>
      <c r="G46" s="496">
        <f>DataPack!T199</f>
        <v>41927</v>
      </c>
    </row>
    <row r="47" spans="2:7" ht="12.75">
      <c r="B47" s="494">
        <f>DataPack!O200</f>
        <v>111454</v>
      </c>
      <c r="C47" s="495" t="str">
        <f>DataPack!P200</f>
        <v>St Gregory's Catholic High School</v>
      </c>
      <c r="D47" s="495" t="str">
        <f>DataPack!Q200</f>
        <v>Warrington</v>
      </c>
      <c r="E47" s="495" t="str">
        <f>DataPack!R200</f>
        <v>Secondary</v>
      </c>
      <c r="F47" s="495" t="str">
        <f>DataPack!S200</f>
        <v>Voluntary Aided School</v>
      </c>
      <c r="G47" s="496">
        <f>DataPack!T200</f>
        <v>41984</v>
      </c>
    </row>
    <row r="48" spans="2:7" ht="12.75">
      <c r="B48" s="494">
        <f>DataPack!O201</f>
        <v>111186</v>
      </c>
      <c r="C48" s="495" t="str">
        <f>DataPack!P201</f>
        <v>West Bank Primary School</v>
      </c>
      <c r="D48" s="495" t="str">
        <f>DataPack!Q201</f>
        <v>Halton</v>
      </c>
      <c r="E48" s="495" t="str">
        <f>DataPack!R201</f>
        <v>Primary</v>
      </c>
      <c r="F48" s="495" t="str">
        <f>DataPack!S201</f>
        <v>Community School</v>
      </c>
      <c r="G48" s="496">
        <f>DataPack!T201</f>
        <v>41934</v>
      </c>
    </row>
    <row r="49" spans="2:7" ht="12.75">
      <c r="B49" s="494">
        <f>DataPack!O202</f>
        <v>109845</v>
      </c>
      <c r="C49" s="495" t="str">
        <f>DataPack!P202</f>
        <v>Westwood Farm Junior School</v>
      </c>
      <c r="D49" s="495" t="str">
        <f>DataPack!Q202</f>
        <v>West Berkshire</v>
      </c>
      <c r="E49" s="495" t="str">
        <f>DataPack!R202</f>
        <v>Primary</v>
      </c>
      <c r="F49" s="495" t="str">
        <f>DataPack!S202</f>
        <v>Community School</v>
      </c>
      <c r="G49" s="496">
        <f>DataPack!T202</f>
        <v>41984</v>
      </c>
    </row>
    <row r="50" spans="2:7" ht="12.75">
      <c r="B50" s="494">
        <f>DataPack!O203</f>
        <v>108471</v>
      </c>
      <c r="C50" s="495" t="str">
        <f>DataPack!P203</f>
        <v>North Fawdon Primary School</v>
      </c>
      <c r="D50" s="495" t="str">
        <f>DataPack!Q203</f>
        <v>Newcastle upon Tyne</v>
      </c>
      <c r="E50" s="495" t="str">
        <f>DataPack!R203</f>
        <v>Primary</v>
      </c>
      <c r="F50" s="495" t="str">
        <f>DataPack!S203</f>
        <v>Foundation School</v>
      </c>
      <c r="G50" s="496">
        <f>DataPack!T203</f>
        <v>41984</v>
      </c>
    </row>
    <row r="51" spans="2:7" ht="12.75">
      <c r="B51" s="494">
        <f>DataPack!O204</f>
        <v>104239</v>
      </c>
      <c r="C51" s="495" t="str">
        <f>DataPack!P204</f>
        <v>St Francis Catholic Primary School</v>
      </c>
      <c r="D51" s="495" t="str">
        <f>DataPack!Q204</f>
        <v>Walsall</v>
      </c>
      <c r="E51" s="495" t="str">
        <f>DataPack!R204</f>
        <v>Primary</v>
      </c>
      <c r="F51" s="495" t="str">
        <f>DataPack!S204</f>
        <v>Voluntary Aided School</v>
      </c>
      <c r="G51" s="496">
        <f>DataPack!T204</f>
        <v>41983</v>
      </c>
    </row>
    <row r="52" spans="2:7" ht="12.75">
      <c r="B52" s="494">
        <f>DataPack!O205</f>
        <v>104147</v>
      </c>
      <c r="C52" s="495" t="str">
        <f>DataPack!P205</f>
        <v>Butts Primary School</v>
      </c>
      <c r="D52" s="495" t="str">
        <f>DataPack!Q205</f>
        <v>Walsall</v>
      </c>
      <c r="E52" s="495" t="str">
        <f>DataPack!R205</f>
        <v>Primary</v>
      </c>
      <c r="F52" s="495" t="str">
        <f>DataPack!S205</f>
        <v>Community School</v>
      </c>
      <c r="G52" s="496">
        <f>DataPack!T205</f>
        <v>41920</v>
      </c>
    </row>
    <row r="53" spans="2:7" ht="12.75">
      <c r="B53" s="494">
        <f>DataPack!O206</f>
        <v>103855</v>
      </c>
      <c r="C53" s="495" t="str">
        <f>DataPack!P206</f>
        <v>The Dormston School</v>
      </c>
      <c r="D53" s="495" t="str">
        <f>DataPack!Q206</f>
        <v>Dudley</v>
      </c>
      <c r="E53" s="495" t="str">
        <f>DataPack!R206</f>
        <v>Secondary</v>
      </c>
      <c r="F53" s="495" t="str">
        <f>DataPack!S206</f>
        <v>Community School</v>
      </c>
      <c r="G53" s="496">
        <f>DataPack!T206</f>
        <v>41962</v>
      </c>
    </row>
    <row r="54" spans="2:7" ht="12.75">
      <c r="B54" s="494">
        <f>DataPack!O207</f>
        <v>103669</v>
      </c>
      <c r="C54" s="495" t="str">
        <f>DataPack!P207</f>
        <v>Sir Frank Whittle Primary School</v>
      </c>
      <c r="D54" s="495" t="str">
        <f>DataPack!Q207</f>
        <v>Coventry</v>
      </c>
      <c r="E54" s="495" t="str">
        <f>DataPack!R207</f>
        <v>Primary</v>
      </c>
      <c r="F54" s="495" t="str">
        <f>DataPack!S207</f>
        <v>Community School</v>
      </c>
      <c r="G54" s="496">
        <f>DataPack!T207</f>
        <v>41963</v>
      </c>
    </row>
    <row r="55" spans="2:7" ht="12.75">
      <c r="B55" s="494">
        <f>DataPack!O208</f>
        <v>103464</v>
      </c>
      <c r="C55" s="495" t="str">
        <f>DataPack!P208</f>
        <v>St Columba's Catholic Primary School</v>
      </c>
      <c r="D55" s="495" t="str">
        <f>DataPack!Q208</f>
        <v>Birmingham</v>
      </c>
      <c r="E55" s="495" t="str">
        <f>DataPack!R208</f>
        <v>Primary</v>
      </c>
      <c r="F55" s="495" t="str">
        <f>DataPack!S208</f>
        <v>Voluntary Aided School</v>
      </c>
      <c r="G55" s="496">
        <f>DataPack!T208</f>
        <v>41963</v>
      </c>
    </row>
    <row r="56" spans="2:7" ht="12.75">
      <c r="B56" s="494">
        <f>DataPack!O209</f>
        <v>103448</v>
      </c>
      <c r="C56" s="495" t="str">
        <f>DataPack!P209</f>
        <v>St Joseph's Catholic Primary School</v>
      </c>
      <c r="D56" s="495" t="str">
        <f>DataPack!Q209</f>
        <v>Birmingham</v>
      </c>
      <c r="E56" s="495" t="str">
        <f>DataPack!R209</f>
        <v>Primary</v>
      </c>
      <c r="F56" s="495" t="str">
        <f>DataPack!S209</f>
        <v>Voluntary Aided School</v>
      </c>
      <c r="G56" s="496">
        <f>DataPack!T209</f>
        <v>41963</v>
      </c>
    </row>
    <row r="57" spans="2:7" ht="12.75">
      <c r="B57" s="494">
        <f>DataPack!O210</f>
        <v>102832</v>
      </c>
      <c r="C57" s="495" t="str">
        <f>DataPack!P210</f>
        <v>Snaresbrook Primary School</v>
      </c>
      <c r="D57" s="495" t="str">
        <f>DataPack!Q210</f>
        <v>Redbridge</v>
      </c>
      <c r="E57" s="495" t="str">
        <f>DataPack!R210</f>
        <v>Primary</v>
      </c>
      <c r="F57" s="495" t="str">
        <f>DataPack!S210</f>
        <v>Community School</v>
      </c>
      <c r="G57" s="496">
        <f>DataPack!T210</f>
        <v>41920</v>
      </c>
    </row>
    <row r="58" spans="2:7" ht="12.75">
      <c r="B58" s="494">
        <f>DataPack!O211</f>
        <v>102770</v>
      </c>
      <c r="C58" s="495" t="str">
        <f>DataPack!P211</f>
        <v>St Francis' Catholic Primary School</v>
      </c>
      <c r="D58" s="495" t="str">
        <f>DataPack!Q211</f>
        <v>Newham</v>
      </c>
      <c r="E58" s="495" t="str">
        <f>DataPack!R211</f>
        <v>Primary</v>
      </c>
      <c r="F58" s="495" t="str">
        <f>DataPack!S211</f>
        <v>Voluntary Aided School</v>
      </c>
      <c r="G58" s="496">
        <f>DataPack!T211</f>
        <v>41935</v>
      </c>
    </row>
    <row r="59" spans="2:7" ht="12.75">
      <c r="B59" s="494">
        <f>DataPack!O212</f>
        <v>100953</v>
      </c>
      <c r="C59" s="495" t="str">
        <f>DataPack!P212</f>
        <v>St John's Church of England Primary School</v>
      </c>
      <c r="D59" s="495" t="str">
        <f>DataPack!Q212</f>
        <v>Tower Hamlets</v>
      </c>
      <c r="E59" s="495" t="str">
        <f>DataPack!R212</f>
        <v>Primary</v>
      </c>
      <c r="F59" s="495" t="str">
        <f>DataPack!S212</f>
        <v>Voluntary Aided School</v>
      </c>
      <c r="G59" s="496">
        <f>DataPack!T212</f>
        <v>41955</v>
      </c>
    </row>
    <row r="60" spans="2:7" ht="12.75">
      <c r="B60" s="494">
        <f>DataPack!O213</f>
        <v>102115</v>
      </c>
      <c r="C60" s="495" t="str">
        <f>DataPack!P213</f>
        <v>West Green Primary School</v>
      </c>
      <c r="D60" s="495" t="str">
        <f>DataPack!Q213</f>
        <v>Haringey</v>
      </c>
      <c r="E60" s="495" t="str">
        <f>DataPack!R213</f>
        <v>Primary</v>
      </c>
      <c r="F60" s="495" t="str">
        <f>DataPack!S213</f>
        <v>Community School</v>
      </c>
      <c r="G60" s="496">
        <f>DataPack!T213</f>
        <v>41913</v>
      </c>
    </row>
    <row r="61" spans="2:7" ht="12.75">
      <c r="B61" s="494"/>
      <c r="C61" s="495"/>
      <c r="D61" s="495"/>
      <c r="E61" s="495"/>
      <c r="F61" s="495"/>
      <c r="G61" s="496"/>
    </row>
    <row r="62" spans="2:7" ht="12.75">
      <c r="B62" s="494"/>
      <c r="C62" s="495"/>
      <c r="D62" s="495"/>
      <c r="E62" s="495"/>
      <c r="F62" s="495"/>
      <c r="G62" s="496"/>
    </row>
    <row r="63" spans="2:7" ht="12.75">
      <c r="B63" s="494"/>
      <c r="C63" s="495"/>
      <c r="D63" s="495"/>
      <c r="E63" s="495"/>
      <c r="F63" s="495"/>
      <c r="G63" s="496"/>
    </row>
    <row r="64" spans="2:7" ht="12.75">
      <c r="B64" s="494"/>
      <c r="C64" s="495"/>
      <c r="D64" s="495"/>
      <c r="E64" s="495"/>
      <c r="F64" s="495"/>
      <c r="G64" s="496"/>
    </row>
    <row r="65" spans="2:7" ht="12.75">
      <c r="B65" s="494"/>
      <c r="C65" s="495"/>
      <c r="D65" s="495"/>
      <c r="E65" s="495"/>
      <c r="F65" s="495"/>
      <c r="G65" s="496"/>
    </row>
    <row r="66" spans="2:7" ht="12.75">
      <c r="B66" s="459"/>
      <c r="C66" s="459"/>
      <c r="D66" s="459"/>
      <c r="E66" s="459"/>
      <c r="F66" s="459"/>
      <c r="G66" s="460"/>
    </row>
    <row r="67" spans="2:7" ht="12.75">
      <c r="B67" s="459"/>
      <c r="C67" s="459"/>
      <c r="D67" s="459"/>
      <c r="E67" s="459"/>
      <c r="F67" s="459"/>
      <c r="G67" s="460"/>
    </row>
    <row r="68" spans="2:7" ht="12.75">
      <c r="B68" s="459"/>
      <c r="C68" s="459"/>
      <c r="D68" s="459"/>
      <c r="E68" s="459"/>
      <c r="F68" s="459"/>
      <c r="G68" s="460"/>
    </row>
    <row r="69" spans="2:7" ht="12.75">
      <c r="B69" s="459"/>
      <c r="C69" s="459"/>
      <c r="D69" s="459"/>
      <c r="E69" s="459"/>
      <c r="F69" s="459"/>
      <c r="G69" s="460"/>
    </row>
    <row r="70" spans="2:7" ht="12.75">
      <c r="B70" s="459"/>
      <c r="C70" s="459"/>
      <c r="D70" s="459"/>
      <c r="E70" s="459"/>
      <c r="F70" s="459"/>
      <c r="G70" s="460"/>
    </row>
    <row r="71" spans="2:7" ht="12.75">
      <c r="B71" s="459"/>
      <c r="C71" s="459"/>
      <c r="D71" s="459"/>
      <c r="E71" s="459"/>
      <c r="F71" s="459"/>
      <c r="G71" s="460"/>
    </row>
    <row r="72" spans="2:7" ht="12.75">
      <c r="B72" s="459"/>
      <c r="C72" s="459"/>
      <c r="D72" s="459"/>
      <c r="E72" s="459"/>
      <c r="F72" s="459"/>
      <c r="G72" s="460"/>
    </row>
    <row r="73" spans="2:7" ht="12.75">
      <c r="B73" s="459"/>
      <c r="C73" s="459"/>
      <c r="D73" s="459"/>
      <c r="E73" s="459"/>
      <c r="F73" s="459"/>
      <c r="G73" s="460"/>
    </row>
    <row r="74" spans="2:7" ht="12.75">
      <c r="B74" s="459"/>
      <c r="C74" s="459"/>
      <c r="D74" s="459"/>
      <c r="E74" s="459"/>
      <c r="F74" s="459"/>
      <c r="G74" s="460"/>
    </row>
    <row r="75" spans="2:7" ht="12.75">
      <c r="B75" s="459"/>
      <c r="C75" s="459"/>
      <c r="D75" s="459"/>
      <c r="E75" s="459"/>
      <c r="F75" s="459"/>
      <c r="G75" s="460"/>
    </row>
    <row r="76" spans="2:7" ht="12.75">
      <c r="B76" s="459"/>
      <c r="C76" s="459"/>
      <c r="D76" s="459"/>
      <c r="E76" s="459"/>
      <c r="F76" s="459"/>
      <c r="G76" s="460"/>
    </row>
    <row r="77" spans="2:7" ht="12.75">
      <c r="B77" s="459"/>
      <c r="C77" s="459"/>
      <c r="D77" s="459"/>
      <c r="E77" s="459"/>
      <c r="F77" s="459"/>
      <c r="G77" s="460"/>
    </row>
    <row r="78" spans="2:7" ht="12.75">
      <c r="B78" s="459"/>
      <c r="C78" s="459"/>
      <c r="D78" s="459"/>
      <c r="E78" s="459"/>
      <c r="F78" s="459"/>
      <c r="G78" s="460"/>
    </row>
    <row r="79" spans="2:7" ht="12.75">
      <c r="B79" s="459"/>
      <c r="C79" s="459"/>
      <c r="D79" s="459"/>
      <c r="E79" s="459"/>
      <c r="F79" s="459"/>
      <c r="G79" s="460"/>
    </row>
    <row r="80" spans="2:7" ht="12.75">
      <c r="B80" s="459"/>
      <c r="C80" s="459"/>
      <c r="D80" s="459"/>
      <c r="E80" s="459"/>
      <c r="F80" s="459"/>
      <c r="G80" s="460"/>
    </row>
    <row r="81" spans="2:7" ht="12.75">
      <c r="B81" s="459"/>
      <c r="C81" s="459"/>
      <c r="D81" s="459"/>
      <c r="E81" s="459"/>
      <c r="F81" s="459"/>
      <c r="G81" s="460"/>
    </row>
    <row r="82" spans="2:7" ht="12.75">
      <c r="B82" s="459"/>
      <c r="C82" s="459"/>
      <c r="D82" s="459"/>
      <c r="E82" s="459"/>
      <c r="F82" s="459"/>
      <c r="G82" s="460"/>
    </row>
    <row r="83" spans="2:7" ht="12.75">
      <c r="B83" s="459"/>
      <c r="C83" s="459"/>
      <c r="D83" s="459"/>
      <c r="E83" s="459"/>
      <c r="F83" s="459"/>
      <c r="G83" s="460"/>
    </row>
    <row r="84" spans="2:7" ht="12.75">
      <c r="B84" s="459"/>
      <c r="C84" s="459"/>
      <c r="D84" s="459"/>
      <c r="E84" s="459"/>
      <c r="F84" s="459"/>
      <c r="G84" s="460"/>
    </row>
    <row r="85" spans="2:7" ht="12.75">
      <c r="B85" s="459"/>
      <c r="C85" s="459"/>
      <c r="D85" s="459"/>
      <c r="E85" s="459"/>
      <c r="F85" s="459"/>
      <c r="G85" s="460"/>
    </row>
    <row r="86" spans="2:7" ht="12.75">
      <c r="B86" s="459"/>
      <c r="C86" s="459"/>
      <c r="D86" s="459"/>
      <c r="E86" s="459"/>
      <c r="F86" s="459"/>
      <c r="G86" s="460"/>
    </row>
    <row r="87" spans="2:7" ht="12.75">
      <c r="B87" s="459"/>
      <c r="C87" s="459"/>
      <c r="D87" s="459"/>
      <c r="E87" s="459"/>
      <c r="F87" s="459"/>
      <c r="G87" s="460"/>
    </row>
    <row r="88" spans="2:7" ht="12.75">
      <c r="B88" s="459"/>
      <c r="C88" s="459"/>
      <c r="D88" s="459"/>
      <c r="E88" s="459"/>
      <c r="F88" s="459"/>
      <c r="G88" s="460"/>
    </row>
    <row r="89" spans="2:7" ht="12.75">
      <c r="B89" s="459"/>
      <c r="C89" s="459"/>
      <c r="D89" s="459"/>
      <c r="E89" s="459"/>
      <c r="F89" s="459"/>
      <c r="G89" s="460"/>
    </row>
    <row r="90" spans="2:7" ht="12.75">
      <c r="B90" s="459"/>
      <c r="C90" s="459"/>
      <c r="D90" s="459"/>
      <c r="E90" s="459"/>
      <c r="F90" s="459"/>
      <c r="G90" s="460"/>
    </row>
    <row r="91" spans="2:7" ht="12.75">
      <c r="B91" s="459"/>
      <c r="C91" s="459"/>
      <c r="D91" s="459"/>
      <c r="E91" s="459"/>
      <c r="F91" s="459"/>
      <c r="G91" s="460"/>
    </row>
    <row r="92" spans="2:7" ht="12.75">
      <c r="B92" s="459"/>
      <c r="C92" s="459"/>
      <c r="D92" s="459"/>
      <c r="E92" s="459"/>
      <c r="F92" s="459"/>
      <c r="G92" s="460"/>
    </row>
    <row r="93" spans="2:7" ht="12.75">
      <c r="B93" s="459"/>
      <c r="C93" s="459"/>
      <c r="D93" s="459"/>
      <c r="E93" s="459"/>
      <c r="F93" s="459"/>
      <c r="G93" s="460"/>
    </row>
    <row r="94" spans="2:7" ht="12.75">
      <c r="B94" s="459"/>
      <c r="C94" s="459"/>
      <c r="D94" s="459"/>
      <c r="E94" s="459"/>
      <c r="F94" s="459"/>
      <c r="G94" s="460"/>
    </row>
    <row r="95" spans="2:7" ht="12.75">
      <c r="B95" s="459"/>
      <c r="C95" s="459"/>
      <c r="D95" s="459"/>
      <c r="E95" s="459"/>
      <c r="F95" s="459"/>
      <c r="G95" s="460"/>
    </row>
    <row r="96" spans="2:7" ht="12.75">
      <c r="B96" s="459"/>
      <c r="C96" s="459"/>
      <c r="D96" s="459"/>
      <c r="E96" s="459"/>
      <c r="F96" s="459"/>
      <c r="G96" s="460"/>
    </row>
    <row r="97" spans="2:7" ht="12.75">
      <c r="B97" s="459"/>
      <c r="C97" s="459"/>
      <c r="D97" s="459"/>
      <c r="E97" s="459"/>
      <c r="F97" s="459"/>
      <c r="G97" s="460"/>
    </row>
    <row r="98" spans="2:7" ht="12.75">
      <c r="B98" s="459"/>
      <c r="C98" s="459"/>
      <c r="D98" s="459"/>
      <c r="E98" s="459"/>
      <c r="F98" s="459"/>
      <c r="G98" s="460"/>
    </row>
    <row r="99" spans="2:7" ht="12.75">
      <c r="B99" s="459"/>
      <c r="C99" s="459"/>
      <c r="D99" s="459"/>
      <c r="E99" s="459"/>
      <c r="F99" s="459"/>
      <c r="G99" s="460"/>
    </row>
    <row r="100" spans="2:7" ht="12.75">
      <c r="B100" s="459"/>
      <c r="C100" s="459"/>
      <c r="D100" s="459"/>
      <c r="E100" s="459"/>
      <c r="F100" s="459"/>
      <c r="G100" s="460"/>
    </row>
    <row r="101" spans="2:7" ht="12.75">
      <c r="B101" s="459"/>
      <c r="C101" s="459"/>
      <c r="D101" s="459"/>
      <c r="E101" s="459"/>
      <c r="F101" s="459"/>
      <c r="G101" s="460"/>
    </row>
    <row r="102" spans="2:7" ht="12.75">
      <c r="B102" s="459"/>
      <c r="C102" s="459"/>
      <c r="D102" s="459"/>
      <c r="E102" s="459"/>
      <c r="F102" s="459"/>
      <c r="G102" s="460"/>
    </row>
    <row r="103" spans="2:7" ht="12.75">
      <c r="B103" s="459"/>
      <c r="C103" s="459"/>
      <c r="D103" s="459"/>
      <c r="E103" s="459"/>
      <c r="F103" s="459"/>
      <c r="G103" s="460"/>
    </row>
    <row r="104" spans="2:7" ht="12.75">
      <c r="B104" s="459"/>
      <c r="C104" s="459"/>
      <c r="D104" s="459"/>
      <c r="E104" s="459"/>
      <c r="F104" s="459"/>
      <c r="G104" s="460"/>
    </row>
    <row r="105" spans="2:7" ht="12.75">
      <c r="B105" s="459"/>
      <c r="C105" s="459"/>
      <c r="D105" s="459"/>
      <c r="E105" s="459"/>
      <c r="F105" s="459"/>
      <c r="G105" s="460"/>
    </row>
    <row r="106" spans="2:7" ht="12.75">
      <c r="B106" s="459"/>
      <c r="C106" s="459"/>
      <c r="D106" s="459"/>
      <c r="E106" s="459"/>
      <c r="F106" s="459"/>
      <c r="G106" s="460"/>
    </row>
    <row r="107" spans="2:7" ht="12.75">
      <c r="B107" s="459"/>
      <c r="C107" s="459"/>
      <c r="D107" s="459"/>
      <c r="E107" s="459"/>
      <c r="F107" s="459"/>
      <c r="G107" s="460"/>
    </row>
    <row r="108" spans="2:7" ht="12.75">
      <c r="B108" s="459"/>
      <c r="C108" s="459"/>
      <c r="D108" s="459"/>
      <c r="E108" s="459"/>
      <c r="F108" s="459"/>
      <c r="G108" s="460"/>
    </row>
    <row r="109" spans="2:7" ht="12.75">
      <c r="B109" s="459"/>
      <c r="C109" s="459"/>
      <c r="D109" s="459"/>
      <c r="E109" s="459"/>
      <c r="F109" s="459"/>
      <c r="G109" s="460"/>
    </row>
    <row r="110" spans="2:7" ht="12.75">
      <c r="B110" s="459"/>
      <c r="C110" s="459"/>
      <c r="D110" s="459"/>
      <c r="E110" s="459"/>
      <c r="F110" s="459"/>
      <c r="G110" s="460"/>
    </row>
    <row r="111" spans="2:7" ht="12.75">
      <c r="B111" s="459"/>
      <c r="C111" s="459"/>
      <c r="D111" s="459"/>
      <c r="E111" s="459"/>
      <c r="F111" s="459"/>
      <c r="G111" s="460"/>
    </row>
    <row r="112" spans="2:7" ht="12.75">
      <c r="B112" s="459"/>
      <c r="C112" s="459"/>
      <c r="D112" s="459"/>
      <c r="E112" s="459"/>
      <c r="F112" s="459"/>
      <c r="G112" s="460"/>
    </row>
    <row r="113" spans="2:7" ht="12.75">
      <c r="B113" s="459"/>
      <c r="C113" s="459"/>
      <c r="D113" s="459"/>
      <c r="E113" s="459"/>
      <c r="F113" s="459"/>
      <c r="G113" s="460"/>
    </row>
    <row r="114" spans="2:7" ht="12.75">
      <c r="B114" s="459"/>
      <c r="C114" s="459"/>
      <c r="D114" s="459"/>
      <c r="E114" s="459"/>
      <c r="F114" s="459"/>
      <c r="G114" s="460"/>
    </row>
    <row r="115" spans="2:7" ht="12.75">
      <c r="B115" s="459"/>
      <c r="C115" s="459"/>
      <c r="D115" s="459"/>
      <c r="E115" s="459"/>
      <c r="F115" s="459"/>
      <c r="G115" s="460"/>
    </row>
    <row r="116" spans="2:7" ht="12.75">
      <c r="B116" s="459"/>
      <c r="C116" s="459"/>
      <c r="D116" s="459"/>
      <c r="E116" s="459"/>
      <c r="F116" s="459"/>
      <c r="G116" s="460"/>
    </row>
    <row r="117" spans="2:7" ht="12.75">
      <c r="B117" s="459"/>
      <c r="C117" s="459"/>
      <c r="D117" s="459"/>
      <c r="E117" s="459"/>
      <c r="F117" s="459"/>
      <c r="G117" s="460"/>
    </row>
    <row r="118" spans="2:7" ht="12.75">
      <c r="B118" s="459"/>
      <c r="C118" s="459"/>
      <c r="D118" s="459"/>
      <c r="E118" s="459"/>
      <c r="F118" s="459"/>
      <c r="G118" s="460"/>
    </row>
    <row r="119" spans="2:7" ht="12.75">
      <c r="B119" s="459"/>
      <c r="C119" s="459"/>
      <c r="D119" s="459"/>
      <c r="E119" s="459"/>
      <c r="F119" s="459"/>
      <c r="G119" s="460"/>
    </row>
    <row r="120" spans="2:7" ht="12.75">
      <c r="B120" s="459"/>
      <c r="C120" s="459"/>
      <c r="D120" s="459"/>
      <c r="E120" s="459"/>
      <c r="F120" s="459"/>
      <c r="G120" s="460"/>
    </row>
    <row r="121" spans="2:7" ht="12.75">
      <c r="B121" s="459"/>
      <c r="C121" s="459"/>
      <c r="D121" s="459"/>
      <c r="E121" s="459"/>
      <c r="F121" s="459"/>
      <c r="G121" s="460"/>
    </row>
    <row r="122" spans="2:7" ht="12.75">
      <c r="B122" s="459"/>
      <c r="C122" s="459"/>
      <c r="D122" s="459"/>
      <c r="E122" s="459"/>
      <c r="F122" s="459"/>
      <c r="G122" s="460"/>
    </row>
    <row r="123" spans="2:7" ht="12.75">
      <c r="B123" s="459"/>
      <c r="C123" s="459"/>
      <c r="D123" s="459"/>
      <c r="E123" s="459"/>
      <c r="F123" s="459"/>
      <c r="G123" s="460"/>
    </row>
    <row r="124" spans="2:7" ht="12.75">
      <c r="B124" s="459"/>
      <c r="C124" s="459"/>
      <c r="D124" s="459"/>
      <c r="E124" s="459"/>
      <c r="F124" s="459"/>
      <c r="G124" s="460"/>
    </row>
    <row r="125" spans="2:7" ht="12.75">
      <c r="B125" s="459"/>
      <c r="C125" s="459"/>
      <c r="D125" s="459"/>
      <c r="E125" s="459"/>
      <c r="F125" s="459"/>
      <c r="G125" s="460"/>
    </row>
    <row r="126" spans="2:7" ht="12.75">
      <c r="B126" s="459"/>
      <c r="C126" s="459"/>
      <c r="D126" s="459"/>
      <c r="E126" s="459"/>
      <c r="F126" s="459"/>
      <c r="G126" s="460"/>
    </row>
    <row r="127" spans="2:7" ht="12.75">
      <c r="B127" s="459"/>
      <c r="C127" s="459"/>
      <c r="D127" s="459"/>
      <c r="E127" s="459"/>
      <c r="F127" s="459"/>
      <c r="G127" s="460"/>
    </row>
    <row r="128" spans="2:7" ht="12.75">
      <c r="B128" s="459"/>
      <c r="C128" s="459"/>
      <c r="D128" s="459"/>
      <c r="E128" s="459"/>
      <c r="F128" s="459"/>
      <c r="G128" s="460"/>
    </row>
    <row r="129" spans="2:7" ht="12.75">
      <c r="B129" s="459"/>
      <c r="C129" s="459"/>
      <c r="D129" s="459"/>
      <c r="E129" s="459"/>
      <c r="F129" s="459"/>
      <c r="G129" s="460"/>
    </row>
    <row r="130" spans="2:7" ht="12.75">
      <c r="B130" s="459"/>
      <c r="C130" s="459"/>
      <c r="D130" s="459"/>
      <c r="E130" s="459"/>
      <c r="F130" s="459"/>
      <c r="G130" s="460"/>
    </row>
    <row r="131" spans="2:7" ht="12.75">
      <c r="B131" s="459"/>
      <c r="C131" s="459"/>
      <c r="D131" s="459"/>
      <c r="E131" s="459"/>
      <c r="F131" s="459"/>
      <c r="G131" s="460"/>
    </row>
    <row r="132" spans="2:7" ht="12.75">
      <c r="B132" s="459"/>
      <c r="C132" s="459"/>
      <c r="D132" s="459"/>
      <c r="E132" s="459"/>
      <c r="F132" s="459"/>
      <c r="G132" s="460"/>
    </row>
    <row r="133" spans="2:7" ht="12.75">
      <c r="B133" s="459"/>
      <c r="C133" s="459"/>
      <c r="D133" s="459"/>
      <c r="E133" s="459"/>
      <c r="F133" s="459"/>
      <c r="G133" s="460"/>
    </row>
    <row r="134" spans="2:7" ht="12.75">
      <c r="B134" s="459"/>
      <c r="C134" s="459"/>
      <c r="D134" s="459"/>
      <c r="E134" s="459"/>
      <c r="F134" s="459"/>
      <c r="G134" s="460"/>
    </row>
    <row r="135" spans="2:7" ht="12.75">
      <c r="B135" s="459"/>
      <c r="C135" s="459"/>
      <c r="D135" s="459"/>
      <c r="E135" s="459"/>
      <c r="F135" s="459"/>
      <c r="G135" s="460"/>
    </row>
    <row r="136" spans="2:7" ht="12.75">
      <c r="B136" s="459"/>
      <c r="C136" s="459"/>
      <c r="D136" s="459"/>
      <c r="E136" s="459"/>
      <c r="F136" s="459"/>
      <c r="G136" s="460"/>
    </row>
    <row r="137" spans="2:7" ht="12.75">
      <c r="B137" s="459"/>
      <c r="C137" s="459"/>
      <c r="D137" s="459"/>
      <c r="E137" s="459"/>
      <c r="F137" s="459"/>
      <c r="G137" s="460"/>
    </row>
    <row r="138" spans="2:7" ht="12.75">
      <c r="B138" s="459"/>
      <c r="C138" s="459"/>
      <c r="D138" s="459"/>
      <c r="E138" s="459"/>
      <c r="F138" s="459"/>
      <c r="G138" s="460"/>
    </row>
    <row r="139" spans="2:7" ht="12.75">
      <c r="B139" s="459"/>
      <c r="C139" s="459"/>
      <c r="D139" s="459"/>
      <c r="E139" s="459"/>
      <c r="F139" s="459"/>
      <c r="G139" s="460"/>
    </row>
    <row r="140" spans="2:7" ht="12.75">
      <c r="B140" s="459"/>
      <c r="C140" s="459"/>
      <c r="D140" s="459"/>
      <c r="E140" s="459"/>
      <c r="F140" s="459"/>
      <c r="G140" s="460"/>
    </row>
    <row r="141" spans="2:7" ht="12.75">
      <c r="B141" s="459"/>
      <c r="C141" s="459"/>
      <c r="D141" s="459"/>
      <c r="E141" s="459"/>
      <c r="F141" s="459"/>
      <c r="G141" s="460"/>
    </row>
    <row r="142" spans="2:7" ht="12.75">
      <c r="B142" s="459"/>
      <c r="C142" s="459"/>
      <c r="D142" s="459"/>
      <c r="E142" s="459"/>
      <c r="F142" s="459"/>
      <c r="G142" s="460"/>
    </row>
    <row r="143" spans="2:7" ht="12.75">
      <c r="B143" s="459"/>
      <c r="C143" s="459"/>
      <c r="D143" s="459"/>
      <c r="E143" s="459"/>
      <c r="F143" s="459"/>
      <c r="G143" s="460"/>
    </row>
    <row r="144" spans="2:7" ht="12.75">
      <c r="B144" s="459"/>
      <c r="C144" s="459"/>
      <c r="D144" s="459"/>
      <c r="E144" s="459"/>
      <c r="F144" s="459"/>
      <c r="G144" s="460"/>
    </row>
    <row r="145" spans="2:7" ht="12.75">
      <c r="B145" s="459"/>
      <c r="C145" s="459"/>
      <c r="D145" s="459"/>
      <c r="E145" s="459"/>
      <c r="F145" s="459"/>
      <c r="G145" s="460"/>
    </row>
    <row r="146" spans="2:7" ht="12.75">
      <c r="B146" s="459"/>
      <c r="C146" s="459"/>
      <c r="D146" s="459"/>
      <c r="E146" s="459"/>
      <c r="F146" s="459"/>
      <c r="G146" s="460"/>
    </row>
    <row r="147" spans="2:7" ht="12.75">
      <c r="B147" s="459"/>
      <c r="C147" s="459"/>
      <c r="D147" s="459"/>
      <c r="E147" s="459"/>
      <c r="F147" s="459"/>
      <c r="G147" s="460"/>
    </row>
    <row r="148" spans="2:7" ht="12.75">
      <c r="B148" s="459"/>
      <c r="C148" s="459"/>
      <c r="D148" s="459"/>
      <c r="E148" s="459"/>
      <c r="F148" s="459"/>
      <c r="G148" s="460"/>
    </row>
    <row r="149" spans="2:7" ht="12.75">
      <c r="B149" s="459"/>
      <c r="C149" s="459"/>
      <c r="D149" s="459"/>
      <c r="E149" s="459"/>
      <c r="F149" s="459"/>
      <c r="G149" s="460"/>
    </row>
    <row r="150" spans="2:7" ht="12.75">
      <c r="B150" s="459"/>
      <c r="C150" s="459"/>
      <c r="D150" s="459"/>
      <c r="E150" s="459"/>
      <c r="F150" s="459"/>
      <c r="G150" s="460"/>
    </row>
    <row r="151" spans="2:7" ht="12.75">
      <c r="B151" s="459"/>
      <c r="C151" s="459"/>
      <c r="D151" s="459"/>
      <c r="E151" s="459"/>
      <c r="F151" s="459"/>
      <c r="G151" s="460"/>
    </row>
    <row r="152" spans="2:7" ht="12.75">
      <c r="B152" s="459"/>
      <c r="C152" s="459"/>
      <c r="D152" s="459"/>
      <c r="E152" s="459"/>
      <c r="F152" s="459"/>
      <c r="G152" s="460"/>
    </row>
    <row r="153" spans="2:7" ht="12.75">
      <c r="B153" s="459"/>
      <c r="C153" s="459"/>
      <c r="D153" s="459"/>
      <c r="E153" s="459"/>
      <c r="F153" s="459"/>
      <c r="G153" s="460"/>
    </row>
    <row r="154" spans="2:7" ht="12.75">
      <c r="B154" s="459"/>
      <c r="C154" s="459"/>
      <c r="D154" s="459"/>
      <c r="E154" s="459"/>
      <c r="F154" s="459"/>
      <c r="G154" s="460"/>
    </row>
    <row r="155" spans="2:7" ht="12.75">
      <c r="B155" s="459"/>
      <c r="C155" s="459"/>
      <c r="D155" s="459"/>
      <c r="E155" s="459"/>
      <c r="F155" s="459"/>
      <c r="G155" s="460"/>
    </row>
    <row r="156" spans="2:7" ht="12.75">
      <c r="B156" s="459"/>
      <c r="C156" s="459"/>
      <c r="D156" s="459"/>
      <c r="E156" s="459"/>
      <c r="F156" s="459"/>
      <c r="G156" s="460"/>
    </row>
    <row r="157" spans="2:7" ht="12.75">
      <c r="B157" s="459"/>
      <c r="C157" s="459"/>
      <c r="D157" s="459"/>
      <c r="E157" s="459"/>
      <c r="F157" s="459"/>
      <c r="G157" s="460"/>
    </row>
    <row r="158" spans="2:7" ht="12.75">
      <c r="B158" s="459"/>
      <c r="C158" s="459"/>
      <c r="D158" s="459"/>
      <c r="E158" s="459"/>
      <c r="F158" s="459"/>
      <c r="G158" s="460"/>
    </row>
    <row r="159" spans="2:7" ht="12.75">
      <c r="B159" s="459"/>
      <c r="C159" s="459"/>
      <c r="D159" s="459"/>
      <c r="E159" s="459"/>
      <c r="F159" s="459"/>
      <c r="G159" s="460"/>
    </row>
    <row r="160" spans="2:7" ht="12.75">
      <c r="B160" s="459"/>
      <c r="C160" s="459"/>
      <c r="D160" s="459"/>
      <c r="E160" s="459"/>
      <c r="F160" s="459"/>
      <c r="G160" s="460"/>
    </row>
    <row r="161" spans="2:7" ht="12.75">
      <c r="B161" s="459"/>
      <c r="C161" s="459"/>
      <c r="D161" s="459"/>
      <c r="E161" s="459"/>
      <c r="F161" s="459"/>
      <c r="G161" s="460"/>
    </row>
    <row r="162" spans="2:7" ht="12.75">
      <c r="B162" s="459"/>
      <c r="C162" s="459"/>
      <c r="D162" s="459"/>
      <c r="E162" s="459"/>
      <c r="F162" s="459"/>
      <c r="G162" s="460"/>
    </row>
    <row r="163" spans="2:7" ht="12.75">
      <c r="B163" s="459"/>
      <c r="C163" s="459"/>
      <c r="D163" s="459"/>
      <c r="E163" s="459"/>
      <c r="F163" s="459"/>
      <c r="G163" s="460"/>
    </row>
    <row r="164" spans="2:7" ht="12.75">
      <c r="B164" s="459"/>
      <c r="C164" s="459"/>
      <c r="D164" s="459"/>
      <c r="E164" s="459"/>
      <c r="F164" s="459"/>
      <c r="G164" s="460"/>
    </row>
    <row r="165" spans="2:7" ht="12.75">
      <c r="B165" s="459"/>
      <c r="C165" s="459"/>
      <c r="D165" s="459"/>
      <c r="E165" s="459"/>
      <c r="F165" s="459"/>
      <c r="G165" s="460"/>
    </row>
    <row r="166" spans="2:7" ht="12.75">
      <c r="B166" s="459"/>
      <c r="C166" s="459"/>
      <c r="D166" s="459"/>
      <c r="E166" s="459"/>
      <c r="F166" s="459"/>
      <c r="G166" s="460"/>
    </row>
    <row r="167" spans="2:7" ht="12.75">
      <c r="B167" s="459"/>
      <c r="C167" s="459"/>
      <c r="D167" s="459"/>
      <c r="E167" s="459"/>
      <c r="F167" s="459"/>
      <c r="G167" s="460"/>
    </row>
    <row r="168" spans="2:7" ht="12.75">
      <c r="B168" s="459"/>
      <c r="C168" s="459"/>
      <c r="D168" s="459"/>
      <c r="E168" s="459"/>
      <c r="F168" s="459"/>
      <c r="G168" s="460"/>
    </row>
    <row r="169" spans="2:7" ht="12.75">
      <c r="B169" s="459"/>
      <c r="C169" s="459"/>
      <c r="D169" s="459"/>
      <c r="E169" s="459"/>
      <c r="F169" s="459"/>
      <c r="G169" s="460"/>
    </row>
    <row r="170" spans="2:7" ht="12.75">
      <c r="B170" s="459"/>
      <c r="C170" s="459"/>
      <c r="D170" s="459"/>
      <c r="E170" s="459"/>
      <c r="F170" s="459"/>
      <c r="G170" s="460"/>
    </row>
    <row r="171" spans="2:7" ht="12.75">
      <c r="B171" s="459"/>
      <c r="C171" s="459"/>
      <c r="D171" s="459"/>
      <c r="E171" s="459"/>
      <c r="F171" s="459"/>
      <c r="G171" s="460"/>
    </row>
    <row r="172" spans="2:7" ht="12.75">
      <c r="B172" s="459"/>
      <c r="C172" s="459"/>
      <c r="D172" s="459"/>
      <c r="E172" s="459"/>
      <c r="F172" s="459"/>
      <c r="G172" s="460"/>
    </row>
    <row r="173" spans="2:7" ht="12.75">
      <c r="B173" s="459"/>
      <c r="C173" s="459"/>
      <c r="D173" s="459"/>
      <c r="E173" s="459"/>
      <c r="F173" s="459"/>
      <c r="G173" s="460"/>
    </row>
    <row r="174" spans="2:7" ht="12.75">
      <c r="B174" s="459"/>
      <c r="C174" s="459"/>
      <c r="D174" s="459"/>
      <c r="E174" s="459"/>
      <c r="F174" s="459"/>
      <c r="G174" s="460"/>
    </row>
    <row r="175" spans="2:7" ht="12.75">
      <c r="B175" s="459"/>
      <c r="C175" s="459"/>
      <c r="D175" s="459"/>
      <c r="E175" s="459"/>
      <c r="F175" s="459"/>
      <c r="G175" s="460"/>
    </row>
    <row r="176" spans="2:7" ht="12.75">
      <c r="B176" s="459"/>
      <c r="C176" s="459"/>
      <c r="D176" s="459"/>
      <c r="E176" s="459"/>
      <c r="F176" s="459"/>
      <c r="G176" s="460"/>
    </row>
    <row r="177" spans="2:7" ht="12.75">
      <c r="B177" s="459"/>
      <c r="C177" s="459"/>
      <c r="D177" s="459"/>
      <c r="E177" s="459"/>
      <c r="F177" s="459"/>
      <c r="G177" s="460"/>
    </row>
    <row r="178" spans="2:7" ht="12.75">
      <c r="B178" s="459"/>
      <c r="C178" s="459"/>
      <c r="D178" s="459"/>
      <c r="E178" s="459"/>
      <c r="F178" s="459"/>
      <c r="G178" s="460"/>
    </row>
    <row r="179" spans="2:7" ht="12.75">
      <c r="B179" s="459"/>
      <c r="C179" s="459"/>
      <c r="D179" s="459"/>
      <c r="E179" s="459"/>
      <c r="F179" s="459"/>
      <c r="G179" s="460"/>
    </row>
    <row r="180" spans="2:7" ht="12.75">
      <c r="B180" s="459"/>
      <c r="C180" s="459"/>
      <c r="D180" s="459"/>
      <c r="E180" s="459"/>
      <c r="F180" s="459"/>
      <c r="G180" s="460"/>
    </row>
    <row r="181" spans="2:7" ht="12.75">
      <c r="B181" s="459"/>
      <c r="C181" s="459"/>
      <c r="D181" s="459"/>
      <c r="E181" s="459"/>
      <c r="F181" s="459"/>
      <c r="G181" s="460"/>
    </row>
    <row r="182" spans="2:7" ht="12.75">
      <c r="B182" s="459"/>
      <c r="C182" s="459"/>
      <c r="D182" s="459"/>
      <c r="E182" s="459"/>
      <c r="F182" s="459"/>
      <c r="G182" s="460"/>
    </row>
    <row r="183" spans="2:7" ht="12.75">
      <c r="B183" s="459"/>
      <c r="C183" s="459"/>
      <c r="D183" s="459"/>
      <c r="E183" s="459"/>
      <c r="F183" s="459"/>
      <c r="G183" s="460"/>
    </row>
    <row r="184" spans="2:7" ht="12.75">
      <c r="B184" s="459"/>
      <c r="C184" s="459"/>
      <c r="D184" s="459"/>
      <c r="E184" s="459"/>
      <c r="F184" s="459"/>
      <c r="G184" s="460"/>
    </row>
    <row r="185" spans="2:7" ht="12.75">
      <c r="B185" s="459"/>
      <c r="C185" s="459"/>
      <c r="D185" s="459"/>
      <c r="E185" s="459"/>
      <c r="F185" s="459"/>
      <c r="G185" s="460"/>
    </row>
    <row r="186" spans="2:7" ht="12.75">
      <c r="B186" s="459"/>
      <c r="C186" s="459"/>
      <c r="D186" s="459"/>
      <c r="E186" s="459"/>
      <c r="F186" s="459"/>
      <c r="G186" s="460"/>
    </row>
    <row r="187" spans="2:7" ht="12.75">
      <c r="B187" s="459"/>
      <c r="C187" s="459"/>
      <c r="D187" s="459"/>
      <c r="E187" s="459"/>
      <c r="F187" s="459"/>
      <c r="G187" s="460"/>
    </row>
    <row r="188" spans="2:7" ht="12.75">
      <c r="B188" s="459"/>
      <c r="C188" s="459"/>
      <c r="D188" s="459"/>
      <c r="E188" s="459"/>
      <c r="F188" s="459"/>
      <c r="G188" s="460"/>
    </row>
    <row r="189" spans="2:7" ht="12.75">
      <c r="B189" s="459"/>
      <c r="C189" s="459"/>
      <c r="D189" s="459"/>
      <c r="E189" s="459"/>
      <c r="F189" s="459"/>
      <c r="G189" s="460"/>
    </row>
    <row r="190" spans="2:7" ht="12.75">
      <c r="B190" s="459"/>
      <c r="C190" s="459"/>
      <c r="D190" s="459"/>
      <c r="E190" s="459"/>
      <c r="F190" s="459"/>
      <c r="G190" s="460"/>
    </row>
    <row r="191" spans="2:7" ht="12.75">
      <c r="B191" s="459"/>
      <c r="C191" s="459"/>
      <c r="D191" s="459"/>
      <c r="E191" s="459"/>
      <c r="F191" s="459"/>
      <c r="G191" s="460"/>
    </row>
    <row r="192" spans="2:7" ht="12.75">
      <c r="B192" s="459"/>
      <c r="C192" s="459"/>
      <c r="D192" s="459"/>
      <c r="E192" s="459"/>
      <c r="F192" s="459"/>
      <c r="G192" s="460"/>
    </row>
    <row r="193" spans="2:7" ht="12.75">
      <c r="B193" s="459"/>
      <c r="C193" s="459"/>
      <c r="D193" s="459"/>
      <c r="E193" s="459"/>
      <c r="F193" s="459"/>
      <c r="G193" s="460"/>
    </row>
    <row r="194" spans="2:7" ht="12.75">
      <c r="B194" s="459"/>
      <c r="C194" s="459"/>
      <c r="D194" s="459"/>
      <c r="E194" s="459"/>
      <c r="F194" s="459"/>
      <c r="G194" s="460"/>
    </row>
    <row r="195" spans="2:7" ht="12.75">
      <c r="B195" s="459"/>
      <c r="C195" s="459"/>
      <c r="D195" s="459"/>
      <c r="E195" s="459"/>
      <c r="F195" s="459"/>
      <c r="G195" s="460"/>
    </row>
    <row r="196" spans="2:7" ht="12.75">
      <c r="B196" s="459"/>
      <c r="C196" s="459"/>
      <c r="D196" s="459"/>
      <c r="E196" s="459"/>
      <c r="F196" s="459"/>
      <c r="G196" s="460"/>
    </row>
    <row r="197" spans="2:7" ht="12.75">
      <c r="B197" s="459"/>
      <c r="C197" s="459"/>
      <c r="D197" s="459"/>
      <c r="E197" s="459"/>
      <c r="F197" s="459"/>
      <c r="G197" s="460"/>
    </row>
    <row r="198" spans="2:7" ht="12.75">
      <c r="B198" s="459"/>
      <c r="C198" s="459"/>
      <c r="D198" s="459"/>
      <c r="E198" s="459"/>
      <c r="F198" s="459"/>
      <c r="G198" s="460"/>
    </row>
    <row r="199" spans="2:7" ht="12.75">
      <c r="B199" s="459"/>
      <c r="C199" s="459"/>
      <c r="D199" s="459"/>
      <c r="E199" s="459"/>
      <c r="F199" s="459"/>
      <c r="G199" s="460"/>
    </row>
    <row r="200" spans="2:7" ht="12.75">
      <c r="B200" s="459"/>
      <c r="C200" s="459"/>
      <c r="D200" s="459"/>
      <c r="E200" s="459"/>
      <c r="F200" s="459"/>
      <c r="G200" s="460"/>
    </row>
    <row r="201" spans="2:7" ht="12.75">
      <c r="B201" s="459"/>
      <c r="C201" s="459"/>
      <c r="D201" s="459"/>
      <c r="E201" s="459"/>
      <c r="F201" s="459"/>
      <c r="G201" s="460"/>
    </row>
    <row r="202" spans="2:7" ht="12.75">
      <c r="B202" s="459"/>
      <c r="C202" s="459"/>
      <c r="D202" s="459"/>
      <c r="E202" s="459"/>
      <c r="F202" s="459"/>
      <c r="G202" s="460"/>
    </row>
    <row r="203" spans="2:7" ht="12.75">
      <c r="B203" s="459"/>
      <c r="C203" s="459"/>
      <c r="D203" s="459"/>
      <c r="E203" s="459"/>
      <c r="F203" s="459"/>
      <c r="G203" s="460"/>
    </row>
    <row r="204" spans="2:7" ht="12.75">
      <c r="B204" s="459"/>
      <c r="C204" s="459"/>
      <c r="D204" s="459"/>
      <c r="E204" s="459"/>
      <c r="F204" s="459"/>
      <c r="G204" s="460"/>
    </row>
    <row r="205" spans="2:7" ht="12.75">
      <c r="B205" s="459"/>
      <c r="C205" s="459"/>
      <c r="D205" s="459"/>
      <c r="E205" s="459"/>
      <c r="F205" s="459"/>
      <c r="G205" s="460"/>
    </row>
    <row r="206" spans="2:7" ht="12.75">
      <c r="B206" s="459"/>
      <c r="C206" s="459"/>
      <c r="D206" s="459"/>
      <c r="E206" s="459"/>
      <c r="F206" s="459"/>
      <c r="G206" s="460"/>
    </row>
    <row r="207" spans="2:7" ht="12.75">
      <c r="B207" s="459"/>
      <c r="C207" s="459"/>
      <c r="D207" s="459"/>
      <c r="E207" s="459"/>
      <c r="F207" s="459"/>
      <c r="G207" s="460"/>
    </row>
    <row r="208" spans="2:7" ht="12.75">
      <c r="B208" s="459"/>
      <c r="C208" s="459"/>
      <c r="D208" s="459"/>
      <c r="E208" s="459"/>
      <c r="F208" s="459"/>
      <c r="G208" s="460"/>
    </row>
    <row r="209" spans="2:7" ht="12.75">
      <c r="B209" s="459"/>
      <c r="C209" s="459"/>
      <c r="D209" s="459"/>
      <c r="E209" s="459"/>
      <c r="F209" s="459"/>
      <c r="G209" s="460"/>
    </row>
    <row r="210" spans="2:7" ht="12.75">
      <c r="B210" s="459"/>
      <c r="C210" s="459"/>
      <c r="D210" s="459"/>
      <c r="E210" s="459"/>
      <c r="F210" s="459"/>
      <c r="G210" s="460"/>
    </row>
    <row r="211" spans="2:7" ht="12.75">
      <c r="B211" s="459"/>
      <c r="C211" s="459"/>
      <c r="D211" s="459"/>
      <c r="E211" s="459"/>
      <c r="F211" s="459"/>
      <c r="G211" s="460"/>
    </row>
    <row r="212" spans="2:7" ht="12.75">
      <c r="B212" s="459"/>
      <c r="C212" s="459"/>
      <c r="D212" s="459"/>
      <c r="E212" s="459"/>
      <c r="F212" s="459"/>
      <c r="G212" s="460"/>
    </row>
    <row r="213" spans="2:7" ht="12.75">
      <c r="B213" s="459"/>
      <c r="C213" s="459"/>
      <c r="D213" s="459"/>
      <c r="E213" s="459"/>
      <c r="F213" s="459"/>
      <c r="G213" s="460"/>
    </row>
    <row r="214" spans="2:7" ht="12.75">
      <c r="B214" s="459"/>
      <c r="C214" s="459"/>
      <c r="D214" s="459"/>
      <c r="E214" s="459"/>
      <c r="F214" s="459"/>
      <c r="G214" s="460"/>
    </row>
    <row r="215" spans="2:7" ht="12.75">
      <c r="B215" s="459"/>
      <c r="C215" s="459"/>
      <c r="D215" s="459"/>
      <c r="E215" s="459"/>
      <c r="F215" s="459"/>
      <c r="G215" s="460"/>
    </row>
    <row r="216" spans="2:7" ht="12.75">
      <c r="B216" s="459"/>
      <c r="C216" s="459"/>
      <c r="D216" s="459"/>
      <c r="E216" s="459"/>
      <c r="F216" s="459"/>
      <c r="G216" s="460"/>
    </row>
    <row r="217" spans="2:7" ht="12.75">
      <c r="B217" s="459"/>
      <c r="C217" s="459"/>
      <c r="D217" s="459"/>
      <c r="E217" s="459"/>
      <c r="F217" s="459"/>
      <c r="G217" s="460"/>
    </row>
    <row r="218" spans="2:7" ht="12.75">
      <c r="B218" s="459"/>
      <c r="C218" s="459"/>
      <c r="D218" s="459"/>
      <c r="E218" s="459"/>
      <c r="F218" s="459"/>
      <c r="G218" s="460"/>
    </row>
    <row r="219" spans="2:7" ht="12.75">
      <c r="B219" s="459"/>
      <c r="C219" s="459"/>
      <c r="D219" s="459"/>
      <c r="E219" s="459"/>
      <c r="F219" s="459"/>
      <c r="G219" s="460"/>
    </row>
    <row r="220" spans="2:7" ht="12.75">
      <c r="B220" s="459"/>
      <c r="C220" s="459"/>
      <c r="D220" s="459"/>
      <c r="E220" s="459"/>
      <c r="F220" s="459"/>
      <c r="G220" s="460"/>
    </row>
    <row r="221" spans="2:7" ht="12.75">
      <c r="B221" s="459"/>
      <c r="C221" s="459"/>
      <c r="D221" s="459"/>
      <c r="E221" s="459"/>
      <c r="F221" s="459"/>
      <c r="G221" s="460"/>
    </row>
    <row r="222" spans="2:7" ht="12.75">
      <c r="B222" s="459"/>
      <c r="C222" s="459"/>
      <c r="D222" s="459"/>
      <c r="E222" s="459"/>
      <c r="F222" s="459"/>
      <c r="G222" s="460"/>
    </row>
    <row r="223" spans="2:7" ht="12.75">
      <c r="B223" s="459"/>
      <c r="C223" s="459"/>
      <c r="D223" s="459"/>
      <c r="E223" s="459"/>
      <c r="F223" s="459"/>
      <c r="G223" s="460"/>
    </row>
    <row r="224" spans="2:7" ht="12.75">
      <c r="B224" s="459"/>
      <c r="C224" s="459"/>
      <c r="D224" s="459"/>
      <c r="E224" s="459"/>
      <c r="F224" s="459"/>
      <c r="G224" s="460"/>
    </row>
    <row r="225" spans="2:7" ht="12.75">
      <c r="B225" s="459"/>
      <c r="C225" s="459"/>
      <c r="D225" s="459"/>
      <c r="E225" s="459"/>
      <c r="F225" s="459"/>
      <c r="G225" s="460"/>
    </row>
    <row r="226" spans="2:7" ht="12.75">
      <c r="B226" s="78"/>
      <c r="C226" s="87"/>
      <c r="D226" s="87"/>
      <c r="E226" s="87"/>
      <c r="F226" s="87"/>
      <c r="G226" s="86"/>
    </row>
    <row r="227" spans="2:7" ht="12.75">
      <c r="B227" s="78"/>
      <c r="C227" s="87"/>
      <c r="D227" s="87"/>
      <c r="E227" s="87"/>
      <c r="F227" s="87"/>
      <c r="G227" s="86"/>
    </row>
    <row r="228" spans="2:7" ht="12.75">
      <c r="B228" s="78"/>
      <c r="C228" s="87"/>
      <c r="D228" s="87"/>
      <c r="E228" s="87"/>
      <c r="F228" s="87"/>
      <c r="G228" s="86"/>
    </row>
    <row r="229" spans="2:7" ht="12.75">
      <c r="B229" s="78"/>
      <c r="C229" s="87"/>
      <c r="D229" s="87"/>
      <c r="E229" s="87"/>
      <c r="F229" s="87"/>
      <c r="G229" s="86"/>
    </row>
    <row r="230" spans="2:7" ht="12.75">
      <c r="B230" s="78"/>
      <c r="C230" s="87"/>
      <c r="D230" s="87"/>
      <c r="E230" s="87"/>
      <c r="F230" s="87"/>
      <c r="G230" s="86"/>
    </row>
    <row r="231" spans="2:7" ht="12.75">
      <c r="B231" s="78"/>
      <c r="C231" s="87"/>
      <c r="D231" s="87"/>
      <c r="E231" s="87"/>
      <c r="F231" s="87"/>
      <c r="G231" s="86"/>
    </row>
    <row r="232" spans="2:7" ht="12.75">
      <c r="B232" s="78"/>
      <c r="C232" s="87"/>
      <c r="D232" s="87"/>
      <c r="E232" s="87"/>
      <c r="F232" s="87"/>
      <c r="G232" s="86"/>
    </row>
    <row r="233" spans="2:7" ht="12.75">
      <c r="B233" s="78"/>
      <c r="C233" s="87"/>
      <c r="D233" s="87"/>
      <c r="E233" s="87"/>
      <c r="F233" s="87"/>
      <c r="G233" s="86"/>
    </row>
    <row r="234" spans="2:7" ht="12.75">
      <c r="B234" s="78"/>
      <c r="C234" s="87"/>
      <c r="D234" s="87"/>
      <c r="E234" s="87"/>
      <c r="F234" s="87"/>
      <c r="G234" s="86"/>
    </row>
    <row r="235" spans="2:7" ht="12.75">
      <c r="B235" s="78"/>
      <c r="C235" s="87"/>
      <c r="D235" s="87"/>
      <c r="E235" s="87"/>
      <c r="F235" s="87"/>
      <c r="G235" s="86"/>
    </row>
    <row r="236" spans="2:7" ht="12.75">
      <c r="B236" s="78"/>
      <c r="C236" s="87"/>
      <c r="D236" s="87"/>
      <c r="E236" s="87"/>
      <c r="F236" s="87"/>
      <c r="G236" s="86"/>
    </row>
    <row r="237" spans="2:7" ht="12.75">
      <c r="B237" s="78"/>
      <c r="C237" s="87"/>
      <c r="D237" s="87"/>
      <c r="E237" s="87"/>
      <c r="F237" s="87"/>
      <c r="G237" s="86"/>
    </row>
    <row r="238" spans="2:7" ht="12.75">
      <c r="B238" s="78"/>
      <c r="C238" s="87"/>
      <c r="D238" s="87"/>
      <c r="E238" s="87"/>
      <c r="F238" s="87"/>
      <c r="G238" s="86"/>
    </row>
    <row r="239" spans="2:7" ht="12.75">
      <c r="B239" s="78"/>
      <c r="C239" s="87"/>
      <c r="D239" s="87"/>
      <c r="E239" s="87"/>
      <c r="F239" s="87"/>
      <c r="G239" s="86"/>
    </row>
    <row r="240" spans="2:7" ht="12.75">
      <c r="B240" s="78"/>
      <c r="C240" s="87"/>
      <c r="D240" s="87"/>
      <c r="E240" s="87"/>
      <c r="F240" s="87"/>
      <c r="G240" s="86"/>
    </row>
    <row r="241" spans="2:7" ht="12.75">
      <c r="B241" s="78"/>
      <c r="C241" s="87"/>
      <c r="D241" s="87"/>
      <c r="E241" s="87"/>
      <c r="F241" s="87"/>
      <c r="G241" s="86"/>
    </row>
    <row r="242" spans="2:7" ht="12.75">
      <c r="B242" s="78"/>
      <c r="C242" s="87"/>
      <c r="D242" s="87"/>
      <c r="E242" s="87"/>
      <c r="F242" s="87"/>
      <c r="G242" s="86"/>
    </row>
    <row r="243" spans="2:7" ht="12.75">
      <c r="B243" s="78"/>
      <c r="C243" s="87"/>
      <c r="D243" s="87"/>
      <c r="E243" s="87"/>
      <c r="F243" s="87"/>
      <c r="G243" s="86"/>
    </row>
    <row r="244" spans="2:7" ht="12.75">
      <c r="B244" s="78"/>
      <c r="C244" s="87"/>
      <c r="D244" s="87"/>
      <c r="E244" s="87"/>
      <c r="F244" s="87"/>
      <c r="G244" s="86"/>
    </row>
    <row r="245" spans="2:7" ht="12.75">
      <c r="B245" s="78"/>
      <c r="C245" s="87"/>
      <c r="D245" s="87"/>
      <c r="E245" s="87"/>
      <c r="F245" s="87"/>
      <c r="G245" s="86"/>
    </row>
    <row r="246" spans="2:7" ht="12.75">
      <c r="B246" s="78"/>
      <c r="C246" s="87"/>
      <c r="D246" s="87"/>
      <c r="E246" s="87"/>
      <c r="F246" s="87"/>
      <c r="G246" s="86"/>
    </row>
    <row r="247" spans="2:7" ht="12.75">
      <c r="B247" s="78"/>
      <c r="C247" s="87"/>
      <c r="D247" s="87"/>
      <c r="E247" s="87"/>
      <c r="F247" s="87"/>
      <c r="G247" s="86"/>
    </row>
    <row r="248" spans="2:7" ht="12.75">
      <c r="B248" s="78"/>
      <c r="C248" s="87"/>
      <c r="D248" s="87"/>
      <c r="E248" s="87"/>
      <c r="F248" s="87"/>
      <c r="G248" s="86"/>
    </row>
    <row r="249" spans="2:7" ht="12.75">
      <c r="B249" s="78"/>
      <c r="C249" s="87"/>
      <c r="D249" s="87"/>
      <c r="E249" s="87"/>
      <c r="F249" s="87"/>
      <c r="G249" s="86"/>
    </row>
    <row r="250" spans="2:7" ht="12.75">
      <c r="B250" s="78"/>
      <c r="C250" s="87"/>
      <c r="D250" s="87"/>
      <c r="E250" s="87"/>
      <c r="F250" s="87"/>
      <c r="G250" s="86"/>
    </row>
    <row r="251" spans="2:7" ht="12.75">
      <c r="B251" s="78"/>
      <c r="C251" s="87"/>
      <c r="D251" s="87"/>
      <c r="E251" s="87"/>
      <c r="F251" s="87"/>
      <c r="G251" s="86"/>
    </row>
    <row r="252" spans="2:7" ht="12.75">
      <c r="B252" s="78"/>
      <c r="C252" s="87"/>
      <c r="D252" s="87"/>
      <c r="E252" s="87"/>
      <c r="F252" s="87"/>
      <c r="G252" s="86"/>
    </row>
    <row r="253" spans="2:7" ht="12.75">
      <c r="B253" s="78"/>
      <c r="C253" s="87"/>
      <c r="D253" s="87"/>
      <c r="E253" s="87"/>
      <c r="F253" s="87"/>
      <c r="G253" s="86"/>
    </row>
    <row r="254" spans="2:7" ht="12.75">
      <c r="B254" s="78"/>
      <c r="C254" s="87"/>
      <c r="D254" s="87"/>
      <c r="E254" s="87"/>
      <c r="F254" s="87"/>
      <c r="G254" s="86"/>
    </row>
    <row r="255" spans="2:7" ht="12.75">
      <c r="B255" s="78"/>
      <c r="C255" s="87"/>
      <c r="D255" s="87"/>
      <c r="E255" s="87"/>
      <c r="F255" s="87"/>
      <c r="G255" s="86"/>
    </row>
    <row r="256" spans="2:7" ht="12.75">
      <c r="B256" s="78"/>
      <c r="C256" s="87"/>
      <c r="D256" s="87"/>
      <c r="E256" s="87"/>
      <c r="F256" s="87"/>
      <c r="G256" s="86"/>
    </row>
    <row r="257" spans="2:7" ht="12.75">
      <c r="B257" s="78"/>
      <c r="C257" s="87"/>
      <c r="D257" s="87"/>
      <c r="E257" s="87"/>
      <c r="F257" s="87"/>
      <c r="G257" s="86"/>
    </row>
    <row r="258" spans="2:7" ht="12.75">
      <c r="B258" s="78"/>
      <c r="C258" s="87"/>
      <c r="D258" s="87"/>
      <c r="E258" s="87"/>
      <c r="F258" s="87"/>
      <c r="G258" s="86"/>
    </row>
    <row r="259" spans="2:7" ht="12.75">
      <c r="B259" s="78"/>
      <c r="C259" s="87"/>
      <c r="D259" s="87"/>
      <c r="E259" s="87"/>
      <c r="F259" s="87"/>
      <c r="G259" s="86"/>
    </row>
    <row r="260" spans="2:7" ht="12.75">
      <c r="B260" s="78"/>
      <c r="C260" s="87"/>
      <c r="D260" s="87"/>
      <c r="E260" s="87"/>
      <c r="F260" s="87"/>
      <c r="G260" s="86"/>
    </row>
    <row r="261" spans="2:7" ht="12.75">
      <c r="B261" s="78"/>
      <c r="C261" s="87"/>
      <c r="D261" s="87"/>
      <c r="E261" s="87"/>
      <c r="F261" s="87"/>
      <c r="G261" s="86"/>
    </row>
    <row r="262" spans="2:7" ht="12.75">
      <c r="B262" s="78"/>
      <c r="C262" s="87"/>
      <c r="D262" s="87"/>
      <c r="E262" s="87"/>
      <c r="F262" s="87"/>
      <c r="G262" s="86"/>
    </row>
    <row r="263" spans="2:7" ht="12.75">
      <c r="B263" s="78"/>
      <c r="C263" s="87"/>
      <c r="D263" s="87"/>
      <c r="E263" s="87"/>
      <c r="F263" s="87"/>
      <c r="G263" s="86"/>
    </row>
    <row r="264" spans="2:7" ht="12.75">
      <c r="B264" s="78"/>
      <c r="C264" s="87"/>
      <c r="D264" s="87"/>
      <c r="E264" s="87"/>
      <c r="F264" s="87"/>
      <c r="G264" s="86"/>
    </row>
    <row r="265" spans="2:7" ht="12.75">
      <c r="B265" s="78"/>
      <c r="C265" s="87"/>
      <c r="D265" s="87"/>
      <c r="E265" s="87"/>
      <c r="F265" s="87"/>
      <c r="G265" s="86"/>
    </row>
    <row r="266" spans="2:7" ht="12.75">
      <c r="B266" s="78"/>
      <c r="C266" s="87"/>
      <c r="D266" s="87"/>
      <c r="E266" s="87"/>
      <c r="F266" s="87"/>
      <c r="G266" s="86"/>
    </row>
    <row r="267" spans="2:7" ht="12.75">
      <c r="B267" s="78"/>
      <c r="C267" s="87"/>
      <c r="D267" s="87"/>
      <c r="E267" s="87"/>
      <c r="F267" s="87"/>
      <c r="G267" s="86"/>
    </row>
    <row r="268" spans="2:7" ht="12.75">
      <c r="B268" s="78"/>
      <c r="C268" s="87"/>
      <c r="D268" s="87"/>
      <c r="E268" s="87"/>
      <c r="F268" s="87"/>
      <c r="G268" s="86"/>
    </row>
    <row r="269" spans="2:7" ht="12.75">
      <c r="B269" s="78"/>
      <c r="C269" s="87"/>
      <c r="D269" s="87"/>
      <c r="E269" s="87"/>
      <c r="F269" s="87"/>
      <c r="G269" s="86"/>
    </row>
    <row r="270" spans="2:7" ht="12.75">
      <c r="B270" s="78"/>
      <c r="C270" s="87"/>
      <c r="D270" s="87"/>
      <c r="E270" s="87"/>
      <c r="F270" s="87"/>
      <c r="G270" s="86"/>
    </row>
    <row r="271" spans="2:7" ht="12.75">
      <c r="B271" s="78"/>
      <c r="C271" s="87"/>
      <c r="D271" s="87"/>
      <c r="E271" s="87"/>
      <c r="F271" s="87"/>
      <c r="G271" s="86"/>
    </row>
    <row r="272" spans="2:7" ht="12.75">
      <c r="B272" s="78"/>
      <c r="C272" s="87"/>
      <c r="D272" s="87"/>
      <c r="E272" s="87"/>
      <c r="F272" s="87"/>
      <c r="G272" s="86"/>
    </row>
    <row r="273" spans="2:7" ht="12.75">
      <c r="B273" s="78"/>
      <c r="C273" s="87"/>
      <c r="D273" s="87"/>
      <c r="E273" s="87"/>
      <c r="F273" s="87"/>
      <c r="G273" s="86"/>
    </row>
    <row r="274" spans="2:7" ht="12.75">
      <c r="B274" s="78"/>
      <c r="C274" s="87"/>
      <c r="D274" s="87"/>
      <c r="E274" s="87"/>
      <c r="F274" s="87"/>
      <c r="G274" s="86"/>
    </row>
    <row r="275" spans="2:7" ht="12.75">
      <c r="B275" s="78"/>
      <c r="C275" s="87"/>
      <c r="D275" s="87"/>
      <c r="E275" s="87"/>
      <c r="F275" s="87"/>
      <c r="G275" s="86"/>
    </row>
    <row r="276" spans="2:7" ht="12.75">
      <c r="B276" s="78"/>
      <c r="C276" s="87"/>
      <c r="D276" s="87"/>
      <c r="E276" s="87"/>
      <c r="F276" s="87"/>
      <c r="G276" s="86"/>
    </row>
    <row r="277" spans="2:7" ht="12.75">
      <c r="B277" s="78"/>
      <c r="C277" s="87"/>
      <c r="D277" s="87"/>
      <c r="E277" s="87"/>
      <c r="F277" s="87"/>
      <c r="G277" s="86"/>
    </row>
    <row r="278" spans="2:7" ht="12.75">
      <c r="B278" s="78"/>
      <c r="C278" s="87"/>
      <c r="D278" s="87"/>
      <c r="E278" s="87"/>
      <c r="F278" s="87"/>
      <c r="G278" s="86"/>
    </row>
    <row r="279" spans="2:7" ht="12.75">
      <c r="B279" s="78"/>
      <c r="C279" s="87"/>
      <c r="D279" s="87"/>
      <c r="E279" s="87"/>
      <c r="F279" s="87"/>
      <c r="G279" s="86"/>
    </row>
    <row r="280" spans="2:7" ht="12.75">
      <c r="B280" s="78"/>
      <c r="C280" s="87"/>
      <c r="D280" s="87"/>
      <c r="E280" s="87"/>
      <c r="F280" s="87"/>
      <c r="G280" s="86"/>
    </row>
    <row r="281" spans="2:7" ht="12.75">
      <c r="B281" s="78"/>
      <c r="C281" s="87"/>
      <c r="D281" s="87"/>
      <c r="E281" s="87"/>
      <c r="F281" s="87"/>
      <c r="G281" s="86"/>
    </row>
    <row r="282" spans="2:7" ht="12.75">
      <c r="B282" s="78"/>
      <c r="C282" s="87"/>
      <c r="D282" s="87"/>
      <c r="E282" s="87"/>
      <c r="F282" s="87"/>
      <c r="G282" s="86"/>
    </row>
    <row r="283" spans="2:7" ht="12.75">
      <c r="B283" s="78"/>
      <c r="C283" s="87"/>
      <c r="D283" s="87"/>
      <c r="E283" s="87"/>
      <c r="F283" s="87"/>
      <c r="G283" s="86"/>
    </row>
    <row r="284" spans="2:7" ht="12.75">
      <c r="B284" s="78"/>
      <c r="C284" s="87"/>
      <c r="D284" s="87"/>
      <c r="E284" s="87"/>
      <c r="F284" s="87"/>
      <c r="G284" s="86"/>
    </row>
    <row r="285" spans="2:7" ht="12.75">
      <c r="B285" s="78"/>
      <c r="C285" s="87"/>
      <c r="D285" s="87"/>
      <c r="E285" s="87"/>
      <c r="F285" s="87"/>
      <c r="G285" s="86"/>
    </row>
    <row r="286" spans="2:7" ht="12.75">
      <c r="B286" s="78"/>
      <c r="C286" s="87"/>
      <c r="D286" s="87"/>
      <c r="E286" s="87"/>
      <c r="F286" s="87"/>
      <c r="G286" s="86"/>
    </row>
    <row r="287" spans="2:7" ht="12.75">
      <c r="B287" s="78"/>
      <c r="C287" s="87"/>
      <c r="D287" s="87"/>
      <c r="E287" s="87"/>
      <c r="F287" s="87"/>
      <c r="G287" s="86"/>
    </row>
    <row r="288" spans="2:7" ht="12.75">
      <c r="B288" s="78"/>
      <c r="C288" s="87"/>
      <c r="D288" s="87"/>
      <c r="E288" s="87"/>
      <c r="F288" s="87"/>
      <c r="G288" s="86"/>
    </row>
    <row r="289" spans="2:7" ht="12.75">
      <c r="B289" s="78"/>
      <c r="C289" s="87"/>
      <c r="D289" s="87"/>
      <c r="E289" s="87"/>
      <c r="F289" s="87"/>
      <c r="G289" s="86"/>
    </row>
    <row r="290" spans="2:7" ht="12.75">
      <c r="B290" s="78"/>
      <c r="C290" s="87"/>
      <c r="D290" s="87"/>
      <c r="E290" s="87"/>
      <c r="F290" s="87"/>
      <c r="G290" s="86"/>
    </row>
    <row r="291" spans="2:7" ht="12.75">
      <c r="B291" s="78"/>
      <c r="C291" s="87"/>
      <c r="D291" s="87"/>
      <c r="E291" s="87"/>
      <c r="F291" s="87"/>
      <c r="G291" s="86"/>
    </row>
    <row r="292" spans="2:7" ht="12.75">
      <c r="B292" s="78"/>
      <c r="C292" s="87"/>
      <c r="D292" s="87"/>
      <c r="E292" s="87"/>
      <c r="F292" s="87"/>
      <c r="G292" s="86"/>
    </row>
    <row r="293" spans="2:7" ht="12.75">
      <c r="B293" s="78"/>
      <c r="C293" s="87"/>
      <c r="D293" s="87"/>
      <c r="E293" s="87"/>
      <c r="F293" s="87"/>
      <c r="G293" s="86"/>
    </row>
    <row r="294" spans="2:7" ht="12.75">
      <c r="B294" s="78"/>
      <c r="C294" s="87"/>
      <c r="D294" s="87"/>
      <c r="E294" s="87"/>
      <c r="F294" s="87"/>
      <c r="G294" s="86"/>
    </row>
    <row r="295" spans="2:7" ht="12.75">
      <c r="B295" s="78"/>
      <c r="C295" s="87"/>
      <c r="D295" s="87"/>
      <c r="E295" s="87"/>
      <c r="F295" s="87"/>
      <c r="G295" s="86"/>
    </row>
    <row r="296" spans="2:7" ht="12.75">
      <c r="B296" s="78"/>
      <c r="C296" s="87"/>
      <c r="D296" s="87"/>
      <c r="E296" s="87"/>
      <c r="F296" s="87"/>
      <c r="G296" s="86"/>
    </row>
    <row r="297" spans="2:7" ht="12.75">
      <c r="B297" s="78"/>
      <c r="C297" s="87"/>
      <c r="D297" s="87"/>
      <c r="E297" s="87"/>
      <c r="F297" s="87"/>
      <c r="G297" s="86"/>
    </row>
    <row r="298" spans="2:7" ht="12.75">
      <c r="B298" s="78"/>
      <c r="C298" s="87"/>
      <c r="D298" s="87"/>
      <c r="E298" s="87"/>
      <c r="F298" s="87"/>
      <c r="G298" s="86"/>
    </row>
    <row r="299" spans="2:7" ht="12.75">
      <c r="B299" s="78"/>
      <c r="C299" s="87"/>
      <c r="D299" s="87"/>
      <c r="E299" s="87"/>
      <c r="F299" s="87"/>
      <c r="G299" s="86"/>
    </row>
    <row r="300" spans="2:7" ht="12.75">
      <c r="B300" s="78"/>
      <c r="C300" s="87"/>
      <c r="D300" s="87"/>
      <c r="E300" s="87"/>
      <c r="F300" s="87"/>
      <c r="G300" s="86"/>
    </row>
    <row r="301" spans="2:7" ht="12.75">
      <c r="B301" s="78"/>
      <c r="C301" s="87"/>
      <c r="D301" s="87"/>
      <c r="E301" s="87"/>
      <c r="F301" s="87"/>
      <c r="G301" s="86"/>
    </row>
    <row r="302" spans="2:7" ht="12.75">
      <c r="B302" s="78"/>
      <c r="C302" s="87"/>
      <c r="D302" s="87"/>
      <c r="E302" s="87"/>
      <c r="F302" s="87"/>
      <c r="G302" s="86"/>
    </row>
    <row r="303" spans="2:7" ht="12.75">
      <c r="B303" s="78"/>
      <c r="C303" s="87"/>
      <c r="D303" s="87"/>
      <c r="E303" s="87"/>
      <c r="F303" s="87"/>
      <c r="G303" s="86"/>
    </row>
    <row r="304" spans="2:7" ht="12.75">
      <c r="B304" s="78"/>
      <c r="C304" s="87"/>
      <c r="D304" s="87"/>
      <c r="E304" s="87"/>
      <c r="F304" s="87"/>
      <c r="G304" s="86"/>
    </row>
    <row r="305" spans="2:7" ht="12.75">
      <c r="B305" s="78"/>
      <c r="C305" s="87"/>
      <c r="D305" s="87"/>
      <c r="E305" s="87"/>
      <c r="F305" s="87"/>
      <c r="G305" s="86"/>
    </row>
    <row r="306" spans="2:7" ht="12.75">
      <c r="B306" s="78"/>
      <c r="C306" s="87"/>
      <c r="D306" s="87"/>
      <c r="E306" s="87"/>
      <c r="F306" s="87"/>
      <c r="G306" s="86"/>
    </row>
    <row r="307" spans="2:7" ht="12.75">
      <c r="B307" s="78"/>
      <c r="C307" s="87"/>
      <c r="D307" s="87"/>
      <c r="E307" s="87"/>
      <c r="F307" s="87"/>
      <c r="G307" s="86"/>
    </row>
    <row r="308" spans="2:7" ht="12.75">
      <c r="B308" s="78"/>
      <c r="C308" s="87"/>
      <c r="D308" s="87"/>
      <c r="E308" s="87"/>
      <c r="F308" s="87"/>
      <c r="G308" s="86"/>
    </row>
    <row r="309" spans="2:7" ht="12.75">
      <c r="B309" s="78"/>
      <c r="C309" s="87"/>
      <c r="D309" s="87"/>
      <c r="E309" s="87"/>
      <c r="F309" s="87"/>
      <c r="G309" s="86"/>
    </row>
    <row r="310" spans="2:7" ht="12.75">
      <c r="B310" s="78"/>
      <c r="C310" s="87"/>
      <c r="D310" s="87"/>
      <c r="E310" s="87"/>
      <c r="F310" s="87"/>
      <c r="G310" s="86"/>
    </row>
    <row r="311" spans="2:7" ht="12.75">
      <c r="B311" s="78"/>
      <c r="C311" s="87"/>
      <c r="D311" s="87"/>
      <c r="E311" s="87"/>
      <c r="F311" s="87"/>
      <c r="G311" s="86"/>
    </row>
    <row r="312" spans="2:7" ht="12.75">
      <c r="B312" s="78"/>
      <c r="C312" s="87"/>
      <c r="D312" s="87"/>
      <c r="E312" s="87"/>
      <c r="F312" s="87"/>
      <c r="G312" s="86"/>
    </row>
    <row r="313" spans="2:7" ht="12.75">
      <c r="B313" s="78"/>
      <c r="C313" s="87"/>
      <c r="D313" s="87"/>
      <c r="E313" s="87"/>
      <c r="F313" s="87"/>
      <c r="G313" s="86"/>
    </row>
    <row r="314" spans="2:7" ht="12.75">
      <c r="B314" s="78"/>
      <c r="C314" s="87"/>
      <c r="D314" s="87"/>
      <c r="E314" s="87"/>
      <c r="F314" s="87"/>
      <c r="G314" s="86"/>
    </row>
    <row r="315" spans="2:7" ht="12.75">
      <c r="B315" s="78"/>
      <c r="C315" s="87"/>
      <c r="D315" s="87"/>
      <c r="E315" s="87"/>
      <c r="F315" s="87"/>
      <c r="G315" s="86"/>
    </row>
    <row r="316" spans="2:7" ht="12.75">
      <c r="B316" s="78"/>
      <c r="C316" s="87"/>
      <c r="D316" s="87"/>
      <c r="E316" s="87"/>
      <c r="F316" s="87"/>
      <c r="G316" s="86"/>
    </row>
    <row r="317" spans="2:7" ht="12.75">
      <c r="B317" s="78"/>
      <c r="C317" s="87"/>
      <c r="D317" s="87"/>
      <c r="E317" s="87"/>
      <c r="F317" s="87"/>
      <c r="G317" s="86"/>
    </row>
    <row r="318" spans="2:7" ht="12.75">
      <c r="B318" s="78"/>
      <c r="C318" s="87"/>
      <c r="D318" s="87"/>
      <c r="E318" s="87"/>
      <c r="F318" s="87"/>
      <c r="G318" s="86"/>
    </row>
    <row r="319" spans="2:7" ht="12.75">
      <c r="B319" s="78"/>
      <c r="C319" s="87"/>
      <c r="D319" s="87"/>
      <c r="E319" s="87"/>
      <c r="F319" s="87"/>
      <c r="G319" s="86"/>
    </row>
    <row r="320" spans="2:7" ht="12.75">
      <c r="B320" s="78"/>
      <c r="C320" s="87"/>
      <c r="D320" s="87"/>
      <c r="E320" s="87"/>
      <c r="F320" s="87"/>
      <c r="G320" s="86"/>
    </row>
    <row r="321" spans="2:7" ht="12.75">
      <c r="B321" s="78"/>
      <c r="C321" s="87"/>
      <c r="D321" s="87"/>
      <c r="E321" s="87"/>
      <c r="F321" s="87"/>
      <c r="G321" s="86"/>
    </row>
    <row r="322" spans="2:7" ht="12.75">
      <c r="B322" s="78"/>
      <c r="C322" s="87"/>
      <c r="D322" s="87"/>
      <c r="E322" s="87"/>
      <c r="F322" s="87"/>
      <c r="G322" s="86"/>
    </row>
    <row r="323" spans="2:7" ht="12.75">
      <c r="B323" s="78"/>
      <c r="C323" s="87"/>
      <c r="D323" s="87"/>
      <c r="E323" s="87"/>
      <c r="F323" s="87"/>
      <c r="G323" s="86"/>
    </row>
    <row r="324" spans="2:7" ht="12.75">
      <c r="B324" s="78"/>
      <c r="C324" s="87"/>
      <c r="D324" s="87"/>
      <c r="E324" s="87"/>
      <c r="F324" s="87"/>
      <c r="G324" s="86"/>
    </row>
    <row r="325" spans="2:7" ht="12.75">
      <c r="B325" s="78"/>
      <c r="C325" s="87"/>
      <c r="D325" s="87"/>
      <c r="E325" s="87"/>
      <c r="F325" s="87"/>
      <c r="G325" s="86"/>
    </row>
    <row r="326" spans="2:7" ht="12.75">
      <c r="B326" s="78"/>
      <c r="C326" s="87"/>
      <c r="D326" s="87"/>
      <c r="E326" s="87"/>
      <c r="F326" s="87"/>
      <c r="G326" s="86"/>
    </row>
    <row r="327" spans="2:7" ht="12.75">
      <c r="B327" s="78"/>
      <c r="C327" s="87"/>
      <c r="D327" s="87"/>
      <c r="E327" s="87"/>
      <c r="F327" s="87"/>
      <c r="G327" s="86"/>
    </row>
    <row r="328" spans="2:7" ht="12.75">
      <c r="B328" s="78"/>
      <c r="C328" s="87"/>
      <c r="D328" s="87"/>
      <c r="E328" s="87"/>
      <c r="F328" s="87"/>
      <c r="G328" s="86"/>
    </row>
    <row r="329" spans="2:7" ht="12.75">
      <c r="B329" s="78"/>
      <c r="C329" s="87"/>
      <c r="D329" s="87"/>
      <c r="E329" s="87"/>
      <c r="F329" s="87"/>
      <c r="G329" s="86"/>
    </row>
    <row r="330" spans="2:7" ht="12.75">
      <c r="B330" s="78"/>
      <c r="C330" s="87"/>
      <c r="D330" s="87"/>
      <c r="E330" s="87"/>
      <c r="F330" s="87"/>
      <c r="G330" s="86"/>
    </row>
    <row r="331" spans="2:7" ht="12.75">
      <c r="B331" s="78"/>
      <c r="C331" s="87"/>
      <c r="D331" s="87"/>
      <c r="E331" s="87"/>
      <c r="F331" s="87"/>
      <c r="G331" s="86"/>
    </row>
    <row r="332" spans="2:7" ht="12.75">
      <c r="B332" s="78"/>
      <c r="C332" s="87"/>
      <c r="D332" s="87"/>
      <c r="E332" s="87"/>
      <c r="F332" s="87"/>
      <c r="G332" s="86"/>
    </row>
    <row r="333" spans="2:7" ht="12.75">
      <c r="B333" s="78"/>
      <c r="C333" s="87"/>
      <c r="D333" s="87"/>
      <c r="E333" s="87"/>
      <c r="F333" s="87"/>
      <c r="G333" s="86"/>
    </row>
    <row r="334" spans="2:7" ht="12.75">
      <c r="B334" s="78"/>
      <c r="C334" s="87"/>
      <c r="D334" s="87"/>
      <c r="E334" s="87"/>
      <c r="F334" s="87"/>
      <c r="G334" s="86"/>
    </row>
    <row r="335" spans="2:7" ht="12.75">
      <c r="B335" s="78"/>
      <c r="C335" s="87"/>
      <c r="D335" s="87"/>
      <c r="E335" s="87"/>
      <c r="F335" s="87"/>
      <c r="G335" s="86"/>
    </row>
    <row r="336" spans="2:7" ht="12.75">
      <c r="B336" s="78"/>
      <c r="C336" s="87"/>
      <c r="D336" s="87"/>
      <c r="E336" s="87"/>
      <c r="F336" s="87"/>
      <c r="G336" s="86"/>
    </row>
    <row r="337" spans="2:7" ht="12.75">
      <c r="B337" s="78"/>
      <c r="C337" s="87"/>
      <c r="D337" s="87"/>
      <c r="E337" s="87"/>
      <c r="F337" s="87"/>
      <c r="G337" s="86"/>
    </row>
    <row r="338" spans="2:7" ht="12.75">
      <c r="B338" s="78"/>
      <c r="C338" s="87"/>
      <c r="D338" s="87"/>
      <c r="E338" s="87"/>
      <c r="F338" s="87"/>
      <c r="G338" s="86"/>
    </row>
    <row r="339" spans="2:7" ht="12.75">
      <c r="B339" s="78"/>
      <c r="C339" s="87"/>
      <c r="D339" s="87"/>
      <c r="E339" s="87"/>
      <c r="F339" s="87"/>
      <c r="G339" s="86"/>
    </row>
    <row r="340" spans="2:7" ht="12.75">
      <c r="B340" s="78"/>
      <c r="C340" s="87"/>
      <c r="D340" s="87"/>
      <c r="E340" s="87"/>
      <c r="F340" s="87"/>
      <c r="G340" s="86"/>
    </row>
    <row r="341" spans="2:7" ht="12.75">
      <c r="B341" s="78"/>
      <c r="C341" s="87"/>
      <c r="D341" s="87"/>
      <c r="E341" s="87"/>
      <c r="F341" s="87"/>
      <c r="G341" s="86"/>
    </row>
    <row r="342" spans="2:7" ht="12.75">
      <c r="B342" s="78"/>
      <c r="C342" s="87"/>
      <c r="D342" s="87"/>
      <c r="E342" s="87"/>
      <c r="F342" s="87"/>
      <c r="G342" s="86"/>
    </row>
    <row r="343" spans="2:7" ht="12.75">
      <c r="B343" s="78"/>
      <c r="C343" s="87"/>
      <c r="D343" s="87"/>
      <c r="E343" s="87"/>
      <c r="F343" s="87"/>
      <c r="G343" s="86"/>
    </row>
    <row r="344" spans="2:7" ht="12.75">
      <c r="B344" s="78"/>
      <c r="C344" s="87"/>
      <c r="D344" s="87"/>
      <c r="E344" s="87"/>
      <c r="F344" s="87"/>
      <c r="G344" s="86"/>
    </row>
    <row r="345" spans="2:7" ht="12.75">
      <c r="B345" s="78"/>
      <c r="C345" s="87"/>
      <c r="D345" s="87"/>
      <c r="E345" s="87"/>
      <c r="F345" s="87"/>
      <c r="G345" s="86"/>
    </row>
    <row r="346" spans="2:7" ht="12.75">
      <c r="B346" s="78"/>
      <c r="C346" s="87"/>
      <c r="D346" s="87"/>
      <c r="E346" s="87"/>
      <c r="F346" s="87"/>
      <c r="G346" s="86"/>
    </row>
    <row r="347" spans="2:7" ht="12.75">
      <c r="B347" s="78"/>
      <c r="C347" s="87"/>
      <c r="D347" s="87"/>
      <c r="E347" s="87"/>
      <c r="F347" s="87"/>
      <c r="G347" s="86"/>
    </row>
    <row r="348" spans="2:7" ht="12.75">
      <c r="B348" s="78"/>
      <c r="C348" s="87"/>
      <c r="D348" s="87"/>
      <c r="E348" s="87"/>
      <c r="F348" s="87"/>
      <c r="G348" s="86"/>
    </row>
    <row r="349" spans="2:7" ht="12.75">
      <c r="B349" s="78"/>
      <c r="C349" s="87"/>
      <c r="D349" s="87"/>
      <c r="E349" s="87"/>
      <c r="F349" s="87"/>
      <c r="G349" s="86"/>
    </row>
    <row r="350" spans="2:7" ht="12.75">
      <c r="B350" s="78"/>
      <c r="C350" s="87"/>
      <c r="D350" s="87"/>
      <c r="E350" s="87"/>
      <c r="F350" s="87"/>
      <c r="G350" s="86"/>
    </row>
    <row r="351" spans="2:7" ht="12.75">
      <c r="B351" s="78"/>
      <c r="C351" s="87"/>
      <c r="D351" s="87"/>
      <c r="E351" s="87"/>
      <c r="F351" s="87"/>
      <c r="G351" s="86"/>
    </row>
    <row r="352" spans="2:7" ht="12.75">
      <c r="B352" s="78"/>
      <c r="C352" s="87"/>
      <c r="D352" s="87"/>
      <c r="E352" s="87"/>
      <c r="F352" s="87"/>
      <c r="G352" s="86"/>
    </row>
    <row r="353" spans="2:7" ht="12.75">
      <c r="B353" s="78"/>
      <c r="C353" s="87"/>
      <c r="D353" s="87"/>
      <c r="E353" s="87"/>
      <c r="F353" s="87"/>
      <c r="G353" s="86"/>
    </row>
    <row r="354" spans="2:7" ht="12.75">
      <c r="B354" s="78"/>
      <c r="C354" s="87"/>
      <c r="D354" s="87"/>
      <c r="E354" s="87"/>
      <c r="F354" s="87"/>
      <c r="G354" s="86"/>
    </row>
    <row r="355" spans="2:7" ht="12.75">
      <c r="B355" s="78"/>
      <c r="C355" s="87"/>
      <c r="D355" s="87"/>
      <c r="E355" s="87"/>
      <c r="F355" s="87"/>
      <c r="G355" s="86"/>
    </row>
    <row r="356" spans="2:7" ht="12.75">
      <c r="B356" s="78"/>
      <c r="C356" s="87"/>
      <c r="D356" s="87"/>
      <c r="E356" s="87"/>
      <c r="F356" s="87"/>
      <c r="G356" s="86"/>
    </row>
    <row r="357" spans="2:7" ht="12.75">
      <c r="B357" s="78"/>
      <c r="C357" s="87"/>
      <c r="D357" s="87"/>
      <c r="E357" s="87"/>
      <c r="F357" s="87"/>
      <c r="G357" s="86"/>
    </row>
    <row r="358" spans="2:7" ht="12.75">
      <c r="B358" s="78"/>
      <c r="C358" s="87"/>
      <c r="D358" s="87"/>
      <c r="E358" s="87"/>
      <c r="F358" s="87"/>
      <c r="G358" s="86"/>
    </row>
    <row r="359" spans="2:7" ht="12.75">
      <c r="B359" s="78"/>
      <c r="C359" s="87"/>
      <c r="D359" s="87"/>
      <c r="E359" s="87"/>
      <c r="F359" s="87"/>
      <c r="G359" s="86"/>
    </row>
    <row r="360" spans="2:7" ht="12.75">
      <c r="B360" s="78"/>
      <c r="C360" s="87"/>
      <c r="D360" s="87"/>
      <c r="E360" s="87"/>
      <c r="F360" s="87"/>
      <c r="G360" s="86"/>
    </row>
    <row r="361" spans="2:7" ht="12.75">
      <c r="B361" s="78"/>
      <c r="C361" s="87"/>
      <c r="D361" s="87"/>
      <c r="E361" s="87"/>
      <c r="F361" s="87"/>
      <c r="G361" s="86"/>
    </row>
    <row r="362" spans="2:7" ht="12.75">
      <c r="B362" s="78"/>
      <c r="C362" s="87"/>
      <c r="D362" s="87"/>
      <c r="E362" s="87"/>
      <c r="F362" s="87"/>
      <c r="G362" s="86"/>
    </row>
    <row r="363" spans="2:7" ht="12.75">
      <c r="B363" s="78"/>
      <c r="C363" s="87"/>
      <c r="D363" s="87"/>
      <c r="E363" s="87"/>
      <c r="F363" s="87"/>
      <c r="G363" s="86"/>
    </row>
    <row r="364" spans="2:7" ht="12.75">
      <c r="B364" s="78"/>
      <c r="C364" s="87"/>
      <c r="D364" s="87"/>
      <c r="E364" s="87"/>
      <c r="F364" s="87"/>
      <c r="G364" s="86"/>
    </row>
    <row r="365" spans="2:7" ht="12.75">
      <c r="B365" s="78"/>
      <c r="C365" s="87"/>
      <c r="D365" s="87"/>
      <c r="E365" s="87"/>
      <c r="F365" s="87"/>
      <c r="G365" s="86"/>
    </row>
    <row r="366" spans="2:7" ht="12.75">
      <c r="B366" s="78"/>
      <c r="C366" s="87"/>
      <c r="D366" s="87"/>
      <c r="E366" s="87"/>
      <c r="F366" s="87"/>
      <c r="G366" s="86"/>
    </row>
    <row r="367" spans="2:7" ht="12.75">
      <c r="B367" s="78"/>
      <c r="C367" s="87"/>
      <c r="D367" s="87"/>
      <c r="E367" s="87"/>
      <c r="F367" s="87"/>
      <c r="G367" s="86"/>
    </row>
    <row r="368" spans="2:7" ht="12.75">
      <c r="B368" s="78"/>
      <c r="C368" s="87"/>
      <c r="D368" s="87"/>
      <c r="E368" s="87"/>
      <c r="F368" s="87"/>
      <c r="G368" s="86"/>
    </row>
    <row r="369" spans="2:7" ht="12.75">
      <c r="B369" s="78"/>
      <c r="C369" s="87"/>
      <c r="D369" s="87"/>
      <c r="E369" s="87"/>
      <c r="F369" s="87"/>
      <c r="G369" s="86"/>
    </row>
    <row r="370" spans="2:7" ht="12.75">
      <c r="B370" s="78"/>
      <c r="C370" s="87"/>
      <c r="D370" s="87"/>
      <c r="E370" s="87"/>
      <c r="F370" s="87"/>
      <c r="G370" s="86"/>
    </row>
    <row r="371" spans="2:7" ht="12.75">
      <c r="B371" s="78"/>
      <c r="C371" s="87"/>
      <c r="D371" s="87"/>
      <c r="E371" s="87"/>
      <c r="F371" s="87"/>
      <c r="G371" s="86"/>
    </row>
    <row r="372" spans="2:7" ht="12.75">
      <c r="B372" s="78"/>
      <c r="C372" s="87"/>
      <c r="D372" s="87"/>
      <c r="E372" s="87"/>
      <c r="F372" s="87"/>
      <c r="G372" s="86"/>
    </row>
    <row r="373" spans="2:7" ht="12.75">
      <c r="B373" s="78"/>
      <c r="C373" s="87"/>
      <c r="D373" s="87"/>
      <c r="E373" s="87"/>
      <c r="F373" s="87"/>
      <c r="G373" s="86"/>
    </row>
    <row r="374" spans="2:7" ht="12.75">
      <c r="B374" s="78"/>
      <c r="C374" s="87"/>
      <c r="D374" s="87"/>
      <c r="E374" s="87"/>
      <c r="F374" s="87"/>
      <c r="G374" s="86"/>
    </row>
    <row r="375" spans="2:7" ht="12.75">
      <c r="B375" s="78"/>
      <c r="C375" s="87"/>
      <c r="D375" s="87"/>
      <c r="E375" s="87"/>
      <c r="F375" s="87"/>
      <c r="G375" s="86"/>
    </row>
    <row r="376" spans="2:7" ht="12.75">
      <c r="B376" s="78"/>
      <c r="C376" s="87"/>
      <c r="D376" s="87"/>
      <c r="E376" s="87"/>
      <c r="F376" s="87"/>
      <c r="G376" s="86"/>
    </row>
    <row r="377" spans="2:7" ht="12.75">
      <c r="B377" s="78"/>
      <c r="C377" s="87"/>
      <c r="D377" s="87"/>
      <c r="E377" s="87"/>
      <c r="F377" s="87"/>
      <c r="G377" s="86"/>
    </row>
    <row r="378" spans="2:7" ht="12.75">
      <c r="B378" s="78"/>
      <c r="C378" s="87"/>
      <c r="D378" s="87"/>
      <c r="E378" s="87"/>
      <c r="F378" s="87"/>
      <c r="G378" s="86"/>
    </row>
    <row r="379" spans="2:7" ht="12.75">
      <c r="B379" s="78"/>
      <c r="C379" s="87"/>
      <c r="D379" s="87"/>
      <c r="E379" s="87"/>
      <c r="F379" s="87"/>
      <c r="G379" s="86"/>
    </row>
    <row r="380" spans="2:7" ht="12.75">
      <c r="B380" s="78"/>
      <c r="C380" s="87"/>
      <c r="D380" s="87"/>
      <c r="E380" s="87"/>
      <c r="F380" s="87"/>
      <c r="G380" s="86"/>
    </row>
    <row r="381" spans="2:7" ht="12.75">
      <c r="B381" s="78"/>
      <c r="C381" s="87"/>
      <c r="D381" s="87"/>
      <c r="E381" s="87"/>
      <c r="F381" s="87"/>
      <c r="G381" s="86"/>
    </row>
    <row r="382" spans="2:7" ht="12.75">
      <c r="B382" s="78"/>
      <c r="C382" s="87"/>
      <c r="D382" s="87"/>
      <c r="E382" s="87"/>
      <c r="F382" s="87"/>
      <c r="G382" s="86"/>
    </row>
    <row r="383" spans="2:7" ht="12.75">
      <c r="B383" s="78"/>
      <c r="C383" s="87"/>
      <c r="D383" s="87"/>
      <c r="E383" s="87"/>
      <c r="F383" s="87"/>
      <c r="G383" s="86"/>
    </row>
    <row r="384" spans="2:7" ht="12.75">
      <c r="B384" s="78"/>
      <c r="C384" s="87"/>
      <c r="D384" s="87"/>
      <c r="E384" s="87"/>
      <c r="F384" s="87"/>
      <c r="G384" s="86"/>
    </row>
    <row r="385" spans="2:7" ht="12.75">
      <c r="B385" s="78"/>
      <c r="C385" s="87"/>
      <c r="D385" s="87"/>
      <c r="E385" s="87"/>
      <c r="F385" s="87"/>
      <c r="G385" s="86"/>
    </row>
    <row r="386" spans="2:7" ht="12.75">
      <c r="B386" s="78"/>
      <c r="C386" s="87"/>
      <c r="D386" s="87"/>
      <c r="E386" s="87"/>
      <c r="F386" s="87"/>
      <c r="G386" s="86"/>
    </row>
    <row r="387" spans="2:7" ht="12.75">
      <c r="B387" s="78"/>
      <c r="C387" s="87"/>
      <c r="D387" s="87"/>
      <c r="E387" s="87"/>
      <c r="F387" s="87"/>
      <c r="G387" s="86"/>
    </row>
    <row r="388" spans="2:7" ht="12.75">
      <c r="B388" s="78"/>
      <c r="C388" s="87"/>
      <c r="D388" s="87"/>
      <c r="E388" s="87"/>
      <c r="F388" s="87"/>
      <c r="G388" s="86"/>
    </row>
    <row r="389" spans="2:7" ht="12.75">
      <c r="B389" s="78"/>
      <c r="C389" s="87"/>
      <c r="D389" s="87"/>
      <c r="E389" s="87"/>
      <c r="F389" s="87"/>
      <c r="G389" s="86"/>
    </row>
    <row r="390" spans="2:7" ht="12.75">
      <c r="B390" s="78"/>
      <c r="C390" s="87"/>
      <c r="D390" s="87"/>
      <c r="E390" s="87"/>
      <c r="F390" s="87"/>
      <c r="G390" s="86"/>
    </row>
    <row r="391" spans="2:7" ht="12.75">
      <c r="B391" s="78"/>
      <c r="C391" s="87"/>
      <c r="D391" s="87"/>
      <c r="E391" s="87"/>
      <c r="F391" s="87"/>
      <c r="G391" s="86"/>
    </row>
    <row r="392" spans="2:7" ht="12.75">
      <c r="B392" s="78"/>
      <c r="C392" s="87"/>
      <c r="D392" s="87"/>
      <c r="E392" s="87"/>
      <c r="F392" s="87"/>
      <c r="G392" s="86"/>
    </row>
    <row r="393" spans="2:7" ht="12.75">
      <c r="B393" s="78"/>
      <c r="C393" s="87"/>
      <c r="D393" s="87"/>
      <c r="E393" s="87"/>
      <c r="F393" s="87"/>
      <c r="G393" s="86"/>
    </row>
    <row r="394" spans="2:7" ht="12.75">
      <c r="B394" s="78"/>
      <c r="C394" s="87"/>
      <c r="D394" s="87"/>
      <c r="E394" s="87"/>
      <c r="F394" s="87"/>
      <c r="G394" s="86"/>
    </row>
    <row r="395" spans="2:7" ht="12.75">
      <c r="B395" s="78"/>
      <c r="C395" s="87"/>
      <c r="D395" s="87"/>
      <c r="E395" s="87"/>
      <c r="F395" s="87"/>
      <c r="G395" s="86"/>
    </row>
    <row r="396" spans="2:7" ht="12.75">
      <c r="B396" s="78"/>
      <c r="C396" s="87"/>
      <c r="D396" s="87"/>
      <c r="E396" s="87"/>
      <c r="F396" s="87"/>
      <c r="G396" s="86"/>
    </row>
    <row r="397" spans="2:7" ht="12.75">
      <c r="B397" s="78"/>
      <c r="C397" s="87"/>
      <c r="D397" s="87"/>
      <c r="E397" s="87"/>
      <c r="F397" s="87"/>
      <c r="G397" s="86"/>
    </row>
    <row r="398" spans="2:7" ht="12.75">
      <c r="B398" s="78"/>
      <c r="C398" s="87"/>
      <c r="D398" s="87"/>
      <c r="E398" s="87"/>
      <c r="F398" s="87"/>
      <c r="G398" s="86"/>
    </row>
    <row r="399" spans="2:7" ht="12.75">
      <c r="B399" s="78"/>
      <c r="C399" s="87"/>
      <c r="D399" s="87"/>
      <c r="E399" s="87"/>
      <c r="F399" s="87"/>
      <c r="G399" s="86"/>
    </row>
    <row r="400" spans="2:7" ht="12.75">
      <c r="B400" s="78"/>
      <c r="C400" s="87"/>
      <c r="D400" s="87"/>
      <c r="E400" s="87"/>
      <c r="F400" s="87"/>
      <c r="G400" s="86"/>
    </row>
    <row r="401" spans="2:7" ht="12.75">
      <c r="B401" s="78"/>
      <c r="C401" s="87"/>
      <c r="D401" s="87"/>
      <c r="E401" s="87"/>
      <c r="F401" s="87"/>
      <c r="G401" s="86"/>
    </row>
    <row r="402" spans="2:7" ht="12.75">
      <c r="B402" s="78"/>
      <c r="C402" s="87"/>
      <c r="D402" s="87"/>
      <c r="E402" s="87"/>
      <c r="F402" s="87"/>
      <c r="G402" s="86"/>
    </row>
    <row r="403" spans="2:7" ht="12.75">
      <c r="B403" s="78"/>
      <c r="C403" s="87"/>
      <c r="D403" s="87"/>
      <c r="E403" s="87"/>
      <c r="F403" s="87"/>
      <c r="G403" s="86"/>
    </row>
    <row r="404" spans="2:7" ht="12.75">
      <c r="B404" s="78"/>
      <c r="C404" s="87"/>
      <c r="D404" s="87"/>
      <c r="E404" s="87"/>
      <c r="F404" s="87"/>
      <c r="G404" s="86"/>
    </row>
    <row r="405" spans="2:7" ht="12.75">
      <c r="B405" s="78"/>
      <c r="C405" s="87"/>
      <c r="D405" s="87"/>
      <c r="E405" s="87"/>
      <c r="F405" s="87"/>
      <c r="G405" s="86"/>
    </row>
    <row r="406" spans="2:7" ht="12.75">
      <c r="B406" s="78"/>
      <c r="C406" s="87"/>
      <c r="D406" s="87"/>
      <c r="E406" s="87"/>
      <c r="F406" s="87"/>
      <c r="G406" s="86"/>
    </row>
    <row r="407" spans="2:7" ht="12.75">
      <c r="B407" s="78"/>
      <c r="C407" s="87"/>
      <c r="D407" s="87"/>
      <c r="E407" s="87"/>
      <c r="F407" s="87"/>
      <c r="G407" s="86"/>
    </row>
    <row r="408" spans="2:7" ht="12.75">
      <c r="B408" s="78"/>
      <c r="C408" s="87"/>
      <c r="D408" s="87"/>
      <c r="E408" s="87"/>
      <c r="F408" s="87"/>
      <c r="G408" s="86"/>
    </row>
    <row r="409" spans="2:7" ht="12.75">
      <c r="B409" s="78"/>
      <c r="C409" s="87"/>
      <c r="D409" s="87"/>
      <c r="E409" s="87"/>
      <c r="F409" s="87"/>
      <c r="G409" s="86"/>
    </row>
    <row r="410" spans="2:7" ht="12.75">
      <c r="B410" s="78"/>
      <c r="C410" s="87"/>
      <c r="D410" s="87"/>
      <c r="E410" s="87"/>
      <c r="F410" s="87"/>
      <c r="G410" s="86"/>
    </row>
    <row r="411" spans="2:7" ht="12.75">
      <c r="B411" s="78"/>
      <c r="C411" s="87"/>
      <c r="D411" s="87"/>
      <c r="E411" s="87"/>
      <c r="F411" s="87"/>
      <c r="G411" s="86"/>
    </row>
    <row r="412" spans="2:7" ht="12.75">
      <c r="B412" s="78"/>
      <c r="C412" s="87"/>
      <c r="D412" s="87"/>
      <c r="E412" s="87"/>
      <c r="F412" s="87"/>
      <c r="G412" s="86"/>
    </row>
    <row r="413" spans="2:7" ht="12.75">
      <c r="B413" s="78"/>
      <c r="C413" s="87"/>
      <c r="D413" s="87"/>
      <c r="E413" s="87"/>
      <c r="F413" s="87"/>
      <c r="G413" s="86"/>
    </row>
    <row r="414" spans="2:7" ht="12.75">
      <c r="B414" s="78"/>
      <c r="C414" s="87"/>
      <c r="D414" s="87"/>
      <c r="E414" s="87"/>
      <c r="F414" s="87"/>
      <c r="G414" s="86"/>
    </row>
    <row r="415" spans="2:7" ht="12.75">
      <c r="B415" s="78"/>
      <c r="C415" s="87"/>
      <c r="D415" s="87"/>
      <c r="E415" s="87"/>
      <c r="F415" s="87"/>
      <c r="G415" s="86"/>
    </row>
    <row r="416" spans="2:7" ht="12.75">
      <c r="B416" s="78"/>
      <c r="C416" s="87"/>
      <c r="D416" s="87"/>
      <c r="E416" s="87"/>
      <c r="F416" s="87"/>
      <c r="G416" s="86"/>
    </row>
    <row r="417" spans="2:7" ht="12.75">
      <c r="B417" s="78"/>
      <c r="C417" s="87"/>
      <c r="D417" s="87"/>
      <c r="E417" s="87"/>
      <c r="F417" s="87"/>
      <c r="G417" s="86"/>
    </row>
    <row r="418" spans="2:7" ht="12.75">
      <c r="B418" s="78"/>
      <c r="C418" s="87"/>
      <c r="D418" s="87"/>
      <c r="E418" s="87"/>
      <c r="F418" s="87"/>
      <c r="G418" s="86"/>
    </row>
    <row r="419" spans="2:7" ht="12.75">
      <c r="B419" s="78"/>
      <c r="C419" s="87"/>
      <c r="D419" s="87"/>
      <c r="E419" s="87"/>
      <c r="F419" s="87"/>
      <c r="G419" s="86"/>
    </row>
    <row r="420" spans="2:7" ht="12.75">
      <c r="B420" s="78"/>
      <c r="C420" s="87"/>
      <c r="D420" s="87"/>
      <c r="E420" s="87"/>
      <c r="F420" s="87"/>
      <c r="G420" s="86"/>
    </row>
    <row r="421" spans="2:7" ht="12.75">
      <c r="B421" s="78"/>
      <c r="C421" s="87"/>
      <c r="D421" s="87"/>
      <c r="E421" s="87"/>
      <c r="F421" s="87"/>
      <c r="G421" s="86"/>
    </row>
    <row r="422" spans="2:7" ht="12.75">
      <c r="B422" s="78"/>
      <c r="C422" s="87"/>
      <c r="D422" s="87"/>
      <c r="E422" s="87"/>
      <c r="F422" s="87"/>
      <c r="G422" s="86"/>
    </row>
    <row r="423" spans="2:7" ht="12.75">
      <c r="B423" s="78"/>
      <c r="C423" s="87"/>
      <c r="D423" s="87"/>
      <c r="E423" s="87"/>
      <c r="F423" s="87"/>
      <c r="G423" s="86"/>
    </row>
    <row r="424" spans="2:7" ht="12.75">
      <c r="B424" s="78"/>
      <c r="C424" s="87"/>
      <c r="D424" s="87"/>
      <c r="E424" s="87"/>
      <c r="F424" s="87"/>
      <c r="G424" s="86"/>
    </row>
    <row r="425" spans="2:7" ht="12.75">
      <c r="B425" s="78"/>
      <c r="C425" s="87"/>
      <c r="D425" s="87"/>
      <c r="E425" s="87"/>
      <c r="F425" s="87"/>
      <c r="G425" s="86"/>
    </row>
    <row r="426" spans="2:7" ht="12.75">
      <c r="B426" s="78"/>
      <c r="C426" s="87"/>
      <c r="D426" s="87"/>
      <c r="E426" s="87"/>
      <c r="F426" s="87"/>
      <c r="G426" s="86"/>
    </row>
    <row r="427" spans="2:7" ht="12.75">
      <c r="B427" s="78"/>
      <c r="C427" s="87"/>
      <c r="D427" s="87"/>
      <c r="E427" s="87"/>
      <c r="F427" s="87"/>
      <c r="G427" s="86"/>
    </row>
    <row r="428" spans="2:7" ht="12.75">
      <c r="B428" s="78"/>
      <c r="C428" s="87"/>
      <c r="D428" s="87"/>
      <c r="E428" s="87"/>
      <c r="F428" s="87"/>
      <c r="G428" s="86"/>
    </row>
    <row r="429" spans="2:7" ht="12.75">
      <c r="B429" s="78"/>
      <c r="C429" s="87"/>
      <c r="D429" s="87"/>
      <c r="E429" s="87"/>
      <c r="F429" s="87"/>
      <c r="G429" s="86"/>
    </row>
    <row r="430" spans="2:7" ht="12.75">
      <c r="B430" s="78"/>
      <c r="C430" s="87"/>
      <c r="D430" s="87"/>
      <c r="E430" s="87"/>
      <c r="F430" s="87"/>
      <c r="G430" s="86"/>
    </row>
    <row r="431" spans="2:7" ht="12.75">
      <c r="B431" s="78"/>
      <c r="C431" s="87"/>
      <c r="D431" s="87"/>
      <c r="E431" s="87"/>
      <c r="F431" s="87"/>
      <c r="G431" s="86"/>
    </row>
    <row r="432" spans="2:7" ht="12.75">
      <c r="B432" s="78"/>
      <c r="C432" s="87"/>
      <c r="D432" s="87"/>
      <c r="E432" s="87"/>
      <c r="F432" s="87"/>
      <c r="G432" s="86"/>
    </row>
    <row r="433" spans="2:7" ht="12.75">
      <c r="B433" s="78"/>
      <c r="C433" s="87"/>
      <c r="D433" s="87"/>
      <c r="E433" s="87"/>
      <c r="F433" s="87"/>
      <c r="G433" s="86"/>
    </row>
    <row r="434" spans="2:7" ht="12.75">
      <c r="B434" s="78"/>
      <c r="C434" s="87"/>
      <c r="D434" s="87"/>
      <c r="E434" s="87"/>
      <c r="F434" s="87"/>
      <c r="G434" s="86"/>
    </row>
    <row r="435" spans="2:7" ht="12.75">
      <c r="B435" s="78"/>
      <c r="C435" s="87"/>
      <c r="D435" s="87"/>
      <c r="E435" s="87"/>
      <c r="F435" s="87"/>
      <c r="G435" s="86"/>
    </row>
    <row r="436" spans="2:7" ht="12.75">
      <c r="B436" s="78"/>
      <c r="C436" s="87"/>
      <c r="D436" s="87"/>
      <c r="E436" s="87"/>
      <c r="F436" s="87"/>
      <c r="G436" s="86"/>
    </row>
    <row r="437" spans="2:7" ht="12.75">
      <c r="B437" s="78"/>
      <c r="C437" s="87"/>
      <c r="D437" s="87"/>
      <c r="E437" s="87"/>
      <c r="F437" s="87"/>
      <c r="G437" s="86"/>
    </row>
    <row r="438" spans="2:7" ht="12.75">
      <c r="B438" s="78"/>
      <c r="C438" s="87"/>
      <c r="D438" s="87"/>
      <c r="E438" s="87"/>
      <c r="F438" s="87"/>
      <c r="G438" s="86"/>
    </row>
    <row r="439" spans="2:7" ht="12.75">
      <c r="B439" s="78"/>
      <c r="C439" s="87"/>
      <c r="D439" s="87"/>
      <c r="E439" s="87"/>
      <c r="F439" s="87"/>
      <c r="G439" s="86"/>
    </row>
    <row r="440" spans="2:7" ht="12.75">
      <c r="B440" s="78"/>
      <c r="C440" s="87"/>
      <c r="D440" s="87"/>
      <c r="E440" s="87"/>
      <c r="F440" s="87"/>
      <c r="G440" s="86"/>
    </row>
    <row r="441" spans="2:7" ht="12.75">
      <c r="B441" s="78"/>
      <c r="C441" s="87"/>
      <c r="D441" s="87"/>
      <c r="E441" s="87"/>
      <c r="F441" s="87"/>
      <c r="G441" s="86"/>
    </row>
    <row r="442" spans="2:7" ht="12.75">
      <c r="B442" s="78"/>
      <c r="C442" s="87"/>
      <c r="D442" s="87"/>
      <c r="E442" s="87"/>
      <c r="F442" s="87"/>
      <c r="G442" s="86"/>
    </row>
    <row r="443" spans="2:7" ht="12.75">
      <c r="B443" s="78"/>
      <c r="C443" s="87"/>
      <c r="D443" s="87"/>
      <c r="E443" s="87"/>
      <c r="F443" s="87"/>
      <c r="G443" s="86"/>
    </row>
    <row r="444" spans="2:7" ht="12.75">
      <c r="B444" s="78"/>
      <c r="C444" s="87"/>
      <c r="D444" s="87"/>
      <c r="E444" s="87"/>
      <c r="F444" s="87"/>
      <c r="G444" s="86"/>
    </row>
    <row r="445" spans="2:7" ht="12.75">
      <c r="B445" s="78"/>
      <c r="C445" s="87"/>
      <c r="D445" s="87"/>
      <c r="E445" s="87"/>
      <c r="F445" s="87"/>
      <c r="G445" s="86"/>
    </row>
    <row r="446" spans="2:7" ht="12.75">
      <c r="B446" s="78"/>
      <c r="C446" s="87"/>
      <c r="D446" s="87"/>
      <c r="E446" s="87"/>
      <c r="F446" s="87"/>
      <c r="G446" s="86"/>
    </row>
    <row r="447" spans="2:7" ht="12.75">
      <c r="B447" s="78"/>
      <c r="C447" s="87"/>
      <c r="D447" s="87"/>
      <c r="E447" s="87"/>
      <c r="F447" s="87"/>
      <c r="G447" s="86"/>
    </row>
    <row r="448" spans="2:7" ht="12.75">
      <c r="B448" s="78"/>
      <c r="C448" s="87"/>
      <c r="D448" s="87"/>
      <c r="E448" s="87"/>
      <c r="F448" s="87"/>
      <c r="G448" s="86"/>
    </row>
    <row r="449" spans="2:7" ht="12.75">
      <c r="B449" s="78"/>
      <c r="C449" s="87"/>
      <c r="D449" s="87"/>
      <c r="E449" s="87"/>
      <c r="F449" s="87"/>
      <c r="G449" s="86"/>
    </row>
    <row r="450" spans="2:7" ht="12.75">
      <c r="B450" s="78"/>
      <c r="C450" s="87"/>
      <c r="D450" s="87"/>
      <c r="E450" s="87"/>
      <c r="F450" s="87"/>
      <c r="G450" s="86"/>
    </row>
    <row r="451" spans="2:7" ht="12.75">
      <c r="B451" s="78"/>
      <c r="C451" s="87"/>
      <c r="D451" s="87"/>
      <c r="E451" s="87"/>
      <c r="F451" s="87"/>
      <c r="G451" s="86"/>
    </row>
    <row r="452" spans="2:7" ht="12.75">
      <c r="B452" s="78"/>
      <c r="C452" s="87"/>
      <c r="D452" s="87"/>
      <c r="E452" s="87"/>
      <c r="F452" s="87"/>
      <c r="G452" s="86"/>
    </row>
    <row r="453" spans="2:7" ht="12.75">
      <c r="B453" s="78"/>
      <c r="C453" s="87"/>
      <c r="D453" s="87"/>
      <c r="E453" s="87"/>
      <c r="F453" s="87"/>
      <c r="G453" s="86"/>
    </row>
    <row r="454" spans="2:7" ht="12.75">
      <c r="B454" s="78"/>
      <c r="C454" s="87"/>
      <c r="D454" s="87"/>
      <c r="E454" s="87"/>
      <c r="F454" s="87"/>
      <c r="G454" s="86"/>
    </row>
    <row r="455" spans="2:7" ht="12.75">
      <c r="B455" s="78"/>
      <c r="C455" s="87"/>
      <c r="D455" s="87"/>
      <c r="E455" s="87"/>
      <c r="F455" s="87"/>
      <c r="G455" s="86"/>
    </row>
    <row r="456" spans="2:7" ht="12.75">
      <c r="B456" s="78"/>
      <c r="C456" s="87"/>
      <c r="D456" s="87"/>
      <c r="E456" s="87"/>
      <c r="F456" s="87"/>
      <c r="G456" s="86"/>
    </row>
    <row r="457" spans="2:7" ht="12.75">
      <c r="B457" s="78"/>
      <c r="C457" s="87"/>
      <c r="D457" s="87"/>
      <c r="E457" s="87"/>
      <c r="F457" s="87"/>
      <c r="G457" s="86"/>
    </row>
    <row r="458" spans="2:7" ht="12.75">
      <c r="B458" s="78"/>
      <c r="C458" s="87"/>
      <c r="D458" s="87"/>
      <c r="E458" s="87"/>
      <c r="F458" s="87"/>
      <c r="G458" s="86"/>
    </row>
    <row r="459" spans="2:7" ht="12.75">
      <c r="B459" s="78"/>
      <c r="C459" s="87"/>
      <c r="D459" s="87"/>
      <c r="E459" s="87"/>
      <c r="F459" s="87"/>
      <c r="G459" s="86"/>
    </row>
    <row r="460" spans="2:7" ht="12.75">
      <c r="B460" s="78"/>
      <c r="C460" s="87"/>
      <c r="D460" s="87"/>
      <c r="E460" s="87"/>
      <c r="F460" s="87"/>
      <c r="G460" s="86"/>
    </row>
    <row r="461" spans="2:7" ht="12.75">
      <c r="B461" s="78"/>
      <c r="C461" s="87"/>
      <c r="D461" s="87"/>
      <c r="E461" s="87"/>
      <c r="F461" s="87"/>
      <c r="G461" s="86"/>
    </row>
    <row r="462" spans="2:7" ht="12.75">
      <c r="B462" s="78"/>
      <c r="C462" s="87"/>
      <c r="D462" s="87"/>
      <c r="E462" s="87"/>
      <c r="F462" s="87"/>
      <c r="G462" s="86"/>
    </row>
    <row r="463" spans="2:7" ht="12.75">
      <c r="B463" s="78"/>
      <c r="C463" s="87"/>
      <c r="D463" s="87"/>
      <c r="E463" s="87"/>
      <c r="F463" s="87"/>
      <c r="G463" s="86"/>
    </row>
    <row r="464" spans="2:7" ht="12.75">
      <c r="B464" s="78"/>
      <c r="C464" s="87"/>
      <c r="D464" s="87"/>
      <c r="E464" s="87"/>
      <c r="F464" s="87"/>
      <c r="G464" s="86"/>
    </row>
    <row r="465" spans="2:7" ht="12.75">
      <c r="B465" s="78"/>
      <c r="C465" s="87"/>
      <c r="D465" s="87"/>
      <c r="E465" s="87"/>
      <c r="F465" s="87"/>
      <c r="G465" s="86"/>
    </row>
    <row r="466" spans="2:7" ht="12.75">
      <c r="B466" s="78"/>
      <c r="C466" s="87"/>
      <c r="D466" s="87"/>
      <c r="E466" s="87"/>
      <c r="F466" s="87"/>
      <c r="G466" s="86"/>
    </row>
    <row r="467" spans="2:7" ht="12.75">
      <c r="B467" s="78"/>
      <c r="C467" s="87"/>
      <c r="D467" s="87"/>
      <c r="E467" s="87"/>
      <c r="F467" s="87"/>
      <c r="G467" s="86"/>
    </row>
    <row r="468" spans="2:7" ht="12.75">
      <c r="B468" s="78"/>
      <c r="C468" s="87"/>
      <c r="D468" s="87"/>
      <c r="E468" s="87"/>
      <c r="F468" s="87"/>
      <c r="G468" s="86"/>
    </row>
    <row r="469" spans="2:7" ht="12.75">
      <c r="B469" s="78"/>
      <c r="C469" s="87"/>
      <c r="D469" s="87"/>
      <c r="E469" s="87"/>
      <c r="F469" s="87"/>
      <c r="G469" s="86"/>
    </row>
    <row r="470" spans="2:7" ht="12.75">
      <c r="B470" s="78"/>
      <c r="C470" s="87"/>
      <c r="D470" s="87"/>
      <c r="E470" s="87"/>
      <c r="F470" s="87"/>
      <c r="G470" s="86"/>
    </row>
    <row r="471" spans="2:7" ht="12.75">
      <c r="B471" s="78"/>
      <c r="C471" s="87"/>
      <c r="D471" s="87"/>
      <c r="E471" s="87"/>
      <c r="F471" s="87"/>
      <c r="G471" s="86"/>
    </row>
    <row r="472" spans="2:7" ht="12.75">
      <c r="B472" s="78"/>
      <c r="C472" s="87"/>
      <c r="D472" s="87"/>
      <c r="E472" s="87"/>
      <c r="F472" s="87"/>
      <c r="G472" s="86"/>
    </row>
    <row r="473" spans="2:7" ht="12.75">
      <c r="B473" s="78"/>
      <c r="C473" s="87"/>
      <c r="D473" s="87"/>
      <c r="E473" s="87"/>
      <c r="F473" s="87"/>
      <c r="G473" s="86"/>
    </row>
    <row r="474" spans="2:7" ht="12.75">
      <c r="B474" s="78"/>
      <c r="C474" s="87"/>
      <c r="D474" s="87"/>
      <c r="E474" s="87"/>
      <c r="F474" s="87"/>
      <c r="G474" s="86"/>
    </row>
    <row r="475" spans="2:7" ht="12.75">
      <c r="B475" s="78"/>
      <c r="C475" s="87"/>
      <c r="D475" s="87"/>
      <c r="E475" s="87"/>
      <c r="F475" s="87"/>
      <c r="G475" s="86"/>
    </row>
    <row r="476" spans="2:7" ht="12.75">
      <c r="B476" s="78"/>
      <c r="C476" s="87"/>
      <c r="D476" s="87"/>
      <c r="E476" s="87"/>
      <c r="F476" s="87"/>
      <c r="G476" s="86"/>
    </row>
    <row r="477" spans="2:7" ht="12.75">
      <c r="B477" s="78"/>
      <c r="C477" s="87"/>
      <c r="D477" s="87"/>
      <c r="E477" s="87"/>
      <c r="F477" s="87"/>
      <c r="G477" s="86"/>
    </row>
    <row r="478" spans="2:7" ht="12.75">
      <c r="B478" s="78"/>
      <c r="C478" s="87"/>
      <c r="D478" s="87"/>
      <c r="E478" s="87"/>
      <c r="F478" s="87"/>
      <c r="G478" s="86"/>
    </row>
    <row r="479" spans="2:7" ht="12.75">
      <c r="B479" s="78"/>
      <c r="C479" s="87"/>
      <c r="D479" s="87"/>
      <c r="E479" s="87"/>
      <c r="F479" s="87"/>
      <c r="G479" s="86"/>
    </row>
    <row r="480" spans="2:7" ht="12.75">
      <c r="B480" s="78"/>
      <c r="C480" s="87"/>
      <c r="D480" s="87"/>
      <c r="E480" s="87"/>
      <c r="F480" s="87"/>
      <c r="G480" s="86"/>
    </row>
    <row r="481" spans="2:7" ht="12.75">
      <c r="B481" s="78"/>
      <c r="C481" s="87"/>
      <c r="D481" s="87"/>
      <c r="E481" s="87"/>
      <c r="F481" s="87"/>
      <c r="G481" s="86"/>
    </row>
    <row r="482" spans="2:7" ht="12.75">
      <c r="B482" s="78"/>
      <c r="C482" s="87"/>
      <c r="D482" s="87"/>
      <c r="E482" s="87"/>
      <c r="F482" s="87"/>
      <c r="G482" s="86"/>
    </row>
    <row r="483" spans="2:7" ht="12.75">
      <c r="B483" s="78"/>
      <c r="C483" s="87"/>
      <c r="D483" s="87"/>
      <c r="E483" s="87"/>
      <c r="F483" s="87"/>
      <c r="G483" s="86"/>
    </row>
    <row r="484" spans="2:7" ht="12.75">
      <c r="B484" s="78"/>
      <c r="C484" s="87"/>
      <c r="D484" s="87"/>
      <c r="E484" s="87"/>
      <c r="F484" s="87"/>
      <c r="G484" s="86"/>
    </row>
    <row r="485" spans="2:7" ht="12.75">
      <c r="B485" s="78"/>
      <c r="C485" s="87"/>
      <c r="D485" s="87"/>
      <c r="E485" s="87"/>
      <c r="F485" s="87"/>
      <c r="G485" s="86"/>
    </row>
    <row r="486" spans="2:7" ht="12.75">
      <c r="B486" s="78"/>
      <c r="C486" s="87"/>
      <c r="D486" s="87"/>
      <c r="E486" s="87"/>
      <c r="F486" s="87"/>
      <c r="G486" s="86"/>
    </row>
    <row r="487" spans="2:7" ht="12.75">
      <c r="B487" s="78"/>
      <c r="C487" s="87"/>
      <c r="D487" s="87"/>
      <c r="E487" s="87"/>
      <c r="F487" s="87"/>
      <c r="G487" s="86"/>
    </row>
    <row r="488" spans="2:7" ht="12.75">
      <c r="B488" s="78"/>
      <c r="C488" s="87"/>
      <c r="D488" s="87"/>
      <c r="E488" s="87"/>
      <c r="F488" s="87"/>
      <c r="G488" s="86"/>
    </row>
    <row r="489" spans="2:7" ht="12.75">
      <c r="B489" s="78"/>
      <c r="C489" s="87"/>
      <c r="D489" s="87"/>
      <c r="E489" s="87"/>
      <c r="F489" s="87"/>
      <c r="G489" s="86"/>
    </row>
    <row r="490" spans="2:7" ht="12.75">
      <c r="B490" s="78"/>
      <c r="C490" s="87"/>
      <c r="D490" s="87"/>
      <c r="E490" s="87"/>
      <c r="F490" s="87"/>
      <c r="G490" s="86"/>
    </row>
    <row r="491" spans="2:7" ht="12.75">
      <c r="B491" s="78"/>
      <c r="C491" s="87"/>
      <c r="D491" s="87"/>
      <c r="E491" s="87"/>
      <c r="F491" s="87"/>
      <c r="G491" s="86"/>
    </row>
    <row r="492" spans="2:7" ht="12.75">
      <c r="B492" s="78"/>
      <c r="C492" s="87"/>
      <c r="D492" s="87"/>
      <c r="E492" s="87"/>
      <c r="F492" s="87"/>
      <c r="G492" s="86"/>
    </row>
    <row r="493" spans="2:7" ht="12.75">
      <c r="B493" s="78"/>
      <c r="C493" s="87"/>
      <c r="D493" s="87"/>
      <c r="E493" s="87"/>
      <c r="F493" s="87"/>
      <c r="G493" s="86"/>
    </row>
    <row r="494" spans="2:7" ht="12.75">
      <c r="B494" s="78"/>
      <c r="C494" s="87"/>
      <c r="D494" s="87"/>
      <c r="E494" s="87"/>
      <c r="F494" s="87"/>
      <c r="G494" s="86"/>
    </row>
    <row r="495" spans="2:7" ht="12.75">
      <c r="B495" s="78"/>
      <c r="C495" s="87"/>
      <c r="D495" s="87"/>
      <c r="E495" s="87"/>
      <c r="F495" s="87"/>
      <c r="G495" s="86"/>
    </row>
    <row r="496" spans="2:7" ht="12.75">
      <c r="B496" s="78"/>
      <c r="C496" s="87"/>
      <c r="D496" s="87"/>
      <c r="E496" s="87"/>
      <c r="F496" s="87"/>
      <c r="G496" s="86"/>
    </row>
    <row r="497" spans="2:7" ht="12.75">
      <c r="B497" s="78"/>
      <c r="C497" s="87"/>
      <c r="D497" s="87"/>
      <c r="E497" s="87"/>
      <c r="F497" s="87"/>
      <c r="G497" s="86"/>
    </row>
    <row r="498" spans="2:7" ht="12.75">
      <c r="B498" s="78"/>
      <c r="C498" s="87"/>
      <c r="D498" s="87"/>
      <c r="E498" s="87"/>
      <c r="F498" s="87"/>
      <c r="G498" s="86"/>
    </row>
    <row r="499" spans="2:7" ht="12.75">
      <c r="B499" s="78"/>
      <c r="C499" s="87"/>
      <c r="D499" s="87"/>
      <c r="E499" s="87"/>
      <c r="F499" s="87"/>
      <c r="G499" s="86"/>
    </row>
    <row r="500" spans="2:7" ht="12.75">
      <c r="B500" s="78"/>
      <c r="C500" s="87"/>
      <c r="D500" s="87"/>
      <c r="E500" s="87"/>
      <c r="F500" s="87"/>
      <c r="G500" s="86"/>
    </row>
    <row r="501" spans="2:7" ht="12.75">
      <c r="B501" s="78"/>
      <c r="C501" s="87"/>
      <c r="D501" s="87"/>
      <c r="E501" s="87"/>
      <c r="F501" s="87"/>
      <c r="G501" s="86"/>
    </row>
    <row r="502" spans="2:7" ht="12.75">
      <c r="B502" s="78"/>
      <c r="C502" s="87"/>
      <c r="D502" s="87"/>
      <c r="E502" s="87"/>
      <c r="F502" s="87"/>
      <c r="G502" s="86"/>
    </row>
    <row r="503" spans="2:7" ht="12.75">
      <c r="B503" s="78"/>
      <c r="C503" s="87"/>
      <c r="D503" s="87"/>
      <c r="E503" s="87"/>
      <c r="F503" s="87"/>
      <c r="G503" s="86"/>
    </row>
    <row r="504" spans="2:7" ht="12.75">
      <c r="B504" s="78"/>
      <c r="C504" s="87"/>
      <c r="D504" s="87"/>
      <c r="E504" s="87"/>
      <c r="F504" s="87"/>
      <c r="G504" s="86"/>
    </row>
    <row r="505" spans="2:7" ht="12.75">
      <c r="B505" s="78"/>
      <c r="C505" s="87"/>
      <c r="D505" s="87"/>
      <c r="E505" s="87"/>
      <c r="F505" s="87"/>
      <c r="G505" s="86"/>
    </row>
    <row r="506" spans="2:7" ht="12.75">
      <c r="B506" s="78"/>
      <c r="C506" s="87"/>
      <c r="D506" s="87"/>
      <c r="E506" s="87"/>
      <c r="F506" s="87"/>
      <c r="G506" s="86"/>
    </row>
    <row r="507" spans="2:7" ht="12.75">
      <c r="B507" s="78"/>
      <c r="C507" s="87"/>
      <c r="D507" s="87"/>
      <c r="E507" s="87"/>
      <c r="F507" s="87"/>
      <c r="G507" s="86"/>
    </row>
    <row r="508" spans="2:7" ht="12.75">
      <c r="B508" s="78"/>
      <c r="C508" s="87"/>
      <c r="D508" s="87"/>
      <c r="E508" s="87"/>
      <c r="F508" s="87"/>
      <c r="G508" s="86"/>
    </row>
    <row r="509" spans="2:7" ht="12.75">
      <c r="B509" s="78"/>
      <c r="C509" s="87"/>
      <c r="D509" s="87"/>
      <c r="E509" s="87"/>
      <c r="F509" s="87"/>
      <c r="G509" s="86"/>
    </row>
    <row r="510" spans="2:7" ht="12.75">
      <c r="B510" s="78"/>
      <c r="C510" s="87"/>
      <c r="D510" s="87"/>
      <c r="E510" s="87"/>
      <c r="F510" s="87"/>
      <c r="G510" s="86"/>
    </row>
    <row r="511" spans="2:7" ht="12.75">
      <c r="B511" s="78"/>
      <c r="C511" s="87"/>
      <c r="D511" s="87"/>
      <c r="E511" s="87"/>
      <c r="F511" s="87"/>
      <c r="G511" s="86"/>
    </row>
    <row r="512" spans="2:7" ht="12.75">
      <c r="B512" s="78"/>
      <c r="C512" s="87"/>
      <c r="D512" s="87"/>
      <c r="E512" s="87"/>
      <c r="F512" s="87"/>
      <c r="G512" s="86"/>
    </row>
    <row r="513" ht="12.75">
      <c r="B513" s="78"/>
    </row>
    <row r="514" ht="12.75">
      <c r="B514" s="78"/>
    </row>
    <row r="515" ht="12.75">
      <c r="B515" s="78"/>
    </row>
  </sheetData>
  <sheetProtection sheet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3" r:id="rId1"/>
  <colBreaks count="1" manualBreakCount="1">
    <brk id="7" max="65535" man="1"/>
  </colBreaks>
  <ignoredErrors>
    <ignoredError sqref="B8:G43 B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66"/>
  </sheetPr>
  <dimension ref="B1:H35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12.57421875" style="70" customWidth="1"/>
    <col min="3" max="3" width="62.28125" style="74" customWidth="1"/>
    <col min="4" max="4" width="22.140625" style="70" bestFit="1" customWidth="1"/>
    <col min="5" max="5" width="17.8515625" style="70" customWidth="1"/>
    <col min="6" max="6" width="25.00390625" style="70" customWidth="1"/>
    <col min="7" max="7" width="21.140625" style="84" bestFit="1" customWidth="1"/>
    <col min="8" max="16384" width="9.140625" style="70" customWidth="1"/>
  </cols>
  <sheetData>
    <row r="1" spans="2:3" ht="12.75">
      <c r="B1" s="144"/>
      <c r="C1" s="70"/>
    </row>
    <row r="2" spans="2:8" ht="12.75">
      <c r="B2" s="556" t="str">
        <f>"Table 4d: Schools removed from serious weaknesses between "&amp;Dates!E3&amp;" ("&amp;Dates!E7&amp;")"</f>
        <v>Table 4d: Schools removed from serious weaknesses between 1 October 2014 to 31 December 2014 (revised)</v>
      </c>
      <c r="C2" s="556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56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56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56"/>
      <c r="G2" s="556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4"/>
      <c r="C3" s="5"/>
      <c r="D3" s="5"/>
      <c r="E3" s="5"/>
      <c r="F3" s="5"/>
      <c r="G3" s="35"/>
      <c r="H3" s="5"/>
    </row>
    <row r="4" spans="2:8" ht="12.75" hidden="1">
      <c r="B4" s="31" t="s">
        <v>316</v>
      </c>
      <c r="C4" s="333" t="s">
        <v>508</v>
      </c>
      <c r="D4" s="5"/>
      <c r="E4" s="5"/>
      <c r="F4" s="5"/>
      <c r="G4" s="35"/>
      <c r="H4" s="5"/>
    </row>
    <row r="5" spans="2:8" ht="12.75" hidden="1">
      <c r="B5" s="5"/>
      <c r="C5" s="5"/>
      <c r="D5" s="5"/>
      <c r="E5" s="5"/>
      <c r="F5" s="5"/>
      <c r="G5" s="35"/>
      <c r="H5" s="5"/>
    </row>
    <row r="6" spans="2:8" ht="12.75">
      <c r="B6" s="574" t="s">
        <v>173</v>
      </c>
      <c r="C6" s="591" t="s">
        <v>241</v>
      </c>
      <c r="D6" s="591" t="s">
        <v>258</v>
      </c>
      <c r="E6" s="603" t="s">
        <v>242</v>
      </c>
      <c r="F6" s="603" t="s">
        <v>283</v>
      </c>
      <c r="G6" s="605" t="s">
        <v>244</v>
      </c>
      <c r="H6" s="5"/>
    </row>
    <row r="7" spans="2:8" ht="12.75">
      <c r="B7" s="575"/>
      <c r="C7" s="592"/>
      <c r="D7" s="592"/>
      <c r="E7" s="604"/>
      <c r="F7" s="604"/>
      <c r="G7" s="606"/>
      <c r="H7" s="5"/>
    </row>
    <row r="8" spans="2:8" ht="12.75">
      <c r="B8" s="6">
        <f>DataPack!V161</f>
        <v>138437</v>
      </c>
      <c r="C8" s="487" t="str">
        <f>DataPack!W161</f>
        <v>Bridgemary School</v>
      </c>
      <c r="D8" s="487" t="str">
        <f>DataPack!X161</f>
        <v>Hampshire</v>
      </c>
      <c r="E8" s="487" t="str">
        <f>DataPack!Y161</f>
        <v>Secondary</v>
      </c>
      <c r="F8" s="487" t="str">
        <f>DataPack!Z161</f>
        <v>Academy Sponsor Led</v>
      </c>
      <c r="G8" s="383">
        <f>DataPack!AA161</f>
        <v>41929</v>
      </c>
      <c r="H8" s="5"/>
    </row>
    <row r="9" spans="2:8" ht="12.75">
      <c r="B9" s="6">
        <f>DataPack!V162</f>
        <v>138436</v>
      </c>
      <c r="C9" s="487" t="str">
        <f>DataPack!W162</f>
        <v>Newlands Primary School</v>
      </c>
      <c r="D9" s="487" t="str">
        <f>DataPack!X162</f>
        <v>Kent</v>
      </c>
      <c r="E9" s="487" t="str">
        <f>DataPack!Y162</f>
        <v>Primary</v>
      </c>
      <c r="F9" s="487" t="str">
        <f>DataPack!Z162</f>
        <v>Academy Sponsor Led</v>
      </c>
      <c r="G9" s="383">
        <f>DataPack!AA162</f>
        <v>41990</v>
      </c>
      <c r="H9" s="5"/>
    </row>
    <row r="10" spans="2:8" ht="12.75">
      <c r="B10" s="6">
        <f>DataPack!V163</f>
        <v>137983</v>
      </c>
      <c r="C10" s="487" t="str">
        <f>DataPack!W163</f>
        <v>Wreake Valley Academy</v>
      </c>
      <c r="D10" s="487" t="str">
        <f>DataPack!X163</f>
        <v>Leicestershire</v>
      </c>
      <c r="E10" s="487" t="str">
        <f>DataPack!Y163</f>
        <v>Secondary</v>
      </c>
      <c r="F10" s="487" t="str">
        <f>DataPack!Z163</f>
        <v>Academy Converter</v>
      </c>
      <c r="G10" s="383">
        <f>DataPack!AA163</f>
        <v>41914</v>
      </c>
      <c r="H10" s="5"/>
    </row>
    <row r="11" spans="2:8" ht="12.75">
      <c r="B11" s="6">
        <f>DataPack!V164</f>
        <v>137187</v>
      </c>
      <c r="C11" s="487" t="str">
        <f>DataPack!W164</f>
        <v>Ernulf Academy</v>
      </c>
      <c r="D11" s="487" t="str">
        <f>DataPack!X164</f>
        <v>Cambridgeshire</v>
      </c>
      <c r="E11" s="487" t="str">
        <f>DataPack!Y164</f>
        <v>Secondary</v>
      </c>
      <c r="F11" s="487" t="str">
        <f>DataPack!Z164</f>
        <v>Academy Converter</v>
      </c>
      <c r="G11" s="383">
        <f>DataPack!AA164</f>
        <v>41990</v>
      </c>
      <c r="H11" s="5"/>
    </row>
    <row r="12" spans="2:8" ht="12.75">
      <c r="B12" s="6">
        <f>DataPack!V165</f>
        <v>136753</v>
      </c>
      <c r="C12" s="487" t="str">
        <f>DataPack!W165</f>
        <v>Ryde Academy</v>
      </c>
      <c r="D12" s="487" t="str">
        <f>DataPack!X165</f>
        <v>Isle of Wight</v>
      </c>
      <c r="E12" s="487" t="str">
        <f>DataPack!Y165</f>
        <v>Secondary</v>
      </c>
      <c r="F12" s="487" t="str">
        <f>DataPack!Z165</f>
        <v>Academy Sponsor Led</v>
      </c>
      <c r="G12" s="383">
        <f>DataPack!AA165</f>
        <v>41936</v>
      </c>
      <c r="H12" s="5"/>
    </row>
    <row r="13" spans="2:8" ht="12.75">
      <c r="B13" s="6">
        <f>DataPack!V166</f>
        <v>135969</v>
      </c>
      <c r="C13" s="487" t="str">
        <f>DataPack!W166</f>
        <v>South Leeds Academy</v>
      </c>
      <c r="D13" s="487" t="str">
        <f>DataPack!X166</f>
        <v>Leeds</v>
      </c>
      <c r="E13" s="487" t="str">
        <f>DataPack!Y166</f>
        <v>Secondary</v>
      </c>
      <c r="F13" s="487" t="str">
        <f>DataPack!Z166</f>
        <v>Academy Sponsor Led</v>
      </c>
      <c r="G13" s="383">
        <f>DataPack!AA166</f>
        <v>41948</v>
      </c>
      <c r="H13" s="5"/>
    </row>
    <row r="14" spans="2:8" ht="12.75">
      <c r="B14" s="6">
        <f>DataPack!V167</f>
        <v>135666</v>
      </c>
      <c r="C14" s="487" t="str">
        <f>DataPack!W167</f>
        <v>The Gainsborough Academy</v>
      </c>
      <c r="D14" s="487" t="str">
        <f>DataPack!X167</f>
        <v>Lincolnshire</v>
      </c>
      <c r="E14" s="487" t="str">
        <f>DataPack!Y167</f>
        <v>Secondary</v>
      </c>
      <c r="F14" s="487" t="str">
        <f>DataPack!Z167</f>
        <v>Academy Sponsor Led</v>
      </c>
      <c r="G14" s="383">
        <f>DataPack!AA167</f>
        <v>41914</v>
      </c>
      <c r="H14" s="5"/>
    </row>
    <row r="15" spans="2:7" ht="12.75">
      <c r="B15" s="6">
        <f>DataPack!V168</f>
        <v>130350</v>
      </c>
      <c r="C15" s="487" t="str">
        <f>DataPack!W168</f>
        <v>Leeside Community Primary School</v>
      </c>
      <c r="D15" s="487" t="str">
        <f>DataPack!X168</f>
        <v>Kirklees</v>
      </c>
      <c r="E15" s="487" t="str">
        <f>DataPack!Y168</f>
        <v>Primary</v>
      </c>
      <c r="F15" s="487" t="str">
        <f>DataPack!Z168</f>
        <v>Foundation School</v>
      </c>
      <c r="G15" s="383">
        <f>DataPack!AA168</f>
        <v>41978</v>
      </c>
    </row>
    <row r="16" spans="2:7" ht="12.75">
      <c r="B16" s="6">
        <f>DataPack!V169</f>
        <v>122579</v>
      </c>
      <c r="C16" s="487" t="str">
        <f>DataPack!W169</f>
        <v>Holly Hill Primary and Nursery School</v>
      </c>
      <c r="D16" s="487" t="str">
        <f>DataPack!X169</f>
        <v>Nottinghamshire</v>
      </c>
      <c r="E16" s="487" t="str">
        <f>DataPack!Y169</f>
        <v>Primary</v>
      </c>
      <c r="F16" s="487" t="str">
        <f>DataPack!Z169</f>
        <v>Community School</v>
      </c>
      <c r="G16" s="383">
        <f>DataPack!AA169</f>
        <v>41948</v>
      </c>
    </row>
    <row r="17" spans="2:7" ht="12.75">
      <c r="B17" s="6">
        <f>DataPack!V170</f>
        <v>121366</v>
      </c>
      <c r="C17" s="487" t="str">
        <f>DataPack!W170</f>
        <v>Wigginton Primary School</v>
      </c>
      <c r="D17" s="487" t="str">
        <f>DataPack!X170</f>
        <v>York</v>
      </c>
      <c r="E17" s="487" t="str">
        <f>DataPack!Y170</f>
        <v>Primary</v>
      </c>
      <c r="F17" s="487" t="str">
        <f>DataPack!Z170</f>
        <v>Community School</v>
      </c>
      <c r="G17" s="383">
        <f>DataPack!AA170</f>
        <v>41920</v>
      </c>
    </row>
    <row r="18" spans="2:7" ht="12.75">
      <c r="B18" s="6">
        <f>DataPack!V171</f>
        <v>119780</v>
      </c>
      <c r="C18" s="487" t="str">
        <f>DataPack!W171</f>
        <v>Corpus Christi Catholic High School</v>
      </c>
      <c r="D18" s="487" t="str">
        <f>DataPack!X171</f>
        <v>Lancashire</v>
      </c>
      <c r="E18" s="487" t="str">
        <f>DataPack!Y171</f>
        <v>Secondary</v>
      </c>
      <c r="F18" s="487" t="str">
        <f>DataPack!Z171</f>
        <v>Voluntary Aided School</v>
      </c>
      <c r="G18" s="383">
        <f>DataPack!AA171</f>
        <v>41913</v>
      </c>
    </row>
    <row r="19" spans="2:7" ht="12.75">
      <c r="B19" s="6">
        <f>DataPack!V172</f>
        <v>117797</v>
      </c>
      <c r="C19" s="487" t="str">
        <f>DataPack!W172</f>
        <v>Ings Primary School</v>
      </c>
      <c r="D19" s="487" t="str">
        <f>DataPack!X172</f>
        <v>Kingston upon Hull City of</v>
      </c>
      <c r="E19" s="487" t="str">
        <f>DataPack!Y172</f>
        <v>Primary</v>
      </c>
      <c r="F19" s="487" t="str">
        <f>DataPack!Z172</f>
        <v>Foundation School</v>
      </c>
      <c r="G19" s="383">
        <f>DataPack!AA172</f>
        <v>41927</v>
      </c>
    </row>
    <row r="20" spans="2:7" ht="12.75">
      <c r="B20" s="6">
        <f>DataPack!V173</f>
        <v>106656</v>
      </c>
      <c r="C20" s="487" t="str">
        <f>DataPack!W173</f>
        <v>The Dearne Advanced Learning Centre</v>
      </c>
      <c r="D20" s="487" t="str">
        <f>DataPack!X173</f>
        <v>Barnsley</v>
      </c>
      <c r="E20" s="487" t="str">
        <f>DataPack!Y173</f>
        <v>Secondary</v>
      </c>
      <c r="F20" s="487" t="str">
        <f>DataPack!Z173</f>
        <v>Community School</v>
      </c>
      <c r="G20" s="383">
        <f>DataPack!AA173</f>
        <v>41977</v>
      </c>
    </row>
    <row r="21" spans="2:7" ht="12.75">
      <c r="B21" s="6">
        <f>DataPack!V174</f>
        <v>105100</v>
      </c>
      <c r="C21" s="487" t="str">
        <f>DataPack!W174</f>
        <v>Pensby High School for Boys: A Specialist Sports College</v>
      </c>
      <c r="D21" s="487" t="str">
        <f>DataPack!X174</f>
        <v>Wirral</v>
      </c>
      <c r="E21" s="487" t="str">
        <f>DataPack!Y174</f>
        <v>Secondary</v>
      </c>
      <c r="F21" s="487" t="str">
        <f>DataPack!Z174</f>
        <v>Community School</v>
      </c>
      <c r="G21" s="383">
        <f>DataPack!AA174</f>
        <v>41914</v>
      </c>
    </row>
    <row r="22" spans="2:7" ht="12.75">
      <c r="B22" s="6">
        <f>DataPack!V175</f>
        <v>104959</v>
      </c>
      <c r="C22" s="487" t="str">
        <f>DataPack!W175</f>
        <v>Savio Salesian College</v>
      </c>
      <c r="D22" s="487" t="str">
        <f>DataPack!X175</f>
        <v>Sefton</v>
      </c>
      <c r="E22" s="487" t="str">
        <f>DataPack!Y175</f>
        <v>Secondary</v>
      </c>
      <c r="F22" s="487" t="str">
        <f>DataPack!Z175</f>
        <v>Voluntary Aided School</v>
      </c>
      <c r="G22" s="383">
        <f>DataPack!AA175</f>
        <v>41928</v>
      </c>
    </row>
    <row r="23" spans="2:7" ht="12.75">
      <c r="B23" s="6">
        <f>DataPack!V176</f>
        <v>101128</v>
      </c>
      <c r="C23" s="487" t="str">
        <f>DataPack!W176</f>
        <v>St Edward's Catholic Primary School</v>
      </c>
      <c r="D23" s="487" t="str">
        <f>DataPack!X176</f>
        <v>Westminster</v>
      </c>
      <c r="E23" s="487" t="str">
        <f>DataPack!Y176</f>
        <v>Primary</v>
      </c>
      <c r="F23" s="487" t="str">
        <f>DataPack!Z176</f>
        <v>Voluntary Aided School</v>
      </c>
      <c r="G23" s="383">
        <f>DataPack!AA176</f>
        <v>41915</v>
      </c>
    </row>
    <row r="24" spans="2:7" ht="12.75">
      <c r="B24" s="6"/>
      <c r="C24" s="487"/>
      <c r="D24" s="487"/>
      <c r="E24" s="487"/>
      <c r="F24" s="487"/>
      <c r="G24" s="383"/>
    </row>
    <row r="25" spans="2:7" ht="12.75">
      <c r="B25" s="6"/>
      <c r="C25" s="487"/>
      <c r="D25" s="487"/>
      <c r="E25" s="487"/>
      <c r="F25" s="487"/>
      <c r="G25" s="383"/>
    </row>
    <row r="26" spans="2:7" ht="12.75">
      <c r="B26" s="6"/>
      <c r="C26" s="487"/>
      <c r="D26" s="487"/>
      <c r="E26" s="487"/>
      <c r="F26" s="487"/>
      <c r="G26" s="383"/>
    </row>
    <row r="27" spans="2:7" ht="12.75">
      <c r="B27" s="6"/>
      <c r="C27" s="487"/>
      <c r="D27" s="487"/>
      <c r="E27" s="487"/>
      <c r="F27" s="487"/>
      <c r="G27" s="383"/>
    </row>
    <row r="28" spans="2:7" ht="12.75">
      <c r="B28" s="6"/>
      <c r="C28" s="487"/>
      <c r="D28" s="487"/>
      <c r="E28" s="487"/>
      <c r="F28" s="487"/>
      <c r="G28" s="383"/>
    </row>
    <row r="29" spans="2:7" ht="12.75">
      <c r="B29" s="6"/>
      <c r="C29" s="487"/>
      <c r="D29" s="487"/>
      <c r="E29" s="487"/>
      <c r="F29" s="487"/>
      <c r="G29" s="383"/>
    </row>
    <row r="30" spans="2:7" ht="12.75">
      <c r="B30" s="6"/>
      <c r="C30" s="487"/>
      <c r="D30" s="487"/>
      <c r="E30" s="487"/>
      <c r="F30" s="487"/>
      <c r="G30" s="383"/>
    </row>
    <row r="31" spans="2:7" ht="12.75">
      <c r="B31" s="6"/>
      <c r="C31" s="487"/>
      <c r="D31" s="487"/>
      <c r="E31" s="487"/>
      <c r="F31" s="487"/>
      <c r="G31" s="383"/>
    </row>
    <row r="32" spans="2:7" ht="12.75">
      <c r="B32" s="6"/>
      <c r="C32" s="487"/>
      <c r="D32" s="487"/>
      <c r="E32" s="487"/>
      <c r="F32" s="487"/>
      <c r="G32" s="383"/>
    </row>
    <row r="33" spans="2:7" ht="12.75">
      <c r="B33" s="6"/>
      <c r="C33" s="487"/>
      <c r="D33" s="487"/>
      <c r="E33" s="487"/>
      <c r="F33" s="487"/>
      <c r="G33" s="383"/>
    </row>
    <row r="34" spans="2:7" ht="12.75">
      <c r="B34" s="6"/>
      <c r="C34" s="487"/>
      <c r="D34" s="487"/>
      <c r="E34" s="487"/>
      <c r="F34" s="487"/>
      <c r="G34" s="383"/>
    </row>
    <row r="35" spans="2:7" ht="12.75">
      <c r="B35" s="6"/>
      <c r="C35" s="487"/>
      <c r="D35" s="487"/>
      <c r="E35" s="487"/>
      <c r="F35" s="487"/>
      <c r="G35" s="383"/>
    </row>
    <row r="36" spans="2:7" ht="12.75">
      <c r="B36" s="6"/>
      <c r="C36" s="487"/>
      <c r="D36" s="487"/>
      <c r="E36" s="487"/>
      <c r="F36" s="487"/>
      <c r="G36" s="383"/>
    </row>
    <row r="37" spans="2:7" ht="12.75">
      <c r="B37" s="6"/>
      <c r="C37" s="487"/>
      <c r="D37" s="487"/>
      <c r="E37" s="487"/>
      <c r="F37" s="487"/>
      <c r="G37" s="383"/>
    </row>
    <row r="38" spans="2:7" ht="12.75">
      <c r="B38" s="78"/>
      <c r="C38" s="85"/>
      <c r="D38" s="85"/>
      <c r="E38" s="85"/>
      <c r="F38" s="85"/>
      <c r="G38" s="86"/>
    </row>
    <row r="39" spans="2:7" ht="12.75">
      <c r="B39" s="78"/>
      <c r="C39" s="85"/>
      <c r="D39" s="85"/>
      <c r="E39" s="85"/>
      <c r="F39" s="85"/>
      <c r="G39" s="86"/>
    </row>
    <row r="40" spans="2:7" ht="12.75">
      <c r="B40" s="78"/>
      <c r="C40" s="85"/>
      <c r="D40" s="85"/>
      <c r="E40" s="85"/>
      <c r="F40" s="85"/>
      <c r="G40" s="86"/>
    </row>
    <row r="41" spans="2:7" ht="12.75">
      <c r="B41" s="78"/>
      <c r="C41" s="85"/>
      <c r="D41" s="85"/>
      <c r="E41" s="85"/>
      <c r="F41" s="85"/>
      <c r="G41" s="86"/>
    </row>
    <row r="42" spans="2:7" ht="12.75">
      <c r="B42" s="78"/>
      <c r="C42" s="85"/>
      <c r="D42" s="85"/>
      <c r="E42" s="85"/>
      <c r="F42" s="85"/>
      <c r="G42" s="86"/>
    </row>
    <row r="43" spans="2:7" ht="12.75">
      <c r="B43" s="78"/>
      <c r="C43" s="85"/>
      <c r="D43" s="85"/>
      <c r="E43" s="85"/>
      <c r="F43" s="85"/>
      <c r="G43" s="86"/>
    </row>
    <row r="44" spans="2:7" ht="12.75">
      <c r="B44" s="78"/>
      <c r="C44" s="85"/>
      <c r="D44" s="85"/>
      <c r="E44" s="85"/>
      <c r="F44" s="85"/>
      <c r="G44" s="86"/>
    </row>
    <row r="45" spans="2:7" ht="12.75">
      <c r="B45" s="78"/>
      <c r="C45" s="85"/>
      <c r="D45" s="85"/>
      <c r="E45" s="85"/>
      <c r="F45" s="85"/>
      <c r="G45" s="86"/>
    </row>
    <row r="46" spans="2:7" ht="12.75">
      <c r="B46" s="78"/>
      <c r="C46" s="85"/>
      <c r="D46" s="85"/>
      <c r="E46" s="85"/>
      <c r="F46" s="85"/>
      <c r="G46" s="86"/>
    </row>
    <row r="47" spans="2:7" ht="12.75">
      <c r="B47" s="78"/>
      <c r="C47" s="85"/>
      <c r="D47" s="85"/>
      <c r="E47" s="85"/>
      <c r="F47" s="85"/>
      <c r="G47" s="86"/>
    </row>
    <row r="48" spans="2:7" ht="12.75">
      <c r="B48" s="78"/>
      <c r="C48" s="85"/>
      <c r="D48" s="85"/>
      <c r="E48" s="85"/>
      <c r="F48" s="85"/>
      <c r="G48" s="86"/>
    </row>
    <row r="49" spans="2:7" ht="12.75">
      <c r="B49" s="78"/>
      <c r="C49" s="85"/>
      <c r="D49" s="85"/>
      <c r="E49" s="85"/>
      <c r="F49" s="85"/>
      <c r="G49" s="86"/>
    </row>
    <row r="50" spans="2:7" ht="12.75">
      <c r="B50" s="78"/>
      <c r="C50" s="85"/>
      <c r="D50" s="85"/>
      <c r="E50" s="85"/>
      <c r="F50" s="85"/>
      <c r="G50" s="86"/>
    </row>
    <row r="51" spans="2:7" ht="12.75">
      <c r="B51" s="78"/>
      <c r="C51" s="85"/>
      <c r="D51" s="85"/>
      <c r="E51" s="85"/>
      <c r="F51" s="85"/>
      <c r="G51" s="86"/>
    </row>
    <row r="52" spans="2:7" ht="12.75">
      <c r="B52" s="78"/>
      <c r="C52" s="85"/>
      <c r="D52" s="85"/>
      <c r="E52" s="85"/>
      <c r="F52" s="85"/>
      <c r="G52" s="86"/>
    </row>
    <row r="53" spans="2:7" ht="12.75">
      <c r="B53" s="78"/>
      <c r="C53" s="85"/>
      <c r="D53" s="85"/>
      <c r="E53" s="85"/>
      <c r="F53" s="85"/>
      <c r="G53" s="86"/>
    </row>
    <row r="54" spans="2:7" ht="12.75">
      <c r="B54" s="78"/>
      <c r="C54" s="85"/>
      <c r="D54" s="85"/>
      <c r="E54" s="85"/>
      <c r="F54" s="85"/>
      <c r="G54" s="86"/>
    </row>
    <row r="55" spans="2:7" ht="12.75">
      <c r="B55" s="78"/>
      <c r="C55" s="85"/>
      <c r="D55" s="85"/>
      <c r="E55" s="85"/>
      <c r="F55" s="85"/>
      <c r="G55" s="86"/>
    </row>
    <row r="56" spans="2:7" ht="12.75">
      <c r="B56" s="78"/>
      <c r="C56" s="85"/>
      <c r="D56" s="85"/>
      <c r="E56" s="85"/>
      <c r="F56" s="85"/>
      <c r="G56" s="86"/>
    </row>
    <row r="57" spans="2:7" ht="12.75">
      <c r="B57" s="78"/>
      <c r="C57" s="85"/>
      <c r="D57" s="85"/>
      <c r="E57" s="85"/>
      <c r="F57" s="85"/>
      <c r="G57" s="86"/>
    </row>
    <row r="58" spans="2:7" ht="12.75">
      <c r="B58" s="78"/>
      <c r="C58" s="85"/>
      <c r="D58" s="85"/>
      <c r="E58" s="85"/>
      <c r="F58" s="85"/>
      <c r="G58" s="86"/>
    </row>
    <row r="59" spans="2:7" ht="12.75">
      <c r="B59" s="78"/>
      <c r="C59" s="85"/>
      <c r="D59" s="85"/>
      <c r="E59" s="85"/>
      <c r="F59" s="85"/>
      <c r="G59" s="86"/>
    </row>
    <row r="60" spans="2:7" ht="12.75">
      <c r="B60" s="78"/>
      <c r="C60" s="85"/>
      <c r="D60" s="85"/>
      <c r="E60" s="85"/>
      <c r="F60" s="85"/>
      <c r="G60" s="86"/>
    </row>
    <row r="61" spans="2:7" ht="12.75">
      <c r="B61" s="78"/>
      <c r="C61" s="85"/>
      <c r="D61" s="85"/>
      <c r="E61" s="85"/>
      <c r="F61" s="85"/>
      <c r="G61" s="86"/>
    </row>
    <row r="62" spans="2:7" ht="12.75">
      <c r="B62" s="78"/>
      <c r="C62" s="85"/>
      <c r="D62" s="85"/>
      <c r="E62" s="85"/>
      <c r="F62" s="85"/>
      <c r="G62" s="86"/>
    </row>
    <row r="63" spans="2:7" ht="12.75">
      <c r="B63" s="78"/>
      <c r="C63" s="85"/>
      <c r="D63" s="85"/>
      <c r="E63" s="85"/>
      <c r="F63" s="85"/>
      <c r="G63" s="86"/>
    </row>
    <row r="64" spans="2:7" ht="12.75">
      <c r="B64" s="78"/>
      <c r="C64" s="85"/>
      <c r="D64" s="85"/>
      <c r="E64" s="85"/>
      <c r="F64" s="85"/>
      <c r="G64" s="86"/>
    </row>
    <row r="65" spans="2:7" ht="12.75">
      <c r="B65" s="78"/>
      <c r="C65" s="85"/>
      <c r="D65" s="85"/>
      <c r="E65" s="85"/>
      <c r="F65" s="85"/>
      <c r="G65" s="86"/>
    </row>
    <row r="66" spans="2:7" ht="12.75">
      <c r="B66" s="78"/>
      <c r="C66" s="85"/>
      <c r="D66" s="85"/>
      <c r="E66" s="85"/>
      <c r="F66" s="85"/>
      <c r="G66" s="86"/>
    </row>
    <row r="67" spans="2:7" ht="12.75">
      <c r="B67" s="78"/>
      <c r="C67" s="85"/>
      <c r="D67" s="85"/>
      <c r="E67" s="85"/>
      <c r="F67" s="85"/>
      <c r="G67" s="86"/>
    </row>
    <row r="68" spans="2:7" ht="12.75">
      <c r="B68" s="78"/>
      <c r="C68" s="85"/>
      <c r="D68" s="85"/>
      <c r="E68" s="85"/>
      <c r="F68" s="85"/>
      <c r="G68" s="86"/>
    </row>
    <row r="69" spans="2:7" ht="12.75">
      <c r="B69" s="78"/>
      <c r="C69" s="85"/>
      <c r="D69" s="85"/>
      <c r="E69" s="85"/>
      <c r="F69" s="85"/>
      <c r="G69" s="86"/>
    </row>
    <row r="70" spans="2:7" ht="12.75">
      <c r="B70" s="78"/>
      <c r="C70" s="85"/>
      <c r="D70" s="85"/>
      <c r="E70" s="85"/>
      <c r="F70" s="85"/>
      <c r="G70" s="86"/>
    </row>
    <row r="71" spans="2:7" ht="12.75">
      <c r="B71" s="78"/>
      <c r="C71" s="85"/>
      <c r="D71" s="85"/>
      <c r="E71" s="85"/>
      <c r="F71" s="85"/>
      <c r="G71" s="86"/>
    </row>
    <row r="72" spans="2:7" ht="12.75">
      <c r="B72" s="78"/>
      <c r="C72" s="85"/>
      <c r="D72" s="85"/>
      <c r="E72" s="85"/>
      <c r="F72" s="85"/>
      <c r="G72" s="86"/>
    </row>
    <row r="73" spans="2:7" ht="12.75">
      <c r="B73" s="78"/>
      <c r="C73" s="85"/>
      <c r="D73" s="85"/>
      <c r="E73" s="85"/>
      <c r="F73" s="85"/>
      <c r="G73" s="86"/>
    </row>
    <row r="74" spans="2:7" ht="12.75">
      <c r="B74" s="78"/>
      <c r="C74" s="85"/>
      <c r="D74" s="85"/>
      <c r="E74" s="85"/>
      <c r="F74" s="85"/>
      <c r="G74" s="86"/>
    </row>
    <row r="75" spans="2:7" ht="12.75">
      <c r="B75" s="78"/>
      <c r="C75" s="85"/>
      <c r="D75" s="85"/>
      <c r="E75" s="85"/>
      <c r="F75" s="85"/>
      <c r="G75" s="86"/>
    </row>
    <row r="76" spans="2:7" ht="12.75">
      <c r="B76" s="78"/>
      <c r="C76" s="85"/>
      <c r="D76" s="85"/>
      <c r="E76" s="85"/>
      <c r="F76" s="85"/>
      <c r="G76" s="86"/>
    </row>
    <row r="77" spans="2:7" ht="12.75">
      <c r="B77" s="78"/>
      <c r="C77" s="85"/>
      <c r="D77" s="85"/>
      <c r="E77" s="85"/>
      <c r="F77" s="85"/>
      <c r="G77" s="86"/>
    </row>
    <row r="78" spans="2:7" ht="12.75">
      <c r="B78" s="78"/>
      <c r="C78" s="85"/>
      <c r="D78" s="85"/>
      <c r="E78" s="85"/>
      <c r="F78" s="85"/>
      <c r="G78" s="86"/>
    </row>
    <row r="79" spans="2:7" ht="12.75">
      <c r="B79" s="78"/>
      <c r="C79" s="85"/>
      <c r="D79" s="85"/>
      <c r="E79" s="85"/>
      <c r="F79" s="85"/>
      <c r="G79" s="86"/>
    </row>
    <row r="80" spans="2:7" ht="12.75">
      <c r="B80" s="78"/>
      <c r="C80" s="85"/>
      <c r="D80" s="85"/>
      <c r="E80" s="85"/>
      <c r="F80" s="85"/>
      <c r="G80" s="86"/>
    </row>
    <row r="81" spans="2:7" ht="12.75">
      <c r="B81" s="78"/>
      <c r="C81" s="85"/>
      <c r="D81" s="85"/>
      <c r="E81" s="85"/>
      <c r="F81" s="85"/>
      <c r="G81" s="86"/>
    </row>
    <row r="82" spans="2:7" ht="12.75">
      <c r="B82" s="78"/>
      <c r="C82" s="85"/>
      <c r="D82" s="85"/>
      <c r="E82" s="85"/>
      <c r="F82" s="85"/>
      <c r="G82" s="86"/>
    </row>
    <row r="83" spans="2:7" ht="12.75">
      <c r="B83" s="78"/>
      <c r="C83" s="85"/>
      <c r="D83" s="85"/>
      <c r="E83" s="85"/>
      <c r="F83" s="85"/>
      <c r="G83" s="86"/>
    </row>
    <row r="84" spans="2:7" ht="12.75">
      <c r="B84" s="78"/>
      <c r="C84" s="85"/>
      <c r="D84" s="85"/>
      <c r="E84" s="85"/>
      <c r="F84" s="85"/>
      <c r="G84" s="86"/>
    </row>
    <row r="85" spans="2:7" ht="12.75">
      <c r="B85" s="78"/>
      <c r="C85" s="85"/>
      <c r="D85" s="85"/>
      <c r="E85" s="85"/>
      <c r="F85" s="85"/>
      <c r="G85" s="86"/>
    </row>
    <row r="86" spans="2:7" ht="12.75">
      <c r="B86" s="78"/>
      <c r="C86" s="85"/>
      <c r="D86" s="85"/>
      <c r="E86" s="85"/>
      <c r="F86" s="85"/>
      <c r="G86" s="86"/>
    </row>
    <row r="87" spans="2:7" ht="12.75">
      <c r="B87" s="78"/>
      <c r="C87" s="85"/>
      <c r="D87" s="85"/>
      <c r="E87" s="85"/>
      <c r="F87" s="85"/>
      <c r="G87" s="86"/>
    </row>
    <row r="88" spans="2:7" ht="12.75">
      <c r="B88" s="78"/>
      <c r="C88" s="85"/>
      <c r="D88" s="85"/>
      <c r="E88" s="85"/>
      <c r="F88" s="85"/>
      <c r="G88" s="86"/>
    </row>
    <row r="89" spans="2:7" ht="12.75">
      <c r="B89" s="78"/>
      <c r="C89" s="85"/>
      <c r="D89" s="85"/>
      <c r="E89" s="85"/>
      <c r="F89" s="85"/>
      <c r="G89" s="86"/>
    </row>
    <row r="90" spans="2:7" ht="12.75">
      <c r="B90" s="78"/>
      <c r="C90" s="85"/>
      <c r="D90" s="85"/>
      <c r="E90" s="85"/>
      <c r="F90" s="85"/>
      <c r="G90" s="86"/>
    </row>
    <row r="91" spans="2:7" ht="12.75">
      <c r="B91" s="78"/>
      <c r="C91" s="85"/>
      <c r="D91" s="85"/>
      <c r="E91" s="85"/>
      <c r="F91" s="85"/>
      <c r="G91" s="86"/>
    </row>
    <row r="92" spans="2:7" ht="12.75">
      <c r="B92" s="78"/>
      <c r="C92" s="85"/>
      <c r="D92" s="85"/>
      <c r="E92" s="85"/>
      <c r="F92" s="85"/>
      <c r="G92" s="86"/>
    </row>
    <row r="93" spans="2:7" ht="12.75">
      <c r="B93" s="78"/>
      <c r="C93" s="85"/>
      <c r="D93" s="85"/>
      <c r="E93" s="85"/>
      <c r="F93" s="85"/>
      <c r="G93" s="86"/>
    </row>
    <row r="94" spans="2:7" ht="12.75">
      <c r="B94" s="78"/>
      <c r="C94" s="85"/>
      <c r="D94" s="85"/>
      <c r="E94" s="85"/>
      <c r="F94" s="85"/>
      <c r="G94" s="86"/>
    </row>
    <row r="95" spans="2:7" ht="12.75">
      <c r="B95" s="78"/>
      <c r="C95" s="85"/>
      <c r="D95" s="85"/>
      <c r="E95" s="85"/>
      <c r="F95" s="85"/>
      <c r="G95" s="86"/>
    </row>
    <row r="96" spans="2:7" ht="12.75">
      <c r="B96" s="78"/>
      <c r="C96" s="85"/>
      <c r="D96" s="85"/>
      <c r="E96" s="85"/>
      <c r="F96" s="85"/>
      <c r="G96" s="86"/>
    </row>
    <row r="97" spans="2:7" ht="12.75">
      <c r="B97" s="78"/>
      <c r="C97" s="85"/>
      <c r="D97" s="85"/>
      <c r="E97" s="85"/>
      <c r="F97" s="85"/>
      <c r="G97" s="86"/>
    </row>
    <row r="98" spans="2:7" ht="12.75">
      <c r="B98" s="78"/>
      <c r="C98" s="85"/>
      <c r="D98" s="85"/>
      <c r="E98" s="85"/>
      <c r="F98" s="85"/>
      <c r="G98" s="86"/>
    </row>
    <row r="99" spans="2:7" ht="12.75">
      <c r="B99" s="78"/>
      <c r="C99" s="85"/>
      <c r="D99" s="85"/>
      <c r="E99" s="85"/>
      <c r="F99" s="85"/>
      <c r="G99" s="86"/>
    </row>
    <row r="100" spans="2:7" ht="12.75">
      <c r="B100" s="78"/>
      <c r="C100" s="85"/>
      <c r="D100" s="85"/>
      <c r="E100" s="85"/>
      <c r="F100" s="85"/>
      <c r="G100" s="86"/>
    </row>
    <row r="101" spans="2:7" ht="12.75">
      <c r="B101" s="78"/>
      <c r="C101" s="85"/>
      <c r="D101" s="85"/>
      <c r="E101" s="85"/>
      <c r="F101" s="85"/>
      <c r="G101" s="86"/>
    </row>
    <row r="102" spans="2:7" ht="12.75">
      <c r="B102" s="78"/>
      <c r="C102" s="85"/>
      <c r="D102" s="85"/>
      <c r="E102" s="85"/>
      <c r="F102" s="85"/>
      <c r="G102" s="86"/>
    </row>
    <row r="103" spans="2:7" ht="12.75">
      <c r="B103" s="78"/>
      <c r="C103" s="85"/>
      <c r="D103" s="85"/>
      <c r="E103" s="85"/>
      <c r="F103" s="85"/>
      <c r="G103" s="86"/>
    </row>
    <row r="104" spans="2:7" ht="12.75">
      <c r="B104" s="78"/>
      <c r="C104" s="85"/>
      <c r="D104" s="85"/>
      <c r="E104" s="85"/>
      <c r="F104" s="85"/>
      <c r="G104" s="86"/>
    </row>
    <row r="105" spans="2:7" ht="12.75">
      <c r="B105" s="78"/>
      <c r="C105" s="85"/>
      <c r="D105" s="85"/>
      <c r="E105" s="85"/>
      <c r="F105" s="85"/>
      <c r="G105" s="86"/>
    </row>
    <row r="106" spans="2:7" ht="12.75">
      <c r="B106" s="78"/>
      <c r="C106" s="85"/>
      <c r="D106" s="85"/>
      <c r="E106" s="85"/>
      <c r="F106" s="85"/>
      <c r="G106" s="86"/>
    </row>
    <row r="107" spans="2:7" ht="12.75">
      <c r="B107" s="78"/>
      <c r="C107" s="85"/>
      <c r="D107" s="85"/>
      <c r="E107" s="85"/>
      <c r="F107" s="85"/>
      <c r="G107" s="86"/>
    </row>
    <row r="108" spans="2:7" ht="12.75">
      <c r="B108" s="78"/>
      <c r="C108" s="85"/>
      <c r="D108" s="85"/>
      <c r="E108" s="85"/>
      <c r="F108" s="85"/>
      <c r="G108" s="86"/>
    </row>
    <row r="109" spans="2:7" ht="12.75">
      <c r="B109" s="78"/>
      <c r="C109" s="85"/>
      <c r="D109" s="85"/>
      <c r="E109" s="85"/>
      <c r="F109" s="85"/>
      <c r="G109" s="86"/>
    </row>
    <row r="110" spans="2:7" ht="12.75">
      <c r="B110" s="78"/>
      <c r="C110" s="85"/>
      <c r="D110" s="85"/>
      <c r="E110" s="85"/>
      <c r="F110" s="85"/>
      <c r="G110" s="86"/>
    </row>
    <row r="111" spans="2:7" ht="12.75">
      <c r="B111" s="78"/>
      <c r="C111" s="85"/>
      <c r="D111" s="85"/>
      <c r="E111" s="85"/>
      <c r="F111" s="85"/>
      <c r="G111" s="86"/>
    </row>
    <row r="112" spans="2:7" ht="12.75">
      <c r="B112" s="78"/>
      <c r="C112" s="85"/>
      <c r="D112" s="85"/>
      <c r="E112" s="85"/>
      <c r="F112" s="85"/>
      <c r="G112" s="86"/>
    </row>
    <row r="113" spans="2:7" ht="12.75">
      <c r="B113" s="78"/>
      <c r="C113" s="85"/>
      <c r="D113" s="85"/>
      <c r="E113" s="85"/>
      <c r="F113" s="85"/>
      <c r="G113" s="86"/>
    </row>
    <row r="114" spans="2:7" ht="12.75">
      <c r="B114" s="78"/>
      <c r="C114" s="85"/>
      <c r="D114" s="85"/>
      <c r="E114" s="85"/>
      <c r="F114" s="85"/>
      <c r="G114" s="86"/>
    </row>
    <row r="115" spans="2:7" ht="12.75">
      <c r="B115" s="78"/>
      <c r="C115" s="85"/>
      <c r="D115" s="85"/>
      <c r="E115" s="85"/>
      <c r="F115" s="85"/>
      <c r="G115" s="86"/>
    </row>
    <row r="116" spans="2:7" ht="12.75">
      <c r="B116" s="78"/>
      <c r="C116" s="85"/>
      <c r="D116" s="85"/>
      <c r="E116" s="85"/>
      <c r="F116" s="85"/>
      <c r="G116" s="86"/>
    </row>
    <row r="117" spans="2:7" ht="12.75">
      <c r="B117" s="78"/>
      <c r="C117" s="85"/>
      <c r="D117" s="85"/>
      <c r="E117" s="85"/>
      <c r="F117" s="85"/>
      <c r="G117" s="86"/>
    </row>
    <row r="118" spans="2:7" ht="12.75">
      <c r="B118" s="78"/>
      <c r="C118" s="85"/>
      <c r="D118" s="85"/>
      <c r="E118" s="85"/>
      <c r="F118" s="85"/>
      <c r="G118" s="86"/>
    </row>
    <row r="119" spans="2:7" ht="12.75">
      <c r="B119" s="78"/>
      <c r="C119" s="85"/>
      <c r="D119" s="85"/>
      <c r="E119" s="85"/>
      <c r="F119" s="85"/>
      <c r="G119" s="86"/>
    </row>
    <row r="120" spans="2:7" ht="12.75">
      <c r="B120" s="78"/>
      <c r="C120" s="85"/>
      <c r="D120" s="85"/>
      <c r="E120" s="85"/>
      <c r="F120" s="85"/>
      <c r="G120" s="86"/>
    </row>
    <row r="121" spans="2:7" ht="12.75">
      <c r="B121" s="78"/>
      <c r="C121" s="85"/>
      <c r="D121" s="85"/>
      <c r="E121" s="85"/>
      <c r="F121" s="85"/>
      <c r="G121" s="86"/>
    </row>
    <row r="122" spans="2:7" ht="12.75">
      <c r="B122" s="78"/>
      <c r="C122" s="85"/>
      <c r="D122" s="85"/>
      <c r="E122" s="85"/>
      <c r="F122" s="85"/>
      <c r="G122" s="86"/>
    </row>
    <row r="123" spans="2:7" ht="12.75">
      <c r="B123" s="78"/>
      <c r="C123" s="85"/>
      <c r="D123" s="85"/>
      <c r="E123" s="85"/>
      <c r="F123" s="85"/>
      <c r="G123" s="86"/>
    </row>
    <row r="124" spans="2:7" ht="12.75">
      <c r="B124" s="78"/>
      <c r="C124" s="85"/>
      <c r="D124" s="85"/>
      <c r="E124" s="85"/>
      <c r="F124" s="85"/>
      <c r="G124" s="86"/>
    </row>
    <row r="125" spans="2:7" ht="12.75">
      <c r="B125" s="78"/>
      <c r="C125" s="85"/>
      <c r="D125" s="85"/>
      <c r="E125" s="85"/>
      <c r="F125" s="85"/>
      <c r="G125" s="86"/>
    </row>
    <row r="126" spans="2:7" ht="12.75">
      <c r="B126" s="78"/>
      <c r="C126" s="85"/>
      <c r="D126" s="85"/>
      <c r="E126" s="85"/>
      <c r="F126" s="85"/>
      <c r="G126" s="86"/>
    </row>
    <row r="127" spans="2:7" ht="12.75">
      <c r="B127" s="78"/>
      <c r="C127" s="85"/>
      <c r="D127" s="85"/>
      <c r="E127" s="85"/>
      <c r="F127" s="85"/>
      <c r="G127" s="86"/>
    </row>
    <row r="128" spans="2:7" ht="12.75">
      <c r="B128" s="78"/>
      <c r="C128" s="85"/>
      <c r="D128" s="85"/>
      <c r="E128" s="85"/>
      <c r="F128" s="85"/>
      <c r="G128" s="86"/>
    </row>
    <row r="129" spans="2:7" ht="12.75">
      <c r="B129" s="78"/>
      <c r="C129" s="85"/>
      <c r="D129" s="85"/>
      <c r="E129" s="85"/>
      <c r="F129" s="85"/>
      <c r="G129" s="86"/>
    </row>
    <row r="130" spans="2:7" ht="12.75">
      <c r="B130" s="78"/>
      <c r="C130" s="85"/>
      <c r="D130" s="85"/>
      <c r="E130" s="85"/>
      <c r="F130" s="85"/>
      <c r="G130" s="86"/>
    </row>
    <row r="131" spans="2:7" ht="12.75">
      <c r="B131" s="78"/>
      <c r="C131" s="85"/>
      <c r="D131" s="85"/>
      <c r="E131" s="85"/>
      <c r="F131" s="85"/>
      <c r="G131" s="86"/>
    </row>
    <row r="132" spans="2:7" ht="12.75">
      <c r="B132" s="78"/>
      <c r="C132" s="85"/>
      <c r="D132" s="85"/>
      <c r="E132" s="85"/>
      <c r="F132" s="85"/>
      <c r="G132" s="86"/>
    </row>
    <row r="133" spans="2:7" ht="12.75">
      <c r="B133" s="78"/>
      <c r="C133" s="85"/>
      <c r="D133" s="85"/>
      <c r="E133" s="85"/>
      <c r="F133" s="85"/>
      <c r="G133" s="86"/>
    </row>
    <row r="134" spans="2:7" ht="12.75">
      <c r="B134" s="78"/>
      <c r="C134" s="85"/>
      <c r="D134" s="85"/>
      <c r="E134" s="85"/>
      <c r="F134" s="85"/>
      <c r="G134" s="86"/>
    </row>
    <row r="135" spans="2:7" ht="12.75">
      <c r="B135" s="78"/>
      <c r="C135" s="85"/>
      <c r="D135" s="85"/>
      <c r="E135" s="85"/>
      <c r="F135" s="85"/>
      <c r="G135" s="86"/>
    </row>
    <row r="136" spans="2:7" ht="12.75">
      <c r="B136" s="78"/>
      <c r="C136" s="85"/>
      <c r="D136" s="85"/>
      <c r="E136" s="85"/>
      <c r="F136" s="85"/>
      <c r="G136" s="86"/>
    </row>
    <row r="137" spans="2:7" ht="12.75">
      <c r="B137" s="78"/>
      <c r="C137" s="85"/>
      <c r="D137" s="85"/>
      <c r="E137" s="85"/>
      <c r="F137" s="85"/>
      <c r="G137" s="86"/>
    </row>
    <row r="138" spans="2:7" ht="12.75">
      <c r="B138" s="78"/>
      <c r="C138" s="85"/>
      <c r="D138" s="85"/>
      <c r="E138" s="85"/>
      <c r="F138" s="85"/>
      <c r="G138" s="86"/>
    </row>
    <row r="139" spans="2:7" ht="12.75">
      <c r="B139" s="78"/>
      <c r="C139" s="85"/>
      <c r="D139" s="85"/>
      <c r="E139" s="85"/>
      <c r="F139" s="85"/>
      <c r="G139" s="86"/>
    </row>
    <row r="140" spans="2:7" ht="12.75">
      <c r="B140" s="78"/>
      <c r="C140" s="85"/>
      <c r="D140" s="85"/>
      <c r="E140" s="85"/>
      <c r="F140" s="85"/>
      <c r="G140" s="86"/>
    </row>
    <row r="141" spans="2:7" ht="12.75">
      <c r="B141" s="78"/>
      <c r="C141" s="85"/>
      <c r="D141" s="85"/>
      <c r="E141" s="85"/>
      <c r="F141" s="85"/>
      <c r="G141" s="86"/>
    </row>
    <row r="142" spans="2:7" ht="12.75">
      <c r="B142" s="78"/>
      <c r="C142" s="85"/>
      <c r="D142" s="85"/>
      <c r="E142" s="85"/>
      <c r="F142" s="85"/>
      <c r="G142" s="86"/>
    </row>
    <row r="143" spans="2:7" ht="12.75">
      <c r="B143" s="78"/>
      <c r="C143" s="85"/>
      <c r="D143" s="85"/>
      <c r="E143" s="85"/>
      <c r="F143" s="85"/>
      <c r="G143" s="86"/>
    </row>
    <row r="144" spans="2:7" ht="12.75">
      <c r="B144" s="78"/>
      <c r="C144" s="85"/>
      <c r="D144" s="85"/>
      <c r="E144" s="85"/>
      <c r="F144" s="85"/>
      <c r="G144" s="86"/>
    </row>
    <row r="145" spans="2:7" ht="12.75">
      <c r="B145" s="78"/>
      <c r="C145" s="85"/>
      <c r="D145" s="85"/>
      <c r="E145" s="85"/>
      <c r="F145" s="85"/>
      <c r="G145" s="86"/>
    </row>
    <row r="146" spans="2:7" ht="12.75">
      <c r="B146" s="78"/>
      <c r="C146" s="85"/>
      <c r="D146" s="85"/>
      <c r="E146" s="85"/>
      <c r="F146" s="85"/>
      <c r="G146" s="86"/>
    </row>
    <row r="147" spans="2:7" ht="12.75">
      <c r="B147" s="78"/>
      <c r="C147" s="85"/>
      <c r="D147" s="85"/>
      <c r="E147" s="85"/>
      <c r="F147" s="85"/>
      <c r="G147" s="86"/>
    </row>
    <row r="148" spans="2:7" ht="12.75">
      <c r="B148" s="78"/>
      <c r="C148" s="85"/>
      <c r="D148" s="85"/>
      <c r="E148" s="85"/>
      <c r="F148" s="85"/>
      <c r="G148" s="86"/>
    </row>
    <row r="149" spans="2:7" ht="12.75">
      <c r="B149" s="78"/>
      <c r="C149" s="85"/>
      <c r="D149" s="85"/>
      <c r="E149" s="85"/>
      <c r="F149" s="85"/>
      <c r="G149" s="86"/>
    </row>
    <row r="150" spans="2:7" ht="12.75">
      <c r="B150" s="78"/>
      <c r="C150" s="85"/>
      <c r="D150" s="85"/>
      <c r="E150" s="85"/>
      <c r="F150" s="85"/>
      <c r="G150" s="86"/>
    </row>
    <row r="151" spans="2:7" ht="12.75">
      <c r="B151" s="78"/>
      <c r="C151" s="85"/>
      <c r="D151" s="85"/>
      <c r="E151" s="85"/>
      <c r="F151" s="85"/>
      <c r="G151" s="86"/>
    </row>
    <row r="152" spans="2:7" ht="12.75">
      <c r="B152" s="78"/>
      <c r="C152" s="85"/>
      <c r="D152" s="85"/>
      <c r="E152" s="85"/>
      <c r="F152" s="85"/>
      <c r="G152" s="86"/>
    </row>
    <row r="153" spans="2:7" ht="12.75">
      <c r="B153" s="78"/>
      <c r="C153" s="85"/>
      <c r="D153" s="85"/>
      <c r="E153" s="85"/>
      <c r="F153" s="85"/>
      <c r="G153" s="86"/>
    </row>
    <row r="154" spans="2:7" ht="12.75">
      <c r="B154" s="78"/>
      <c r="C154" s="85"/>
      <c r="D154" s="85"/>
      <c r="E154" s="85"/>
      <c r="F154" s="85"/>
      <c r="G154" s="86"/>
    </row>
    <row r="155" spans="2:7" ht="12.75">
      <c r="B155" s="78"/>
      <c r="C155" s="85"/>
      <c r="D155" s="85"/>
      <c r="E155" s="85"/>
      <c r="F155" s="85"/>
      <c r="G155" s="86"/>
    </row>
    <row r="156" spans="2:7" ht="12.75">
      <c r="B156" s="78"/>
      <c r="C156" s="85"/>
      <c r="D156" s="85"/>
      <c r="E156" s="85"/>
      <c r="F156" s="85"/>
      <c r="G156" s="86"/>
    </row>
    <row r="157" spans="2:7" ht="12.75">
      <c r="B157" s="78"/>
      <c r="C157" s="85"/>
      <c r="D157" s="85"/>
      <c r="E157" s="85"/>
      <c r="F157" s="85"/>
      <c r="G157" s="86"/>
    </row>
    <row r="158" spans="2:7" ht="12.75">
      <c r="B158" s="78"/>
      <c r="C158" s="85"/>
      <c r="D158" s="85"/>
      <c r="E158" s="85"/>
      <c r="F158" s="85"/>
      <c r="G158" s="86"/>
    </row>
    <row r="159" spans="2:7" ht="12.75">
      <c r="B159" s="78"/>
      <c r="C159" s="85"/>
      <c r="D159" s="85"/>
      <c r="E159" s="85"/>
      <c r="F159" s="85"/>
      <c r="G159" s="86"/>
    </row>
    <row r="160" spans="2:7" ht="12.75">
      <c r="B160" s="78"/>
      <c r="C160" s="85"/>
      <c r="D160" s="85"/>
      <c r="E160" s="85"/>
      <c r="F160" s="85"/>
      <c r="G160" s="86"/>
    </row>
    <row r="161" spans="2:7" ht="12.75">
      <c r="B161" s="78"/>
      <c r="C161" s="85"/>
      <c r="D161" s="85"/>
      <c r="E161" s="85"/>
      <c r="F161" s="85"/>
      <c r="G161" s="86"/>
    </row>
    <row r="162" spans="2:7" ht="12.75">
      <c r="B162" s="78"/>
      <c r="C162" s="85"/>
      <c r="D162" s="85"/>
      <c r="E162" s="85"/>
      <c r="F162" s="85"/>
      <c r="G162" s="86"/>
    </row>
    <row r="163" spans="2:7" ht="12.75">
      <c r="B163" s="78"/>
      <c r="C163" s="85"/>
      <c r="D163" s="85"/>
      <c r="E163" s="85"/>
      <c r="F163" s="85"/>
      <c r="G163" s="86"/>
    </row>
    <row r="164" spans="2:7" ht="12.75">
      <c r="B164" s="78"/>
      <c r="C164" s="85"/>
      <c r="D164" s="85"/>
      <c r="E164" s="85"/>
      <c r="F164" s="85"/>
      <c r="G164" s="86"/>
    </row>
    <row r="165" spans="2:7" ht="12.75">
      <c r="B165" s="78"/>
      <c r="C165" s="85"/>
      <c r="D165" s="85"/>
      <c r="E165" s="85"/>
      <c r="F165" s="85"/>
      <c r="G165" s="86"/>
    </row>
    <row r="166" spans="2:7" ht="12.75">
      <c r="B166" s="78"/>
      <c r="C166" s="85"/>
      <c r="D166" s="85"/>
      <c r="E166" s="85"/>
      <c r="F166" s="85"/>
      <c r="G166" s="86"/>
    </row>
    <row r="167" spans="2:7" ht="12.75">
      <c r="B167" s="78"/>
      <c r="C167" s="85"/>
      <c r="D167" s="85"/>
      <c r="E167" s="85"/>
      <c r="F167" s="85"/>
      <c r="G167" s="86"/>
    </row>
    <row r="168" spans="2:7" ht="12.75">
      <c r="B168" s="78"/>
      <c r="C168" s="85"/>
      <c r="D168" s="85"/>
      <c r="E168" s="85"/>
      <c r="F168" s="85"/>
      <c r="G168" s="86"/>
    </row>
    <row r="169" spans="2:7" ht="12.75">
      <c r="B169" s="78"/>
      <c r="C169" s="85"/>
      <c r="D169" s="85"/>
      <c r="E169" s="85"/>
      <c r="F169" s="85"/>
      <c r="G169" s="86"/>
    </row>
    <row r="170" spans="2:7" ht="12.75">
      <c r="B170" s="78"/>
      <c r="C170" s="85"/>
      <c r="D170" s="85"/>
      <c r="E170" s="85"/>
      <c r="F170" s="85"/>
      <c r="G170" s="86"/>
    </row>
    <row r="171" spans="2:7" ht="12.75">
      <c r="B171" s="78"/>
      <c r="C171" s="85"/>
      <c r="D171" s="85"/>
      <c r="E171" s="85"/>
      <c r="F171" s="85"/>
      <c r="G171" s="86"/>
    </row>
    <row r="172" spans="2:7" ht="12.75">
      <c r="B172" s="78"/>
      <c r="C172" s="85"/>
      <c r="D172" s="85"/>
      <c r="E172" s="85"/>
      <c r="F172" s="85"/>
      <c r="G172" s="86"/>
    </row>
    <row r="173" spans="2:7" ht="12.75">
      <c r="B173" s="78"/>
      <c r="C173" s="85"/>
      <c r="D173" s="85"/>
      <c r="E173" s="85"/>
      <c r="F173" s="85"/>
      <c r="G173" s="86"/>
    </row>
    <row r="174" spans="2:7" ht="12.75">
      <c r="B174" s="78"/>
      <c r="C174" s="85"/>
      <c r="D174" s="85"/>
      <c r="E174" s="85"/>
      <c r="F174" s="85"/>
      <c r="G174" s="86"/>
    </row>
    <row r="175" spans="2:7" ht="12.75">
      <c r="B175" s="78"/>
      <c r="C175" s="85"/>
      <c r="D175" s="85"/>
      <c r="E175" s="85"/>
      <c r="F175" s="85"/>
      <c r="G175" s="86"/>
    </row>
    <row r="176" spans="2:7" ht="12.75">
      <c r="B176" s="78"/>
      <c r="C176" s="85"/>
      <c r="D176" s="85"/>
      <c r="E176" s="85"/>
      <c r="F176" s="85"/>
      <c r="G176" s="86"/>
    </row>
    <row r="177" spans="2:7" ht="12.75">
      <c r="B177" s="78"/>
      <c r="C177" s="85"/>
      <c r="D177" s="85"/>
      <c r="E177" s="85"/>
      <c r="F177" s="85"/>
      <c r="G177" s="86"/>
    </row>
    <row r="178" spans="2:7" ht="12.75">
      <c r="B178" s="78"/>
      <c r="C178" s="85"/>
      <c r="D178" s="85"/>
      <c r="E178" s="85"/>
      <c r="F178" s="85"/>
      <c r="G178" s="86"/>
    </row>
    <row r="179" spans="2:7" ht="12.75">
      <c r="B179" s="78"/>
      <c r="C179" s="85"/>
      <c r="D179" s="85"/>
      <c r="E179" s="85"/>
      <c r="F179" s="85"/>
      <c r="G179" s="86"/>
    </row>
    <row r="180" spans="2:7" ht="12.75">
      <c r="B180" s="78"/>
      <c r="C180" s="85"/>
      <c r="D180" s="85"/>
      <c r="E180" s="85"/>
      <c r="F180" s="85"/>
      <c r="G180" s="86"/>
    </row>
    <row r="181" spans="2:7" ht="12.75">
      <c r="B181" s="78"/>
      <c r="C181" s="85"/>
      <c r="D181" s="85"/>
      <c r="E181" s="85"/>
      <c r="F181" s="85"/>
      <c r="G181" s="86"/>
    </row>
    <row r="182" spans="2:7" ht="12.75">
      <c r="B182" s="78"/>
      <c r="C182" s="85"/>
      <c r="D182" s="85"/>
      <c r="E182" s="85"/>
      <c r="F182" s="85"/>
      <c r="G182" s="86"/>
    </row>
    <row r="183" spans="2:7" ht="12.75">
      <c r="B183" s="78"/>
      <c r="C183" s="85"/>
      <c r="D183" s="85"/>
      <c r="E183" s="85"/>
      <c r="F183" s="85"/>
      <c r="G183" s="86"/>
    </row>
    <row r="184" spans="2:7" ht="12.75">
      <c r="B184" s="78"/>
      <c r="C184" s="85"/>
      <c r="D184" s="85"/>
      <c r="E184" s="85"/>
      <c r="F184" s="85"/>
      <c r="G184" s="86"/>
    </row>
    <row r="185" spans="2:7" ht="12.75">
      <c r="B185" s="78"/>
      <c r="C185" s="85"/>
      <c r="D185" s="85"/>
      <c r="E185" s="85"/>
      <c r="F185" s="85"/>
      <c r="G185" s="86"/>
    </row>
    <row r="186" spans="2:7" ht="12.75">
      <c r="B186" s="78"/>
      <c r="C186" s="85"/>
      <c r="D186" s="85"/>
      <c r="E186" s="85"/>
      <c r="F186" s="85"/>
      <c r="G186" s="86"/>
    </row>
    <row r="187" spans="2:7" ht="12.75">
      <c r="B187" s="78"/>
      <c r="C187" s="85"/>
      <c r="D187" s="85"/>
      <c r="E187" s="85"/>
      <c r="F187" s="85"/>
      <c r="G187" s="86"/>
    </row>
    <row r="188" spans="2:7" ht="12.75">
      <c r="B188" s="78"/>
      <c r="C188" s="85"/>
      <c r="D188" s="85"/>
      <c r="E188" s="85"/>
      <c r="F188" s="85"/>
      <c r="G188" s="86"/>
    </row>
    <row r="189" spans="2:7" ht="12.75">
      <c r="B189" s="78"/>
      <c r="C189" s="85"/>
      <c r="D189" s="85"/>
      <c r="E189" s="85"/>
      <c r="F189" s="85"/>
      <c r="G189" s="86"/>
    </row>
    <row r="190" spans="2:7" ht="12.75">
      <c r="B190" s="78"/>
      <c r="C190" s="85"/>
      <c r="D190" s="85"/>
      <c r="E190" s="85"/>
      <c r="F190" s="85"/>
      <c r="G190" s="86"/>
    </row>
    <row r="191" spans="2:7" ht="12.75">
      <c r="B191" s="78"/>
      <c r="C191" s="85"/>
      <c r="D191" s="85"/>
      <c r="E191" s="85"/>
      <c r="F191" s="85"/>
      <c r="G191" s="86"/>
    </row>
    <row r="192" spans="2:7" ht="12.75">
      <c r="B192" s="78"/>
      <c r="C192" s="85"/>
      <c r="D192" s="85"/>
      <c r="E192" s="85"/>
      <c r="F192" s="85"/>
      <c r="G192" s="86"/>
    </row>
    <row r="193" spans="2:7" ht="12.75">
      <c r="B193" s="78"/>
      <c r="C193" s="85"/>
      <c r="D193" s="85"/>
      <c r="E193" s="85"/>
      <c r="F193" s="85"/>
      <c r="G193" s="86"/>
    </row>
    <row r="194" spans="2:7" ht="12.75">
      <c r="B194" s="78"/>
      <c r="C194" s="85"/>
      <c r="D194" s="85"/>
      <c r="E194" s="85"/>
      <c r="F194" s="85"/>
      <c r="G194" s="86"/>
    </row>
    <row r="195" spans="2:7" ht="12.75">
      <c r="B195" s="78"/>
      <c r="C195" s="85"/>
      <c r="D195" s="85"/>
      <c r="E195" s="85"/>
      <c r="F195" s="85"/>
      <c r="G195" s="86"/>
    </row>
    <row r="196" spans="2:7" ht="12.75">
      <c r="B196" s="78"/>
      <c r="C196" s="85"/>
      <c r="D196" s="85"/>
      <c r="E196" s="85"/>
      <c r="F196" s="85"/>
      <c r="G196" s="86"/>
    </row>
    <row r="197" spans="2:7" ht="12.75">
      <c r="B197" s="78"/>
      <c r="C197" s="85"/>
      <c r="D197" s="85"/>
      <c r="E197" s="85"/>
      <c r="F197" s="85"/>
      <c r="G197" s="86"/>
    </row>
    <row r="198" spans="2:7" ht="12.75">
      <c r="B198" s="78"/>
      <c r="C198" s="85"/>
      <c r="D198" s="85"/>
      <c r="E198" s="85"/>
      <c r="F198" s="85"/>
      <c r="G198" s="86"/>
    </row>
    <row r="199" spans="2:7" ht="12.75">
      <c r="B199" s="78"/>
      <c r="C199" s="85"/>
      <c r="D199" s="85"/>
      <c r="E199" s="85"/>
      <c r="F199" s="85"/>
      <c r="G199" s="86"/>
    </row>
    <row r="200" spans="2:7" ht="12.75">
      <c r="B200" s="78"/>
      <c r="C200" s="85"/>
      <c r="D200" s="85"/>
      <c r="E200" s="85"/>
      <c r="F200" s="85"/>
      <c r="G200" s="86"/>
    </row>
    <row r="201" spans="2:7" ht="12.75">
      <c r="B201" s="78"/>
      <c r="C201" s="85"/>
      <c r="D201" s="85"/>
      <c r="E201" s="85"/>
      <c r="F201" s="85"/>
      <c r="G201" s="86"/>
    </row>
    <row r="202" spans="2:7" ht="12.75">
      <c r="B202" s="78"/>
      <c r="C202" s="85"/>
      <c r="D202" s="85"/>
      <c r="E202" s="85"/>
      <c r="F202" s="85"/>
      <c r="G202" s="86"/>
    </row>
    <row r="203" spans="2:7" ht="12.75">
      <c r="B203" s="78"/>
      <c r="C203" s="85"/>
      <c r="D203" s="85"/>
      <c r="E203" s="85"/>
      <c r="F203" s="85"/>
      <c r="G203" s="86"/>
    </row>
    <row r="204" spans="2:7" ht="12.75">
      <c r="B204" s="78"/>
      <c r="C204" s="85"/>
      <c r="D204" s="85"/>
      <c r="E204" s="85"/>
      <c r="F204" s="85"/>
      <c r="G204" s="86"/>
    </row>
    <row r="205" spans="2:7" ht="12.75">
      <c r="B205" s="78"/>
      <c r="C205" s="85"/>
      <c r="D205" s="85"/>
      <c r="E205" s="85"/>
      <c r="F205" s="85"/>
      <c r="G205" s="86"/>
    </row>
    <row r="206" spans="2:7" ht="12.75">
      <c r="B206" s="78"/>
      <c r="C206" s="85"/>
      <c r="D206" s="85"/>
      <c r="E206" s="85"/>
      <c r="F206" s="85"/>
      <c r="G206" s="86"/>
    </row>
    <row r="207" spans="2:7" ht="12.75">
      <c r="B207" s="78"/>
      <c r="C207" s="85"/>
      <c r="D207" s="85"/>
      <c r="E207" s="85"/>
      <c r="F207" s="85"/>
      <c r="G207" s="86"/>
    </row>
    <row r="208" spans="2:7" ht="12.75">
      <c r="B208" s="78"/>
      <c r="C208" s="85"/>
      <c r="D208" s="85"/>
      <c r="E208" s="85"/>
      <c r="F208" s="85"/>
      <c r="G208" s="86"/>
    </row>
    <row r="209" spans="2:7" ht="12.75">
      <c r="B209" s="78"/>
      <c r="C209" s="85"/>
      <c r="D209" s="85"/>
      <c r="E209" s="85"/>
      <c r="F209" s="85"/>
      <c r="G209" s="86"/>
    </row>
    <row r="210" spans="2:7" ht="12.75">
      <c r="B210" s="78"/>
      <c r="C210" s="85"/>
      <c r="D210" s="85"/>
      <c r="E210" s="85"/>
      <c r="F210" s="85"/>
      <c r="G210" s="86"/>
    </row>
    <row r="211" spans="2:7" ht="12.75">
      <c r="B211" s="78"/>
      <c r="C211" s="85"/>
      <c r="D211" s="85"/>
      <c r="E211" s="85"/>
      <c r="F211" s="85"/>
      <c r="G211" s="86"/>
    </row>
    <row r="212" spans="2:7" ht="12.75">
      <c r="B212" s="78"/>
      <c r="C212" s="85"/>
      <c r="D212" s="85"/>
      <c r="E212" s="85"/>
      <c r="F212" s="85"/>
      <c r="G212" s="86"/>
    </row>
    <row r="213" spans="2:7" ht="12.75">
      <c r="B213" s="78"/>
      <c r="C213" s="85"/>
      <c r="D213" s="85"/>
      <c r="E213" s="85"/>
      <c r="F213" s="85"/>
      <c r="G213" s="86"/>
    </row>
    <row r="214" spans="2:7" ht="12.75">
      <c r="B214" s="78"/>
      <c r="C214" s="85"/>
      <c r="D214" s="85"/>
      <c r="E214" s="85"/>
      <c r="F214" s="85"/>
      <c r="G214" s="86"/>
    </row>
    <row r="215" spans="2:7" ht="12.75">
      <c r="B215" s="78"/>
      <c r="C215" s="85"/>
      <c r="D215" s="85"/>
      <c r="E215" s="85"/>
      <c r="F215" s="85"/>
      <c r="G215" s="86"/>
    </row>
    <row r="216" spans="2:7" ht="12.75">
      <c r="B216" s="78"/>
      <c r="C216" s="85"/>
      <c r="D216" s="85"/>
      <c r="E216" s="85"/>
      <c r="F216" s="85"/>
      <c r="G216" s="86"/>
    </row>
    <row r="217" spans="2:7" ht="12.75">
      <c r="B217" s="78"/>
      <c r="C217" s="85"/>
      <c r="D217" s="85"/>
      <c r="E217" s="85"/>
      <c r="F217" s="85"/>
      <c r="G217" s="86"/>
    </row>
    <row r="218" spans="2:7" ht="12.75">
      <c r="B218" s="78"/>
      <c r="C218" s="85"/>
      <c r="D218" s="85"/>
      <c r="E218" s="85"/>
      <c r="F218" s="85"/>
      <c r="G218" s="86"/>
    </row>
    <row r="219" spans="2:7" ht="12.75">
      <c r="B219" s="78"/>
      <c r="C219" s="85"/>
      <c r="D219" s="85"/>
      <c r="E219" s="85"/>
      <c r="F219" s="85"/>
      <c r="G219" s="86"/>
    </row>
    <row r="220" spans="2:7" ht="12.75">
      <c r="B220" s="78"/>
      <c r="C220" s="85"/>
      <c r="D220" s="85"/>
      <c r="E220" s="85"/>
      <c r="F220" s="85"/>
      <c r="G220" s="86"/>
    </row>
    <row r="221" spans="2:7" ht="12.75">
      <c r="B221" s="78"/>
      <c r="C221" s="85"/>
      <c r="D221" s="85"/>
      <c r="E221" s="85"/>
      <c r="F221" s="85"/>
      <c r="G221" s="86"/>
    </row>
    <row r="222" spans="2:7" ht="12.75">
      <c r="B222" s="78"/>
      <c r="C222" s="85"/>
      <c r="D222" s="85"/>
      <c r="E222" s="85"/>
      <c r="F222" s="85"/>
      <c r="G222" s="86"/>
    </row>
    <row r="223" spans="2:7" ht="12.75">
      <c r="B223" s="78"/>
      <c r="C223" s="85"/>
      <c r="D223" s="85"/>
      <c r="E223" s="85"/>
      <c r="F223" s="85"/>
      <c r="G223" s="86"/>
    </row>
    <row r="224" spans="2:7" ht="12.75">
      <c r="B224" s="78"/>
      <c r="C224" s="85"/>
      <c r="D224" s="85"/>
      <c r="E224" s="85"/>
      <c r="F224" s="85"/>
      <c r="G224" s="86"/>
    </row>
    <row r="225" spans="2:7" ht="12.75">
      <c r="B225" s="78"/>
      <c r="C225" s="85"/>
      <c r="D225" s="85"/>
      <c r="E225" s="85"/>
      <c r="F225" s="85"/>
      <c r="G225" s="86"/>
    </row>
    <row r="226" spans="2:7" ht="12.75">
      <c r="B226" s="78"/>
      <c r="C226" s="85"/>
      <c r="D226" s="85"/>
      <c r="E226" s="85"/>
      <c r="F226" s="85"/>
      <c r="G226" s="86"/>
    </row>
    <row r="227" spans="2:7" ht="12.75">
      <c r="B227" s="78"/>
      <c r="C227" s="85"/>
      <c r="D227" s="85"/>
      <c r="E227" s="85"/>
      <c r="F227" s="85"/>
      <c r="G227" s="86"/>
    </row>
    <row r="228" spans="2:7" ht="12.75">
      <c r="B228" s="78"/>
      <c r="C228" s="85"/>
      <c r="D228" s="85"/>
      <c r="E228" s="85"/>
      <c r="F228" s="85"/>
      <c r="G228" s="86"/>
    </row>
    <row r="229" spans="2:7" ht="12.75">
      <c r="B229" s="78"/>
      <c r="C229" s="85"/>
      <c r="D229" s="85"/>
      <c r="E229" s="85"/>
      <c r="F229" s="85"/>
      <c r="G229" s="86"/>
    </row>
    <row r="230" spans="2:7" ht="12.75">
      <c r="B230" s="78"/>
      <c r="C230" s="85"/>
      <c r="D230" s="85"/>
      <c r="E230" s="85"/>
      <c r="F230" s="85"/>
      <c r="G230" s="86"/>
    </row>
    <row r="231" spans="2:7" ht="12.75">
      <c r="B231" s="78"/>
      <c r="C231" s="85"/>
      <c r="D231" s="85"/>
      <c r="E231" s="85"/>
      <c r="F231" s="85"/>
      <c r="G231" s="86"/>
    </row>
    <row r="232" spans="2:7" ht="12.75">
      <c r="B232" s="78"/>
      <c r="C232" s="85"/>
      <c r="D232" s="85"/>
      <c r="E232" s="85"/>
      <c r="F232" s="85"/>
      <c r="G232" s="86"/>
    </row>
    <row r="233" spans="2:7" ht="12.75">
      <c r="B233" s="78"/>
      <c r="C233" s="85"/>
      <c r="D233" s="85"/>
      <c r="E233" s="85"/>
      <c r="F233" s="85"/>
      <c r="G233" s="86"/>
    </row>
    <row r="234" spans="2:7" ht="12.75">
      <c r="B234" s="78"/>
      <c r="C234" s="85"/>
      <c r="D234" s="85"/>
      <c r="E234" s="85"/>
      <c r="F234" s="85"/>
      <c r="G234" s="86"/>
    </row>
    <row r="235" spans="2:7" ht="12.75">
      <c r="B235" s="78"/>
      <c r="C235" s="85"/>
      <c r="D235" s="85"/>
      <c r="E235" s="85"/>
      <c r="F235" s="85"/>
      <c r="G235" s="86"/>
    </row>
    <row r="236" spans="2:7" ht="12.75">
      <c r="B236" s="78"/>
      <c r="C236" s="85"/>
      <c r="D236" s="85"/>
      <c r="E236" s="85"/>
      <c r="F236" s="85"/>
      <c r="G236" s="86"/>
    </row>
    <row r="237" spans="2:7" ht="12.75">
      <c r="B237" s="78"/>
      <c r="C237" s="85"/>
      <c r="D237" s="85"/>
      <c r="E237" s="85"/>
      <c r="F237" s="85"/>
      <c r="G237" s="86"/>
    </row>
    <row r="238" spans="2:7" ht="12.75">
      <c r="B238" s="78"/>
      <c r="C238" s="85"/>
      <c r="D238" s="85"/>
      <c r="E238" s="85"/>
      <c r="F238" s="85"/>
      <c r="G238" s="86"/>
    </row>
    <row r="239" spans="2:7" ht="12.75">
      <c r="B239" s="78"/>
      <c r="C239" s="85"/>
      <c r="D239" s="85"/>
      <c r="E239" s="85"/>
      <c r="F239" s="85"/>
      <c r="G239" s="86"/>
    </row>
    <row r="240" spans="2:7" ht="12.75">
      <c r="B240" s="78"/>
      <c r="C240" s="85"/>
      <c r="D240" s="85"/>
      <c r="E240" s="85"/>
      <c r="F240" s="85"/>
      <c r="G240" s="86"/>
    </row>
    <row r="241" spans="2:7" ht="12.75">
      <c r="B241" s="78"/>
      <c r="C241" s="85"/>
      <c r="D241" s="85"/>
      <c r="E241" s="85"/>
      <c r="F241" s="85"/>
      <c r="G241" s="86"/>
    </row>
    <row r="242" spans="2:7" ht="12.75">
      <c r="B242" s="78"/>
      <c r="C242" s="85"/>
      <c r="D242" s="85"/>
      <c r="E242" s="85"/>
      <c r="F242" s="85"/>
      <c r="G242" s="86"/>
    </row>
    <row r="243" spans="2:7" ht="12.75">
      <c r="B243" s="78"/>
      <c r="C243" s="85"/>
      <c r="D243" s="85"/>
      <c r="E243" s="85"/>
      <c r="F243" s="85"/>
      <c r="G243" s="86"/>
    </row>
    <row r="244" spans="2:7" ht="12.75">
      <c r="B244" s="78"/>
      <c r="C244" s="85"/>
      <c r="D244" s="85"/>
      <c r="E244" s="85"/>
      <c r="F244" s="85"/>
      <c r="G244" s="86"/>
    </row>
    <row r="245" spans="2:7" ht="12.75">
      <c r="B245" s="78"/>
      <c r="C245" s="85"/>
      <c r="D245" s="85"/>
      <c r="E245" s="85"/>
      <c r="F245" s="85"/>
      <c r="G245" s="86"/>
    </row>
    <row r="246" spans="2:7" ht="12.75">
      <c r="B246" s="78"/>
      <c r="C246" s="85"/>
      <c r="D246" s="85"/>
      <c r="E246" s="85"/>
      <c r="F246" s="85"/>
      <c r="G246" s="86"/>
    </row>
    <row r="247" spans="2:7" ht="12.75">
      <c r="B247" s="78"/>
      <c r="C247" s="85"/>
      <c r="D247" s="85"/>
      <c r="E247" s="85"/>
      <c r="F247" s="85"/>
      <c r="G247" s="86"/>
    </row>
    <row r="248" spans="2:7" ht="12.75">
      <c r="B248" s="78"/>
      <c r="C248" s="85"/>
      <c r="D248" s="85"/>
      <c r="E248" s="85"/>
      <c r="F248" s="85"/>
      <c r="G248" s="86"/>
    </row>
    <row r="249" spans="2:7" ht="12.75">
      <c r="B249" s="78"/>
      <c r="C249" s="85"/>
      <c r="D249" s="85"/>
      <c r="E249" s="85"/>
      <c r="F249" s="85"/>
      <c r="G249" s="86"/>
    </row>
    <row r="250" spans="2:7" ht="12.75">
      <c r="B250" s="78"/>
      <c r="C250" s="85"/>
      <c r="D250" s="85"/>
      <c r="E250" s="85"/>
      <c r="F250" s="85"/>
      <c r="G250" s="86"/>
    </row>
    <row r="251" spans="2:7" ht="12.75">
      <c r="B251" s="78"/>
      <c r="C251" s="85"/>
      <c r="D251" s="85"/>
      <c r="E251" s="85"/>
      <c r="F251" s="85"/>
      <c r="G251" s="86"/>
    </row>
    <row r="252" spans="2:7" ht="12.75">
      <c r="B252" s="78"/>
      <c r="C252" s="85"/>
      <c r="D252" s="85"/>
      <c r="E252" s="85"/>
      <c r="F252" s="85"/>
      <c r="G252" s="86"/>
    </row>
    <row r="253" spans="2:7" ht="12.75">
      <c r="B253" s="78"/>
      <c r="C253" s="85"/>
      <c r="D253" s="85"/>
      <c r="E253" s="85"/>
      <c r="F253" s="85"/>
      <c r="G253" s="86"/>
    </row>
    <row r="254" spans="2:7" ht="12.75">
      <c r="B254" s="78"/>
      <c r="C254" s="85"/>
      <c r="D254" s="85"/>
      <c r="E254" s="85"/>
      <c r="F254" s="85"/>
      <c r="G254" s="86"/>
    </row>
    <row r="255" spans="2:7" ht="12.75">
      <c r="B255" s="78"/>
      <c r="C255" s="85"/>
      <c r="D255" s="85"/>
      <c r="E255" s="85"/>
      <c r="F255" s="85"/>
      <c r="G255" s="86"/>
    </row>
    <row r="256" spans="2:7" ht="12.75">
      <c r="B256" s="78"/>
      <c r="C256" s="85"/>
      <c r="D256" s="85"/>
      <c r="E256" s="85"/>
      <c r="F256" s="85"/>
      <c r="G256" s="86"/>
    </row>
    <row r="257" spans="2:7" ht="12.75">
      <c r="B257" s="78"/>
      <c r="C257" s="85"/>
      <c r="D257" s="85"/>
      <c r="E257" s="85"/>
      <c r="F257" s="85"/>
      <c r="G257" s="86"/>
    </row>
    <row r="258" spans="2:7" ht="12.75">
      <c r="B258" s="78"/>
      <c r="C258" s="85"/>
      <c r="D258" s="85"/>
      <c r="E258" s="85"/>
      <c r="F258" s="85"/>
      <c r="G258" s="86"/>
    </row>
    <row r="259" spans="2:7" ht="12.75">
      <c r="B259" s="78"/>
      <c r="C259" s="85"/>
      <c r="D259" s="85"/>
      <c r="E259" s="85"/>
      <c r="F259" s="85"/>
      <c r="G259" s="86"/>
    </row>
    <row r="260" spans="2:7" ht="12.75">
      <c r="B260" s="78"/>
      <c r="C260" s="85"/>
      <c r="D260" s="85"/>
      <c r="E260" s="85"/>
      <c r="F260" s="85"/>
      <c r="G260" s="86"/>
    </row>
    <row r="261" spans="2:7" ht="12.75">
      <c r="B261" s="78"/>
      <c r="C261" s="85"/>
      <c r="D261" s="85"/>
      <c r="E261" s="85"/>
      <c r="F261" s="85"/>
      <c r="G261" s="86"/>
    </row>
    <row r="262" spans="2:7" ht="12.75">
      <c r="B262" s="78"/>
      <c r="C262" s="85"/>
      <c r="D262" s="85"/>
      <c r="E262" s="85"/>
      <c r="F262" s="85"/>
      <c r="G262" s="86"/>
    </row>
    <row r="263" spans="2:7" ht="12.75">
      <c r="B263" s="78"/>
      <c r="C263" s="85"/>
      <c r="D263" s="85"/>
      <c r="E263" s="85"/>
      <c r="F263" s="85"/>
      <c r="G263" s="86"/>
    </row>
    <row r="264" spans="2:7" ht="12.75">
      <c r="B264" s="78"/>
      <c r="C264" s="85"/>
      <c r="D264" s="85"/>
      <c r="E264" s="85"/>
      <c r="F264" s="85"/>
      <c r="G264" s="86"/>
    </row>
    <row r="265" spans="2:7" ht="12.75">
      <c r="B265" s="78"/>
      <c r="C265" s="85"/>
      <c r="D265" s="85"/>
      <c r="E265" s="85"/>
      <c r="F265" s="85"/>
      <c r="G265" s="86"/>
    </row>
    <row r="266" spans="2:7" ht="12.75">
      <c r="B266" s="78"/>
      <c r="C266" s="85"/>
      <c r="D266" s="85"/>
      <c r="E266" s="85"/>
      <c r="F266" s="85"/>
      <c r="G266" s="86"/>
    </row>
    <row r="267" spans="2:7" ht="12.75">
      <c r="B267" s="78"/>
      <c r="C267" s="85"/>
      <c r="D267" s="85"/>
      <c r="E267" s="85"/>
      <c r="F267" s="85"/>
      <c r="G267" s="86"/>
    </row>
    <row r="268" spans="2:7" ht="12.75">
      <c r="B268" s="78"/>
      <c r="C268" s="85"/>
      <c r="D268" s="85"/>
      <c r="E268" s="85"/>
      <c r="F268" s="85"/>
      <c r="G268" s="86"/>
    </row>
    <row r="269" spans="2:7" ht="12.75">
      <c r="B269" s="78"/>
      <c r="C269" s="85"/>
      <c r="D269" s="85"/>
      <c r="E269" s="85"/>
      <c r="F269" s="85"/>
      <c r="G269" s="86"/>
    </row>
    <row r="270" spans="2:7" ht="12.75">
      <c r="B270" s="78"/>
      <c r="C270" s="85"/>
      <c r="D270" s="85"/>
      <c r="E270" s="85"/>
      <c r="F270" s="85"/>
      <c r="G270" s="86"/>
    </row>
    <row r="271" spans="2:7" ht="12.75">
      <c r="B271" s="78"/>
      <c r="C271" s="85"/>
      <c r="D271" s="85"/>
      <c r="E271" s="85"/>
      <c r="F271" s="85"/>
      <c r="G271" s="86"/>
    </row>
    <row r="272" spans="2:7" ht="12.75">
      <c r="B272" s="78"/>
      <c r="C272" s="85"/>
      <c r="D272" s="85"/>
      <c r="E272" s="85"/>
      <c r="F272" s="85"/>
      <c r="G272" s="86"/>
    </row>
    <row r="273" spans="2:7" ht="12.75">
      <c r="B273" s="78"/>
      <c r="C273" s="85"/>
      <c r="D273" s="85"/>
      <c r="E273" s="85"/>
      <c r="F273" s="85"/>
      <c r="G273" s="86"/>
    </row>
    <row r="274" spans="2:7" ht="12.75">
      <c r="B274" s="78"/>
      <c r="C274" s="85"/>
      <c r="D274" s="85"/>
      <c r="E274" s="85"/>
      <c r="F274" s="85"/>
      <c r="G274" s="86"/>
    </row>
    <row r="275" spans="2:7" ht="12.75">
      <c r="B275" s="78"/>
      <c r="C275" s="85"/>
      <c r="D275" s="85"/>
      <c r="E275" s="85"/>
      <c r="F275" s="85"/>
      <c r="G275" s="86"/>
    </row>
    <row r="276" spans="2:7" ht="12.75">
      <c r="B276" s="78"/>
      <c r="C276" s="85"/>
      <c r="D276" s="85"/>
      <c r="E276" s="85"/>
      <c r="F276" s="85"/>
      <c r="G276" s="86"/>
    </row>
    <row r="277" spans="2:7" ht="12.75">
      <c r="B277" s="78"/>
      <c r="C277" s="85"/>
      <c r="D277" s="85"/>
      <c r="E277" s="85"/>
      <c r="F277" s="85"/>
      <c r="G277" s="86"/>
    </row>
    <row r="278" spans="2:7" ht="12.75">
      <c r="B278" s="78"/>
      <c r="C278" s="85"/>
      <c r="D278" s="85"/>
      <c r="E278" s="85"/>
      <c r="F278" s="85"/>
      <c r="G278" s="86"/>
    </row>
    <row r="279" spans="2:7" ht="12.75">
      <c r="B279" s="78"/>
      <c r="C279" s="85"/>
      <c r="D279" s="85"/>
      <c r="E279" s="85"/>
      <c r="F279" s="85"/>
      <c r="G279" s="86"/>
    </row>
    <row r="280" spans="2:7" ht="12.75">
      <c r="B280" s="78"/>
      <c r="C280" s="85"/>
      <c r="D280" s="85"/>
      <c r="E280" s="85"/>
      <c r="F280" s="85"/>
      <c r="G280" s="86"/>
    </row>
    <row r="281" spans="2:7" ht="12.75">
      <c r="B281" s="78"/>
      <c r="C281" s="85"/>
      <c r="D281" s="85"/>
      <c r="E281" s="85"/>
      <c r="F281" s="85"/>
      <c r="G281" s="86"/>
    </row>
    <row r="282" spans="2:7" ht="12.75">
      <c r="B282" s="78"/>
      <c r="C282" s="85"/>
      <c r="D282" s="85"/>
      <c r="E282" s="85"/>
      <c r="F282" s="85"/>
      <c r="G282" s="86"/>
    </row>
    <row r="283" spans="2:7" ht="12.75">
      <c r="B283" s="78"/>
      <c r="C283" s="85"/>
      <c r="D283" s="85"/>
      <c r="E283" s="85"/>
      <c r="F283" s="85"/>
      <c r="G283" s="86"/>
    </row>
    <row r="284" spans="2:7" ht="12.75">
      <c r="B284" s="78"/>
      <c r="C284" s="85"/>
      <c r="D284" s="85"/>
      <c r="E284" s="85"/>
      <c r="F284" s="85"/>
      <c r="G284" s="86"/>
    </row>
    <row r="285" spans="2:7" ht="12.75">
      <c r="B285" s="78"/>
      <c r="C285" s="85"/>
      <c r="D285" s="85"/>
      <c r="E285" s="85"/>
      <c r="F285" s="85"/>
      <c r="G285" s="86"/>
    </row>
    <row r="286" spans="2:7" ht="12.75">
      <c r="B286" s="78"/>
      <c r="C286" s="85"/>
      <c r="D286" s="85"/>
      <c r="E286" s="85"/>
      <c r="F286" s="85"/>
      <c r="G286" s="86"/>
    </row>
    <row r="287" spans="2:7" ht="12.75">
      <c r="B287" s="78"/>
      <c r="C287" s="85"/>
      <c r="D287" s="85"/>
      <c r="E287" s="85"/>
      <c r="F287" s="85"/>
      <c r="G287" s="86"/>
    </row>
    <row r="288" spans="2:7" ht="12.75">
      <c r="B288" s="78"/>
      <c r="C288" s="85"/>
      <c r="D288" s="85"/>
      <c r="E288" s="85"/>
      <c r="F288" s="85"/>
      <c r="G288" s="86"/>
    </row>
    <row r="289" spans="2:7" ht="12.75">
      <c r="B289" s="78"/>
      <c r="C289" s="85"/>
      <c r="D289" s="85"/>
      <c r="E289" s="85"/>
      <c r="F289" s="85"/>
      <c r="G289" s="86"/>
    </row>
    <row r="290" spans="2:7" ht="12.75">
      <c r="B290" s="78"/>
      <c r="C290" s="85"/>
      <c r="D290" s="85"/>
      <c r="E290" s="85"/>
      <c r="F290" s="85"/>
      <c r="G290" s="86"/>
    </row>
    <row r="291" spans="2:7" ht="12.75">
      <c r="B291" s="78"/>
      <c r="C291" s="85"/>
      <c r="D291" s="85"/>
      <c r="E291" s="85"/>
      <c r="F291" s="85"/>
      <c r="G291" s="86"/>
    </row>
    <row r="292" spans="2:7" ht="12.75">
      <c r="B292" s="78"/>
      <c r="C292" s="85"/>
      <c r="D292" s="85"/>
      <c r="E292" s="85"/>
      <c r="F292" s="85"/>
      <c r="G292" s="86"/>
    </row>
    <row r="293" spans="2:7" ht="12.75">
      <c r="B293" s="78"/>
      <c r="C293" s="85"/>
      <c r="D293" s="85"/>
      <c r="E293" s="85"/>
      <c r="F293" s="85"/>
      <c r="G293" s="86"/>
    </row>
    <row r="294" spans="2:7" ht="12.75">
      <c r="B294" s="78"/>
      <c r="C294" s="85"/>
      <c r="D294" s="85"/>
      <c r="E294" s="85"/>
      <c r="F294" s="85"/>
      <c r="G294" s="86"/>
    </row>
    <row r="295" spans="2:7" ht="12.75">
      <c r="B295" s="78"/>
      <c r="C295" s="85"/>
      <c r="D295" s="85"/>
      <c r="E295" s="85"/>
      <c r="F295" s="85"/>
      <c r="G295" s="86"/>
    </row>
    <row r="296" spans="2:7" ht="12.75">
      <c r="B296" s="78"/>
      <c r="C296" s="85"/>
      <c r="D296" s="85"/>
      <c r="E296" s="85"/>
      <c r="F296" s="85"/>
      <c r="G296" s="86"/>
    </row>
    <row r="297" spans="2:7" ht="12.75">
      <c r="B297" s="78"/>
      <c r="C297" s="85"/>
      <c r="D297" s="85"/>
      <c r="E297" s="85"/>
      <c r="F297" s="85"/>
      <c r="G297" s="86"/>
    </row>
    <row r="298" spans="2:7" ht="12.75">
      <c r="B298" s="78"/>
      <c r="C298" s="85"/>
      <c r="D298" s="85"/>
      <c r="E298" s="85"/>
      <c r="F298" s="85"/>
      <c r="G298" s="86"/>
    </row>
    <row r="299" spans="2:7" ht="12.75">
      <c r="B299" s="78"/>
      <c r="C299" s="85"/>
      <c r="D299" s="85"/>
      <c r="E299" s="85"/>
      <c r="F299" s="85"/>
      <c r="G299" s="86"/>
    </row>
    <row r="300" spans="2:7" ht="12.75">
      <c r="B300" s="78"/>
      <c r="C300" s="85"/>
      <c r="D300" s="85"/>
      <c r="E300" s="85"/>
      <c r="F300" s="85"/>
      <c r="G300" s="86"/>
    </row>
    <row r="301" spans="2:7" ht="12.75">
      <c r="B301" s="78"/>
      <c r="C301" s="85"/>
      <c r="D301" s="85"/>
      <c r="E301" s="85"/>
      <c r="F301" s="85"/>
      <c r="G301" s="86"/>
    </row>
    <row r="302" spans="2:7" ht="12.75">
      <c r="B302" s="78"/>
      <c r="C302" s="85"/>
      <c r="D302" s="85"/>
      <c r="E302" s="85"/>
      <c r="F302" s="85"/>
      <c r="G302" s="86"/>
    </row>
    <row r="303" spans="2:7" ht="12.75">
      <c r="B303" s="78"/>
      <c r="C303" s="85"/>
      <c r="D303" s="85"/>
      <c r="E303" s="85"/>
      <c r="F303" s="85"/>
      <c r="G303" s="86"/>
    </row>
    <row r="304" spans="2:7" ht="12.75">
      <c r="B304" s="78"/>
      <c r="C304" s="85"/>
      <c r="D304" s="85"/>
      <c r="E304" s="85"/>
      <c r="F304" s="85"/>
      <c r="G304" s="86"/>
    </row>
    <row r="305" spans="2:7" ht="12.75">
      <c r="B305" s="78"/>
      <c r="C305" s="85"/>
      <c r="D305" s="85"/>
      <c r="E305" s="85"/>
      <c r="F305" s="85"/>
      <c r="G305" s="86"/>
    </row>
    <row r="306" spans="2:7" ht="12.75">
      <c r="B306" s="78"/>
      <c r="C306" s="85"/>
      <c r="D306" s="85"/>
      <c r="E306" s="85"/>
      <c r="F306" s="85"/>
      <c r="G306" s="86"/>
    </row>
    <row r="307" spans="2:7" ht="12.75">
      <c r="B307" s="78"/>
      <c r="C307" s="85"/>
      <c r="D307" s="85"/>
      <c r="E307" s="85"/>
      <c r="F307" s="85"/>
      <c r="G307" s="86"/>
    </row>
    <row r="308" spans="2:7" ht="12.75">
      <c r="B308" s="78"/>
      <c r="C308" s="85"/>
      <c r="D308" s="85"/>
      <c r="E308" s="85"/>
      <c r="F308" s="85"/>
      <c r="G308" s="86"/>
    </row>
    <row r="309" spans="2:7" ht="12.75">
      <c r="B309" s="78"/>
      <c r="C309" s="85"/>
      <c r="D309" s="85"/>
      <c r="E309" s="85"/>
      <c r="F309" s="85"/>
      <c r="G309" s="86"/>
    </row>
    <row r="310" spans="2:7" ht="12.75">
      <c r="B310" s="78"/>
      <c r="C310" s="85"/>
      <c r="D310" s="85"/>
      <c r="E310" s="85"/>
      <c r="F310" s="85"/>
      <c r="G310" s="86"/>
    </row>
    <row r="311" spans="2:7" ht="12.75">
      <c r="B311" s="78"/>
      <c r="C311" s="85"/>
      <c r="D311" s="85"/>
      <c r="E311" s="85"/>
      <c r="F311" s="85"/>
      <c r="G311" s="86"/>
    </row>
    <row r="312" spans="2:7" ht="12.75">
      <c r="B312" s="78"/>
      <c r="C312" s="85"/>
      <c r="D312" s="85"/>
      <c r="E312" s="85"/>
      <c r="F312" s="85"/>
      <c r="G312" s="86"/>
    </row>
    <row r="313" spans="2:7" ht="12.75">
      <c r="B313" s="78"/>
      <c r="C313" s="85"/>
      <c r="D313" s="85"/>
      <c r="E313" s="85"/>
      <c r="F313" s="85"/>
      <c r="G313" s="86"/>
    </row>
    <row r="314" spans="2:7" ht="12.75">
      <c r="B314" s="78"/>
      <c r="C314" s="85"/>
      <c r="D314" s="85"/>
      <c r="E314" s="85"/>
      <c r="F314" s="85"/>
      <c r="G314" s="86"/>
    </row>
    <row r="315" spans="2:7" ht="12.75">
      <c r="B315" s="78"/>
      <c r="C315" s="85"/>
      <c r="D315" s="85"/>
      <c r="E315" s="85"/>
      <c r="F315" s="85"/>
      <c r="G315" s="86"/>
    </row>
    <row r="316" spans="2:7" ht="12.75">
      <c r="B316" s="78"/>
      <c r="C316" s="85"/>
      <c r="D316" s="85"/>
      <c r="E316" s="85"/>
      <c r="F316" s="85"/>
      <c r="G316" s="86"/>
    </row>
    <row r="317" spans="2:7" ht="12.75">
      <c r="B317" s="78"/>
      <c r="C317" s="85"/>
      <c r="D317" s="85"/>
      <c r="E317" s="85"/>
      <c r="F317" s="85"/>
      <c r="G317" s="86"/>
    </row>
    <row r="318" spans="2:7" ht="12.75">
      <c r="B318" s="78"/>
      <c r="C318" s="85"/>
      <c r="D318" s="85"/>
      <c r="E318" s="85"/>
      <c r="F318" s="85"/>
      <c r="G318" s="86"/>
    </row>
    <row r="319" spans="2:7" ht="12.75">
      <c r="B319" s="78"/>
      <c r="C319" s="85"/>
      <c r="D319" s="85"/>
      <c r="E319" s="85"/>
      <c r="F319" s="85"/>
      <c r="G319" s="86"/>
    </row>
    <row r="320" spans="2:7" ht="12.75">
      <c r="B320" s="78"/>
      <c r="C320" s="85"/>
      <c r="D320" s="85"/>
      <c r="E320" s="85"/>
      <c r="F320" s="85"/>
      <c r="G320" s="86"/>
    </row>
    <row r="321" spans="2:7" ht="12.75">
      <c r="B321" s="78"/>
      <c r="C321" s="85"/>
      <c r="D321" s="85"/>
      <c r="E321" s="85"/>
      <c r="F321" s="85"/>
      <c r="G321" s="86"/>
    </row>
    <row r="322" spans="2:7" ht="12.75">
      <c r="B322" s="78"/>
      <c r="C322" s="85"/>
      <c r="D322" s="85"/>
      <c r="E322" s="85"/>
      <c r="F322" s="85"/>
      <c r="G322" s="86"/>
    </row>
    <row r="323" spans="2:7" ht="12.75">
      <c r="B323" s="78"/>
      <c r="C323" s="85"/>
      <c r="D323" s="85"/>
      <c r="E323" s="85"/>
      <c r="F323" s="85"/>
      <c r="G323" s="86"/>
    </row>
    <row r="324" spans="2:7" ht="12.75">
      <c r="B324" s="78"/>
      <c r="C324" s="85"/>
      <c r="D324" s="85"/>
      <c r="E324" s="85"/>
      <c r="F324" s="85"/>
      <c r="G324" s="86"/>
    </row>
    <row r="325" spans="2:7" ht="12.75">
      <c r="B325" s="78"/>
      <c r="C325" s="85"/>
      <c r="D325" s="85"/>
      <c r="E325" s="85"/>
      <c r="F325" s="85"/>
      <c r="G325" s="86"/>
    </row>
    <row r="326" spans="2:7" ht="12.75">
      <c r="B326" s="78"/>
      <c r="C326" s="85"/>
      <c r="D326" s="85"/>
      <c r="E326" s="85"/>
      <c r="F326" s="85"/>
      <c r="G326" s="86"/>
    </row>
    <row r="327" spans="2:7" ht="12.75">
      <c r="B327" s="78"/>
      <c r="C327" s="85"/>
      <c r="D327" s="85"/>
      <c r="E327" s="85"/>
      <c r="F327" s="85"/>
      <c r="G327" s="86"/>
    </row>
    <row r="328" spans="2:7" ht="12.75">
      <c r="B328" s="78"/>
      <c r="C328" s="85"/>
      <c r="D328" s="85"/>
      <c r="E328" s="85"/>
      <c r="F328" s="85"/>
      <c r="G328" s="86"/>
    </row>
    <row r="329" spans="2:7" ht="12.75">
      <c r="B329" s="78"/>
      <c r="C329" s="85"/>
      <c r="D329" s="85"/>
      <c r="E329" s="85"/>
      <c r="F329" s="85"/>
      <c r="G329" s="86"/>
    </row>
    <row r="330" spans="2:7" ht="12.75">
      <c r="B330" s="78"/>
      <c r="C330" s="85"/>
      <c r="D330" s="85"/>
      <c r="E330" s="85"/>
      <c r="F330" s="85"/>
      <c r="G330" s="86"/>
    </row>
    <row r="331" spans="2:7" ht="12.75">
      <c r="B331" s="78"/>
      <c r="C331" s="85"/>
      <c r="D331" s="85"/>
      <c r="E331" s="85"/>
      <c r="F331" s="85"/>
      <c r="G331" s="86"/>
    </row>
    <row r="332" spans="2:7" ht="12.75">
      <c r="B332" s="78"/>
      <c r="C332" s="85"/>
      <c r="D332" s="85"/>
      <c r="E332" s="85"/>
      <c r="F332" s="85"/>
      <c r="G332" s="86"/>
    </row>
    <row r="333" spans="2:7" ht="12.75">
      <c r="B333" s="78"/>
      <c r="C333" s="85"/>
      <c r="D333" s="85"/>
      <c r="E333" s="85"/>
      <c r="F333" s="85"/>
      <c r="G333" s="86"/>
    </row>
    <row r="334" spans="2:7" ht="12.75">
      <c r="B334" s="78"/>
      <c r="C334" s="85"/>
      <c r="D334" s="85"/>
      <c r="E334" s="85"/>
      <c r="F334" s="85"/>
      <c r="G334" s="86"/>
    </row>
    <row r="335" spans="2:7" ht="12.75">
      <c r="B335" s="78"/>
      <c r="C335" s="85"/>
      <c r="D335" s="85"/>
      <c r="E335" s="85"/>
      <c r="F335" s="85"/>
      <c r="G335" s="86"/>
    </row>
    <row r="336" spans="2:7" ht="12.75">
      <c r="B336" s="78"/>
      <c r="C336" s="85"/>
      <c r="D336" s="85"/>
      <c r="E336" s="85"/>
      <c r="F336" s="85"/>
      <c r="G336" s="86"/>
    </row>
    <row r="337" spans="2:7" ht="12.75">
      <c r="B337" s="78"/>
      <c r="C337" s="85"/>
      <c r="D337" s="85"/>
      <c r="E337" s="85"/>
      <c r="F337" s="85"/>
      <c r="G337" s="86"/>
    </row>
    <row r="338" spans="2:7" ht="12.75">
      <c r="B338" s="78"/>
      <c r="C338" s="85"/>
      <c r="D338" s="85"/>
      <c r="E338" s="85"/>
      <c r="F338" s="85"/>
      <c r="G338" s="86"/>
    </row>
    <row r="339" spans="2:7" ht="12.75">
      <c r="B339" s="78"/>
      <c r="C339" s="85"/>
      <c r="D339" s="85"/>
      <c r="E339" s="85"/>
      <c r="F339" s="85"/>
      <c r="G339" s="86"/>
    </row>
    <row r="340" spans="2:7" ht="12.75">
      <c r="B340" s="78"/>
      <c r="C340" s="85"/>
      <c r="D340" s="85"/>
      <c r="E340" s="85"/>
      <c r="F340" s="85"/>
      <c r="G340" s="86"/>
    </row>
    <row r="341" spans="2:7" ht="12.75">
      <c r="B341" s="78"/>
      <c r="C341" s="85"/>
      <c r="D341" s="85"/>
      <c r="E341" s="85"/>
      <c r="F341" s="85"/>
      <c r="G341" s="86"/>
    </row>
    <row r="342" spans="2:7" ht="12.75">
      <c r="B342" s="78"/>
      <c r="C342" s="85"/>
      <c r="D342" s="85"/>
      <c r="E342" s="85"/>
      <c r="F342" s="85"/>
      <c r="G342" s="86"/>
    </row>
    <row r="343" spans="2:7" ht="12.75">
      <c r="B343" s="78"/>
      <c r="C343" s="85"/>
      <c r="D343" s="85"/>
      <c r="E343" s="85"/>
      <c r="F343" s="85"/>
      <c r="G343" s="86"/>
    </row>
    <row r="344" spans="2:7" ht="12.75">
      <c r="B344" s="78"/>
      <c r="C344" s="85"/>
      <c r="D344" s="85"/>
      <c r="E344" s="85"/>
      <c r="F344" s="85"/>
      <c r="G344" s="86"/>
    </row>
    <row r="345" spans="2:7" ht="12.75">
      <c r="B345" s="78"/>
      <c r="C345" s="85"/>
      <c r="D345" s="85"/>
      <c r="E345" s="85"/>
      <c r="F345" s="85"/>
      <c r="G345" s="86"/>
    </row>
    <row r="346" spans="2:7" ht="12.75">
      <c r="B346" s="78"/>
      <c r="C346" s="85"/>
      <c r="D346" s="85"/>
      <c r="E346" s="85"/>
      <c r="F346" s="85"/>
      <c r="G346" s="86"/>
    </row>
    <row r="347" spans="2:7" ht="12.75">
      <c r="B347" s="78"/>
      <c r="C347" s="85"/>
      <c r="D347" s="85"/>
      <c r="E347" s="85"/>
      <c r="F347" s="85"/>
      <c r="G347" s="86"/>
    </row>
    <row r="348" spans="2:7" ht="12.75">
      <c r="B348" s="78"/>
      <c r="C348" s="85"/>
      <c r="D348" s="85"/>
      <c r="E348" s="85"/>
      <c r="F348" s="85"/>
      <c r="G348" s="86"/>
    </row>
    <row r="349" spans="2:7" ht="12.75">
      <c r="B349" s="78"/>
      <c r="C349" s="85"/>
      <c r="D349" s="85"/>
      <c r="E349" s="85"/>
      <c r="F349" s="85"/>
      <c r="G349" s="86"/>
    </row>
    <row r="350" spans="2:7" ht="12.75">
      <c r="B350" s="78"/>
      <c r="C350" s="85"/>
      <c r="D350" s="85"/>
      <c r="E350" s="85"/>
      <c r="F350" s="85"/>
      <c r="G350" s="86"/>
    </row>
    <row r="351" spans="2:7" ht="12.75">
      <c r="B351" s="78"/>
      <c r="C351" s="85"/>
      <c r="D351" s="85"/>
      <c r="E351" s="85"/>
      <c r="F351" s="85"/>
      <c r="G351" s="86"/>
    </row>
    <row r="352" spans="2:7" ht="12.75">
      <c r="B352" s="78"/>
      <c r="C352" s="85"/>
      <c r="D352" s="85"/>
      <c r="E352" s="85"/>
      <c r="F352" s="85"/>
      <c r="G352" s="86"/>
    </row>
    <row r="353" spans="2:7" ht="12.75">
      <c r="B353" s="78"/>
      <c r="C353" s="85"/>
      <c r="D353" s="85"/>
      <c r="E353" s="85"/>
      <c r="F353" s="85"/>
      <c r="G353" s="86"/>
    </row>
    <row r="354" ht="12.75">
      <c r="B354" s="78"/>
    </row>
    <row r="355" ht="12.75">
      <c r="B355" s="78"/>
    </row>
    <row r="356" ht="12.75">
      <c r="B356" s="78"/>
    </row>
  </sheetData>
  <sheetProtection sheet="1" selectLockedCells="1"/>
  <mergeCells count="7">
    <mergeCell ref="B2:G2"/>
    <mergeCell ref="B6:B7"/>
    <mergeCell ref="C6:C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7" max="65535" man="1"/>
  </colBreaks>
  <ignoredErrors>
    <ignoredError sqref="B8:G22 B2 G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B1:T25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13.140625" style="11" customWidth="1"/>
    <col min="3" max="3" width="26.28125" style="5" customWidth="1"/>
    <col min="4" max="4" width="1.7109375" style="5" customWidth="1"/>
    <col min="5" max="5" width="13.00390625" style="102" customWidth="1"/>
    <col min="6" max="6" width="4.57421875" style="102" customWidth="1"/>
    <col min="7" max="10" width="13.00390625" style="102" customWidth="1"/>
    <col min="11" max="11" width="4.7109375" style="102" customWidth="1"/>
    <col min="12" max="15" width="13.00390625" style="102" customWidth="1"/>
    <col min="16" max="17" width="9.140625" style="5" customWidth="1"/>
    <col min="18" max="18" width="12.421875" style="5" bestFit="1" customWidth="1"/>
    <col min="19" max="16384" width="9.140625" style="5" customWidth="1"/>
  </cols>
  <sheetData>
    <row r="1" ht="12.75">
      <c r="B1" s="118"/>
    </row>
    <row r="2" spans="2:15" ht="14.25" customHeight="1">
      <c r="B2" s="34" t="s">
        <v>992</v>
      </c>
      <c r="C2" s="34"/>
      <c r="D2" s="34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4.25" customHeight="1">
      <c r="B3" s="34"/>
      <c r="C3" s="34"/>
      <c r="D3" s="34"/>
      <c r="H3" s="101"/>
      <c r="I3" s="101"/>
      <c r="J3" s="101"/>
      <c r="K3" s="329"/>
      <c r="L3" s="101"/>
      <c r="M3" s="101"/>
      <c r="N3" s="101"/>
      <c r="O3" s="101"/>
    </row>
    <row r="4" spans="2:15" ht="23.25" customHeight="1">
      <c r="B4" s="611"/>
      <c r="C4" s="611"/>
      <c r="D4" s="13"/>
      <c r="E4" s="609" t="s">
        <v>319</v>
      </c>
      <c r="F4" s="318"/>
      <c r="G4" s="566" t="s">
        <v>251</v>
      </c>
      <c r="H4" s="566"/>
      <c r="I4" s="566"/>
      <c r="J4" s="566"/>
      <c r="K4" s="323"/>
      <c r="L4" s="566" t="s">
        <v>382</v>
      </c>
      <c r="M4" s="566"/>
      <c r="N4" s="566"/>
      <c r="O4" s="566"/>
    </row>
    <row r="5" spans="2:15" ht="21">
      <c r="B5" s="12"/>
      <c r="C5" s="10"/>
      <c r="D5" s="12"/>
      <c r="E5" s="610"/>
      <c r="F5" s="319"/>
      <c r="G5" s="330" t="s">
        <v>48</v>
      </c>
      <c r="H5" s="330" t="s">
        <v>49</v>
      </c>
      <c r="I5" s="430" t="s">
        <v>704</v>
      </c>
      <c r="J5" s="330" t="s">
        <v>50</v>
      </c>
      <c r="K5" s="104"/>
      <c r="L5" s="330" t="s">
        <v>48</v>
      </c>
      <c r="M5" s="330" t="s">
        <v>49</v>
      </c>
      <c r="N5" s="430" t="s">
        <v>310</v>
      </c>
      <c r="O5" s="330" t="s">
        <v>50</v>
      </c>
    </row>
    <row r="6" spans="3:14" ht="12.75">
      <c r="C6" s="4"/>
      <c r="D6" s="4"/>
      <c r="E6" s="103"/>
      <c r="F6" s="103"/>
      <c r="G6" s="103"/>
      <c r="H6" s="103"/>
      <c r="I6" s="103"/>
      <c r="L6" s="103"/>
      <c r="M6" s="103"/>
      <c r="N6" s="103"/>
    </row>
    <row r="7" spans="2:18" ht="12.75">
      <c r="B7" s="607" t="s">
        <v>68</v>
      </c>
      <c r="C7" s="607"/>
      <c r="D7" s="3"/>
      <c r="E7" s="246">
        <f>DataPack!B653</f>
        <v>21050</v>
      </c>
      <c r="F7" s="245"/>
      <c r="G7" s="246">
        <f>DataPack!C653</f>
        <v>4158</v>
      </c>
      <c r="H7" s="246">
        <f>DataPack!E653</f>
        <v>12921</v>
      </c>
      <c r="I7" s="246">
        <f>DataPack!G653</f>
        <v>3474</v>
      </c>
      <c r="J7" s="246">
        <f>DataPack!I653</f>
        <v>497</v>
      </c>
      <c r="K7" s="444"/>
      <c r="L7" s="246">
        <f>DataPack!D653</f>
        <v>20</v>
      </c>
      <c r="M7" s="246">
        <f>DataPack!F653</f>
        <v>61</v>
      </c>
      <c r="N7" s="246">
        <f>DataPack!H653</f>
        <v>17</v>
      </c>
      <c r="O7" s="246">
        <f>DataPack!J653</f>
        <v>2</v>
      </c>
      <c r="P7" s="463"/>
      <c r="Q7" s="461"/>
      <c r="R7" s="463"/>
    </row>
    <row r="8" spans="2:19" ht="12.75">
      <c r="B8" s="607" t="s">
        <v>69</v>
      </c>
      <c r="C8" s="607"/>
      <c r="D8" s="3"/>
      <c r="E8" s="246">
        <f>DataPack!B654</f>
        <v>1144</v>
      </c>
      <c r="F8" s="245"/>
      <c r="G8" s="246">
        <f>DataPack!C654</f>
        <v>245</v>
      </c>
      <c r="H8" s="246">
        <f>DataPack!E654</f>
        <v>747</v>
      </c>
      <c r="I8" s="246">
        <f>DataPack!G654</f>
        <v>130</v>
      </c>
      <c r="J8" s="246">
        <f>DataPack!I654</f>
        <v>22</v>
      </c>
      <c r="K8" s="444"/>
      <c r="L8" s="246">
        <f>DataPack!D654</f>
        <v>21</v>
      </c>
      <c r="M8" s="246">
        <f>DataPack!F654</f>
        <v>65</v>
      </c>
      <c r="N8" s="246">
        <f>DataPack!H654</f>
        <v>11</v>
      </c>
      <c r="O8" s="246">
        <f>DataPack!J654</f>
        <v>2</v>
      </c>
      <c r="P8" s="463"/>
      <c r="Q8" s="461"/>
      <c r="R8" s="463"/>
      <c r="S8" s="461"/>
    </row>
    <row r="9" spans="2:19" ht="12.75">
      <c r="B9" s="608" t="s">
        <v>127</v>
      </c>
      <c r="C9" s="608"/>
      <c r="E9" s="246">
        <f>DataPack!B655</f>
        <v>40</v>
      </c>
      <c r="F9" s="246"/>
      <c r="G9" s="246">
        <f>DataPack!C655</f>
        <v>9</v>
      </c>
      <c r="H9" s="246">
        <f>DataPack!E655</f>
        <v>26</v>
      </c>
      <c r="I9" s="246">
        <f>DataPack!G655</f>
        <v>4</v>
      </c>
      <c r="J9" s="246">
        <f>DataPack!I655</f>
        <v>1</v>
      </c>
      <c r="K9" s="444"/>
      <c r="L9" s="246">
        <f>DataPack!D655</f>
        <v>23</v>
      </c>
      <c r="M9" s="246">
        <f>DataPack!F655</f>
        <v>65</v>
      </c>
      <c r="N9" s="246">
        <f>DataPack!H655</f>
        <v>10</v>
      </c>
      <c r="O9" s="246">
        <f>DataPack!J655</f>
        <v>3</v>
      </c>
      <c r="P9" s="463"/>
      <c r="Q9" s="461"/>
      <c r="R9" s="463"/>
      <c r="S9" s="461"/>
    </row>
    <row r="10" spans="2:19" ht="12.75">
      <c r="B10" s="608" t="s">
        <v>187</v>
      </c>
      <c r="C10" s="608"/>
      <c r="E10" s="246">
        <f>DataPack!B656</f>
        <v>277</v>
      </c>
      <c r="F10" s="246"/>
      <c r="G10" s="246">
        <f>DataPack!C656</f>
        <v>60</v>
      </c>
      <c r="H10" s="246">
        <f>DataPack!E656</f>
        <v>187</v>
      </c>
      <c r="I10" s="246">
        <f>DataPack!G656</f>
        <v>22</v>
      </c>
      <c r="J10" s="246">
        <f>DataPack!I656</f>
        <v>8</v>
      </c>
      <c r="K10" s="444"/>
      <c r="L10" s="246">
        <f>DataPack!D656</f>
        <v>22</v>
      </c>
      <c r="M10" s="246">
        <f>DataPack!F656</f>
        <v>68</v>
      </c>
      <c r="N10" s="246">
        <f>DataPack!H656</f>
        <v>8</v>
      </c>
      <c r="O10" s="246">
        <f>DataPack!J656</f>
        <v>3</v>
      </c>
      <c r="P10" s="463"/>
      <c r="Q10" s="461"/>
      <c r="R10" s="463"/>
      <c r="S10" s="461"/>
    </row>
    <row r="11" spans="2:19" ht="12.75">
      <c r="B11" s="608" t="s">
        <v>6</v>
      </c>
      <c r="C11" s="608"/>
      <c r="E11" s="246">
        <f>DataPack!B657</f>
        <v>83</v>
      </c>
      <c r="F11" s="246"/>
      <c r="G11" s="246">
        <f>DataPack!C657</f>
        <v>28</v>
      </c>
      <c r="H11" s="246">
        <f>DataPack!E657</f>
        <v>44</v>
      </c>
      <c r="I11" s="246">
        <f>DataPack!G657</f>
        <v>10</v>
      </c>
      <c r="J11" s="246">
        <f>DataPack!I657</f>
        <v>1</v>
      </c>
      <c r="K11" s="444"/>
      <c r="L11" s="246">
        <f>DataPack!D657</f>
        <v>34</v>
      </c>
      <c r="M11" s="246">
        <f>DataPack!F657</f>
        <v>53</v>
      </c>
      <c r="N11" s="246">
        <f>DataPack!H657</f>
        <v>12</v>
      </c>
      <c r="O11" s="246">
        <f>DataPack!J657</f>
        <v>1</v>
      </c>
      <c r="P11" s="463"/>
      <c r="Q11" s="461"/>
      <c r="R11" s="463"/>
      <c r="S11" s="461"/>
    </row>
    <row r="12" spans="2:19" ht="12.75">
      <c r="B12" s="608" t="s">
        <v>169</v>
      </c>
      <c r="C12" s="608"/>
      <c r="E12" s="246">
        <f>DataPack!B658</f>
        <v>36</v>
      </c>
      <c r="F12" s="246"/>
      <c r="G12" s="246">
        <f>DataPack!C658</f>
        <v>4</v>
      </c>
      <c r="H12" s="246">
        <f>DataPack!E658</f>
        <v>23</v>
      </c>
      <c r="I12" s="246">
        <f>DataPack!G658</f>
        <v>8</v>
      </c>
      <c r="J12" s="246">
        <f>DataPack!I658</f>
        <v>1</v>
      </c>
      <c r="K12" s="444"/>
      <c r="L12" s="246">
        <f>DataPack!D658</f>
        <v>11</v>
      </c>
      <c r="M12" s="246">
        <f>DataPack!F658</f>
        <v>64</v>
      </c>
      <c r="N12" s="246">
        <f>DataPack!H658</f>
        <v>22</v>
      </c>
      <c r="O12" s="246">
        <f>DataPack!J658</f>
        <v>3</v>
      </c>
      <c r="P12" s="463"/>
      <c r="Q12" s="461"/>
      <c r="R12" s="463"/>
      <c r="S12" s="461"/>
    </row>
    <row r="13" spans="2:19" ht="12.75">
      <c r="B13" s="608" t="s">
        <v>171</v>
      </c>
      <c r="C13" s="608"/>
      <c r="E13" s="246">
        <f>DataPack!B659</f>
        <v>54</v>
      </c>
      <c r="F13" s="246"/>
      <c r="G13" s="246">
        <f>DataPack!C659</f>
        <v>7</v>
      </c>
      <c r="H13" s="246">
        <f>DataPack!E659</f>
        <v>35</v>
      </c>
      <c r="I13" s="246">
        <f>DataPack!G659</f>
        <v>11</v>
      </c>
      <c r="J13" s="246">
        <f>DataPack!I659</f>
        <v>1</v>
      </c>
      <c r="K13" s="444"/>
      <c r="L13" s="246">
        <f>DataPack!D659</f>
        <v>13</v>
      </c>
      <c r="M13" s="246">
        <f>DataPack!F659</f>
        <v>65</v>
      </c>
      <c r="N13" s="246">
        <f>DataPack!H659</f>
        <v>20</v>
      </c>
      <c r="O13" s="246">
        <f>DataPack!J659</f>
        <v>2</v>
      </c>
      <c r="P13" s="463"/>
      <c r="Q13" s="461"/>
      <c r="R13" s="463"/>
      <c r="S13" s="461"/>
    </row>
    <row r="14" spans="2:19" ht="12.75">
      <c r="B14" s="608" t="s">
        <v>57</v>
      </c>
      <c r="C14" s="608"/>
      <c r="E14" s="246">
        <f>DataPack!B660</f>
        <v>98</v>
      </c>
      <c r="F14" s="246"/>
      <c r="G14" s="246">
        <f>DataPack!C660</f>
        <v>24</v>
      </c>
      <c r="H14" s="246">
        <f>DataPack!E660</f>
        <v>68</v>
      </c>
      <c r="I14" s="246">
        <f>DataPack!G660</f>
        <v>6</v>
      </c>
      <c r="J14" s="246">
        <f>DataPack!I660</f>
        <v>0</v>
      </c>
      <c r="K14" s="444"/>
      <c r="L14" s="246">
        <f>DataPack!D660</f>
        <v>24</v>
      </c>
      <c r="M14" s="246">
        <f>DataPack!F660</f>
        <v>69</v>
      </c>
      <c r="N14" s="246">
        <f>DataPack!H660</f>
        <v>6</v>
      </c>
      <c r="O14" s="246">
        <f>DataPack!J660</f>
        <v>0</v>
      </c>
      <c r="P14" s="463"/>
      <c r="Q14" s="461"/>
      <c r="R14" s="463"/>
      <c r="S14" s="461"/>
    </row>
    <row r="15" spans="2:19" ht="12.75">
      <c r="B15" s="608" t="s">
        <v>71</v>
      </c>
      <c r="C15" s="608"/>
      <c r="E15" s="246">
        <f>DataPack!B661</f>
        <v>78</v>
      </c>
      <c r="F15" s="246"/>
      <c r="G15" s="246">
        <f>DataPack!C661</f>
        <v>24</v>
      </c>
      <c r="H15" s="246">
        <f>DataPack!E661</f>
        <v>48</v>
      </c>
      <c r="I15" s="246">
        <f>DataPack!G661</f>
        <v>4</v>
      </c>
      <c r="J15" s="246">
        <f>DataPack!I661</f>
        <v>2</v>
      </c>
      <c r="K15" s="444"/>
      <c r="L15" s="246">
        <f>DataPack!D661</f>
        <v>31</v>
      </c>
      <c r="M15" s="246">
        <f>DataPack!F661</f>
        <v>62</v>
      </c>
      <c r="N15" s="246">
        <f>DataPack!H661</f>
        <v>5</v>
      </c>
      <c r="O15" s="246">
        <f>DataPack!J661</f>
        <v>3</v>
      </c>
      <c r="P15" s="463"/>
      <c r="Q15" s="461"/>
      <c r="R15" s="463"/>
      <c r="S15" s="461"/>
    </row>
    <row r="16" spans="2:19" ht="12.75">
      <c r="B16" s="608" t="s">
        <v>55</v>
      </c>
      <c r="C16" s="608"/>
      <c r="E16" s="246">
        <f>DataPack!B662</f>
        <v>176</v>
      </c>
      <c r="F16" s="246"/>
      <c r="G16" s="246">
        <f>DataPack!C662</f>
        <v>29</v>
      </c>
      <c r="H16" s="246">
        <f>DataPack!E662</f>
        <v>119</v>
      </c>
      <c r="I16" s="246">
        <f>DataPack!G662</f>
        <v>25</v>
      </c>
      <c r="J16" s="246">
        <f>DataPack!I662</f>
        <v>3</v>
      </c>
      <c r="K16" s="444"/>
      <c r="L16" s="246">
        <f>DataPack!D662</f>
        <v>16</v>
      </c>
      <c r="M16" s="246">
        <f>DataPack!F662</f>
        <v>68</v>
      </c>
      <c r="N16" s="246">
        <f>DataPack!H662</f>
        <v>14</v>
      </c>
      <c r="O16" s="246">
        <f>DataPack!J662</f>
        <v>2</v>
      </c>
      <c r="P16" s="463"/>
      <c r="Q16" s="461"/>
      <c r="R16" s="463"/>
      <c r="S16" s="461"/>
    </row>
    <row r="17" spans="2:19" ht="12.75">
      <c r="B17" s="608" t="s">
        <v>172</v>
      </c>
      <c r="C17" s="608"/>
      <c r="E17" s="246">
        <f>DataPack!B663</f>
        <v>56</v>
      </c>
      <c r="F17" s="246"/>
      <c r="G17" s="246">
        <f>DataPack!C663</f>
        <v>10</v>
      </c>
      <c r="H17" s="246">
        <f>DataPack!E663</f>
        <v>33</v>
      </c>
      <c r="I17" s="246">
        <f>DataPack!G663</f>
        <v>12</v>
      </c>
      <c r="J17" s="246">
        <f>DataPack!I663</f>
        <v>1</v>
      </c>
      <c r="K17" s="444"/>
      <c r="L17" s="246">
        <f>DataPack!D663</f>
        <v>18</v>
      </c>
      <c r="M17" s="246">
        <f>DataPack!F663</f>
        <v>59</v>
      </c>
      <c r="N17" s="246">
        <f>DataPack!H663</f>
        <v>21</v>
      </c>
      <c r="O17" s="246">
        <f>DataPack!J663</f>
        <v>2</v>
      </c>
      <c r="P17" s="463"/>
      <c r="Q17" s="461"/>
      <c r="R17" s="463"/>
      <c r="S17" s="461"/>
    </row>
    <row r="18" spans="2:19" ht="12.75">
      <c r="B18" s="608" t="s">
        <v>203</v>
      </c>
      <c r="C18" s="608"/>
      <c r="E18" s="246">
        <f>DataPack!B664</f>
        <v>63</v>
      </c>
      <c r="F18" s="246"/>
      <c r="G18" s="246">
        <f>DataPack!C664</f>
        <v>17</v>
      </c>
      <c r="H18" s="246">
        <f>DataPack!E664</f>
        <v>40</v>
      </c>
      <c r="I18" s="246">
        <f>DataPack!G664</f>
        <v>6</v>
      </c>
      <c r="J18" s="246">
        <f>DataPack!I664</f>
        <v>0</v>
      </c>
      <c r="K18" s="444"/>
      <c r="L18" s="246">
        <f>DataPack!D664</f>
        <v>27</v>
      </c>
      <c r="M18" s="246">
        <f>DataPack!F664</f>
        <v>63</v>
      </c>
      <c r="N18" s="246">
        <f>DataPack!H664</f>
        <v>10</v>
      </c>
      <c r="O18" s="246">
        <f>DataPack!J664</f>
        <v>0</v>
      </c>
      <c r="P18" s="463"/>
      <c r="Q18" s="461"/>
      <c r="R18" s="463"/>
      <c r="S18" s="461"/>
    </row>
    <row r="19" spans="2:19" ht="12.75">
      <c r="B19" s="608" t="s">
        <v>170</v>
      </c>
      <c r="C19" s="608"/>
      <c r="E19" s="246">
        <f>DataPack!B665</f>
        <v>68</v>
      </c>
      <c r="F19" s="246"/>
      <c r="G19" s="246">
        <f>DataPack!C665</f>
        <v>14</v>
      </c>
      <c r="H19" s="246">
        <f>DataPack!E665</f>
        <v>45</v>
      </c>
      <c r="I19" s="246">
        <f>DataPack!G665</f>
        <v>9</v>
      </c>
      <c r="J19" s="246">
        <f>DataPack!I665</f>
        <v>0</v>
      </c>
      <c r="K19" s="444"/>
      <c r="L19" s="246">
        <f>DataPack!D665</f>
        <v>21</v>
      </c>
      <c r="M19" s="246">
        <f>DataPack!F665</f>
        <v>66</v>
      </c>
      <c r="N19" s="246">
        <f>DataPack!H665</f>
        <v>13</v>
      </c>
      <c r="O19" s="246">
        <f>DataPack!J665</f>
        <v>0</v>
      </c>
      <c r="P19" s="463"/>
      <c r="Q19" s="461"/>
      <c r="R19" s="463"/>
      <c r="S19" s="461"/>
    </row>
    <row r="20" spans="2:19" ht="12.75">
      <c r="B20" s="608" t="s">
        <v>42</v>
      </c>
      <c r="C20" s="608"/>
      <c r="E20" s="246">
        <f>DataPack!B666</f>
        <v>115</v>
      </c>
      <c r="F20" s="246"/>
      <c r="G20" s="246">
        <f>DataPack!C666</f>
        <v>19</v>
      </c>
      <c r="H20" s="246">
        <f>DataPack!E666</f>
        <v>79</v>
      </c>
      <c r="I20" s="246">
        <f>DataPack!G666</f>
        <v>13</v>
      </c>
      <c r="J20" s="246">
        <f>DataPack!I666</f>
        <v>4</v>
      </c>
      <c r="K20" s="444"/>
      <c r="L20" s="246">
        <f>DataPack!D666</f>
        <v>17</v>
      </c>
      <c r="M20" s="246">
        <f>DataPack!F666</f>
        <v>69</v>
      </c>
      <c r="N20" s="246">
        <f>DataPack!H666</f>
        <v>11</v>
      </c>
      <c r="O20" s="246">
        <f>DataPack!J666</f>
        <v>3</v>
      </c>
      <c r="P20" s="463"/>
      <c r="Q20" s="461"/>
      <c r="R20" s="463"/>
      <c r="S20" s="461"/>
    </row>
    <row r="21" spans="2:19" ht="12.75">
      <c r="B21" s="607" t="s">
        <v>79</v>
      </c>
      <c r="C21" s="607"/>
      <c r="D21" s="6"/>
      <c r="E21" s="246">
        <f>DataPack!B667</f>
        <v>3128</v>
      </c>
      <c r="F21" s="245"/>
      <c r="G21" s="246">
        <f>DataPack!C667</f>
        <v>705</v>
      </c>
      <c r="H21" s="246">
        <f>DataPack!E667</f>
        <v>1948</v>
      </c>
      <c r="I21" s="246">
        <f>DataPack!G667</f>
        <v>398</v>
      </c>
      <c r="J21" s="246">
        <f>DataPack!I667</f>
        <v>77</v>
      </c>
      <c r="K21" s="444"/>
      <c r="L21" s="246">
        <f>DataPack!D667</f>
        <v>23</v>
      </c>
      <c r="M21" s="246">
        <f>DataPack!F667</f>
        <v>62</v>
      </c>
      <c r="N21" s="246">
        <f>DataPack!H667</f>
        <v>13</v>
      </c>
      <c r="O21" s="246">
        <f>DataPack!J667</f>
        <v>2</v>
      </c>
      <c r="P21" s="463"/>
      <c r="Q21" s="461"/>
      <c r="R21" s="463"/>
      <c r="S21" s="461"/>
    </row>
    <row r="22" spans="2:19" ht="12.75">
      <c r="B22" s="612" t="s">
        <v>155</v>
      </c>
      <c r="C22" s="612"/>
      <c r="E22" s="246">
        <f>DataPack!B668</f>
        <v>71</v>
      </c>
      <c r="F22" s="246"/>
      <c r="G22" s="246">
        <f>DataPack!C668</f>
        <v>11</v>
      </c>
      <c r="H22" s="246">
        <f>DataPack!E668</f>
        <v>46</v>
      </c>
      <c r="I22" s="246">
        <f>DataPack!G668</f>
        <v>11</v>
      </c>
      <c r="J22" s="246">
        <f>DataPack!I668</f>
        <v>3</v>
      </c>
      <c r="K22" s="444"/>
      <c r="L22" s="246">
        <f>DataPack!D668</f>
        <v>15</v>
      </c>
      <c r="M22" s="246">
        <f>DataPack!F668</f>
        <v>65</v>
      </c>
      <c r="N22" s="246">
        <f>DataPack!H668</f>
        <v>15</v>
      </c>
      <c r="O22" s="246">
        <f>DataPack!J668</f>
        <v>4</v>
      </c>
      <c r="P22" s="463"/>
      <c r="Q22" s="461"/>
      <c r="R22" s="463"/>
      <c r="S22" s="461"/>
    </row>
    <row r="23" spans="2:19" ht="12.75">
      <c r="B23" s="612" t="s">
        <v>192</v>
      </c>
      <c r="C23" s="612"/>
      <c r="E23" s="246">
        <f>DataPack!B669</f>
        <v>35</v>
      </c>
      <c r="F23" s="246"/>
      <c r="G23" s="246">
        <f>DataPack!C669</f>
        <v>2</v>
      </c>
      <c r="H23" s="246">
        <f>DataPack!E669</f>
        <v>26</v>
      </c>
      <c r="I23" s="246">
        <f>DataPack!G669</f>
        <v>5</v>
      </c>
      <c r="J23" s="246">
        <f>DataPack!I669</f>
        <v>2</v>
      </c>
      <c r="K23" s="444"/>
      <c r="L23" s="246">
        <f>DataPack!D669</f>
        <v>6</v>
      </c>
      <c r="M23" s="246">
        <f>DataPack!F669</f>
        <v>74</v>
      </c>
      <c r="N23" s="246">
        <f>DataPack!H669</f>
        <v>14</v>
      </c>
      <c r="O23" s="246">
        <f>DataPack!J669</f>
        <v>6</v>
      </c>
      <c r="P23" s="463"/>
      <c r="Q23" s="461"/>
      <c r="R23" s="463"/>
      <c r="S23" s="461"/>
    </row>
    <row r="24" spans="2:19" ht="12.75">
      <c r="B24" s="612" t="s">
        <v>204</v>
      </c>
      <c r="C24" s="612"/>
      <c r="E24" s="246">
        <f>DataPack!B670</f>
        <v>126</v>
      </c>
      <c r="F24" s="246"/>
      <c r="G24" s="246">
        <f>DataPack!C670</f>
        <v>28</v>
      </c>
      <c r="H24" s="246">
        <f>DataPack!E670</f>
        <v>77</v>
      </c>
      <c r="I24" s="246">
        <f>DataPack!G670</f>
        <v>20</v>
      </c>
      <c r="J24" s="246">
        <f>DataPack!I670</f>
        <v>1</v>
      </c>
      <c r="K24" s="444"/>
      <c r="L24" s="246">
        <f>DataPack!D670</f>
        <v>22</v>
      </c>
      <c r="M24" s="246">
        <f>DataPack!F670</f>
        <v>61</v>
      </c>
      <c r="N24" s="246">
        <f>DataPack!H670</f>
        <v>16</v>
      </c>
      <c r="O24" s="246">
        <f>DataPack!J670</f>
        <v>1</v>
      </c>
      <c r="P24" s="463"/>
      <c r="Q24" s="461"/>
      <c r="R24" s="463"/>
      <c r="S24" s="461"/>
    </row>
    <row r="25" spans="2:19" ht="12.75">
      <c r="B25" s="612" t="s">
        <v>193</v>
      </c>
      <c r="C25" s="612"/>
      <c r="E25" s="246">
        <f>DataPack!B671</f>
        <v>82</v>
      </c>
      <c r="F25" s="246"/>
      <c r="G25" s="246">
        <f>DataPack!C671</f>
        <v>16</v>
      </c>
      <c r="H25" s="246">
        <f>DataPack!E671</f>
        <v>53</v>
      </c>
      <c r="I25" s="246">
        <f>DataPack!G671</f>
        <v>12</v>
      </c>
      <c r="J25" s="246">
        <f>DataPack!I671</f>
        <v>1</v>
      </c>
      <c r="K25" s="444"/>
      <c r="L25" s="246">
        <f>DataPack!D671</f>
        <v>20</v>
      </c>
      <c r="M25" s="246">
        <f>DataPack!F671</f>
        <v>65</v>
      </c>
      <c r="N25" s="246">
        <f>DataPack!H671</f>
        <v>15</v>
      </c>
      <c r="O25" s="246">
        <f>DataPack!J671</f>
        <v>1</v>
      </c>
      <c r="P25" s="463"/>
      <c r="Q25" s="461"/>
      <c r="R25" s="463"/>
      <c r="S25" s="461"/>
    </row>
    <row r="26" spans="2:19" ht="12.75">
      <c r="B26" s="612" t="s">
        <v>93</v>
      </c>
      <c r="C26" s="612"/>
      <c r="E26" s="246">
        <f>DataPack!B672</f>
        <v>148</v>
      </c>
      <c r="F26" s="246"/>
      <c r="G26" s="246">
        <f>DataPack!C672</f>
        <v>40</v>
      </c>
      <c r="H26" s="246">
        <f>DataPack!E672</f>
        <v>98</v>
      </c>
      <c r="I26" s="246">
        <f>DataPack!G672</f>
        <v>6</v>
      </c>
      <c r="J26" s="246">
        <f>DataPack!I672</f>
        <v>4</v>
      </c>
      <c r="K26" s="444"/>
      <c r="L26" s="246">
        <f>DataPack!D672</f>
        <v>27</v>
      </c>
      <c r="M26" s="246">
        <f>DataPack!F672</f>
        <v>66</v>
      </c>
      <c r="N26" s="246">
        <f>DataPack!H672</f>
        <v>4</v>
      </c>
      <c r="O26" s="246">
        <f>DataPack!J672</f>
        <v>3</v>
      </c>
      <c r="P26" s="463"/>
      <c r="Q26" s="461"/>
      <c r="R26" s="463"/>
      <c r="S26" s="461"/>
    </row>
    <row r="27" spans="2:19" ht="12.75">
      <c r="B27" s="612" t="s">
        <v>92</v>
      </c>
      <c r="C27" s="612"/>
      <c r="E27" s="246">
        <f>DataPack!B673</f>
        <v>157</v>
      </c>
      <c r="F27" s="246"/>
      <c r="G27" s="246">
        <f>DataPack!C673</f>
        <v>42</v>
      </c>
      <c r="H27" s="246">
        <f>DataPack!E673</f>
        <v>93</v>
      </c>
      <c r="I27" s="246">
        <f>DataPack!G673</f>
        <v>18</v>
      </c>
      <c r="J27" s="246">
        <f>DataPack!I673</f>
        <v>4</v>
      </c>
      <c r="K27" s="444"/>
      <c r="L27" s="246">
        <f>DataPack!D673</f>
        <v>27</v>
      </c>
      <c r="M27" s="246">
        <f>DataPack!F673</f>
        <v>59</v>
      </c>
      <c r="N27" s="246">
        <f>DataPack!H673</f>
        <v>11</v>
      </c>
      <c r="O27" s="246">
        <f>DataPack!J673</f>
        <v>3</v>
      </c>
      <c r="P27" s="463"/>
      <c r="Q27" s="461"/>
      <c r="R27" s="463"/>
      <c r="S27" s="461"/>
    </row>
    <row r="28" spans="2:19" ht="12.75">
      <c r="B28" s="612" t="s">
        <v>63</v>
      </c>
      <c r="C28" s="612"/>
      <c r="E28" s="246">
        <f>DataPack!B674</f>
        <v>320</v>
      </c>
      <c r="F28" s="246"/>
      <c r="G28" s="246">
        <f>DataPack!C674</f>
        <v>47</v>
      </c>
      <c r="H28" s="246">
        <f>DataPack!E674</f>
        <v>229</v>
      </c>
      <c r="I28" s="246">
        <f>DataPack!G674</f>
        <v>32</v>
      </c>
      <c r="J28" s="246">
        <f>DataPack!I674</f>
        <v>12</v>
      </c>
      <c r="K28" s="444"/>
      <c r="L28" s="246">
        <f>DataPack!D674</f>
        <v>15</v>
      </c>
      <c r="M28" s="246">
        <f>DataPack!F674</f>
        <v>72</v>
      </c>
      <c r="N28" s="246">
        <f>DataPack!H674</f>
        <v>10</v>
      </c>
      <c r="O28" s="246">
        <f>DataPack!J674</f>
        <v>4</v>
      </c>
      <c r="P28" s="463"/>
      <c r="Q28" s="461"/>
      <c r="R28" s="463"/>
      <c r="S28" s="461"/>
    </row>
    <row r="29" spans="2:19" ht="12.75">
      <c r="B29" s="612" t="s">
        <v>91</v>
      </c>
      <c r="C29" s="612"/>
      <c r="E29" s="246">
        <f>DataPack!B675</f>
        <v>63</v>
      </c>
      <c r="F29" s="246"/>
      <c r="G29" s="246">
        <f>DataPack!C675</f>
        <v>17</v>
      </c>
      <c r="H29" s="246">
        <f>DataPack!E675</f>
        <v>36</v>
      </c>
      <c r="I29" s="246">
        <f>DataPack!G675</f>
        <v>9</v>
      </c>
      <c r="J29" s="246">
        <f>DataPack!I675</f>
        <v>1</v>
      </c>
      <c r="K29" s="444"/>
      <c r="L29" s="246">
        <f>DataPack!D675</f>
        <v>27</v>
      </c>
      <c r="M29" s="246">
        <f>DataPack!F675</f>
        <v>57</v>
      </c>
      <c r="N29" s="246">
        <f>DataPack!H675</f>
        <v>14</v>
      </c>
      <c r="O29" s="246">
        <f>DataPack!J675</f>
        <v>2</v>
      </c>
      <c r="P29" s="463"/>
      <c r="Q29" s="461"/>
      <c r="R29" s="463"/>
      <c r="S29" s="461"/>
    </row>
    <row r="30" spans="2:19" ht="12.75">
      <c r="B30" s="612" t="s">
        <v>188</v>
      </c>
      <c r="C30" s="612"/>
      <c r="E30" s="246">
        <f>DataPack!B676</f>
        <v>57</v>
      </c>
      <c r="F30" s="246"/>
      <c r="G30" s="246">
        <f>DataPack!C676</f>
        <v>10</v>
      </c>
      <c r="H30" s="246">
        <f>DataPack!E676</f>
        <v>40</v>
      </c>
      <c r="I30" s="246">
        <f>DataPack!G676</f>
        <v>6</v>
      </c>
      <c r="J30" s="246">
        <f>DataPack!I676</f>
        <v>1</v>
      </c>
      <c r="K30" s="444"/>
      <c r="L30" s="246">
        <f>DataPack!D676</f>
        <v>18</v>
      </c>
      <c r="M30" s="246">
        <f>DataPack!F676</f>
        <v>70</v>
      </c>
      <c r="N30" s="246">
        <f>DataPack!H676</f>
        <v>11</v>
      </c>
      <c r="O30" s="246">
        <f>DataPack!J676</f>
        <v>2</v>
      </c>
      <c r="P30" s="463"/>
      <c r="Q30" s="461"/>
      <c r="R30" s="463"/>
      <c r="S30" s="461"/>
    </row>
    <row r="31" spans="2:19" ht="12.75">
      <c r="B31" s="612" t="s">
        <v>97</v>
      </c>
      <c r="C31" s="612"/>
      <c r="E31" s="246">
        <f>DataPack!B677</f>
        <v>629</v>
      </c>
      <c r="F31" s="246"/>
      <c r="G31" s="246">
        <f>DataPack!C677</f>
        <v>149</v>
      </c>
      <c r="H31" s="246">
        <f>DataPack!E677</f>
        <v>391</v>
      </c>
      <c r="I31" s="246">
        <f>DataPack!G677</f>
        <v>76</v>
      </c>
      <c r="J31" s="246">
        <f>DataPack!I677</f>
        <v>13</v>
      </c>
      <c r="K31" s="444"/>
      <c r="L31" s="246">
        <f>DataPack!D677</f>
        <v>24</v>
      </c>
      <c r="M31" s="246">
        <f>DataPack!F677</f>
        <v>62</v>
      </c>
      <c r="N31" s="246">
        <f>DataPack!H677</f>
        <v>12</v>
      </c>
      <c r="O31" s="246">
        <f>DataPack!J677</f>
        <v>2</v>
      </c>
      <c r="P31" s="463"/>
      <c r="Q31" s="461"/>
      <c r="R31" s="463"/>
      <c r="S31" s="461"/>
    </row>
    <row r="32" spans="2:19" ht="12.75">
      <c r="B32" s="612" t="s">
        <v>189</v>
      </c>
      <c r="C32" s="612"/>
      <c r="E32" s="246">
        <f>DataPack!B678</f>
        <v>168</v>
      </c>
      <c r="F32" s="246"/>
      <c r="G32" s="246">
        <f>DataPack!C678</f>
        <v>38</v>
      </c>
      <c r="H32" s="246">
        <f>DataPack!E678</f>
        <v>103</v>
      </c>
      <c r="I32" s="246">
        <f>DataPack!G678</f>
        <v>22</v>
      </c>
      <c r="J32" s="246">
        <f>DataPack!I678</f>
        <v>5</v>
      </c>
      <c r="K32" s="444"/>
      <c r="L32" s="246">
        <f>DataPack!D678</f>
        <v>23</v>
      </c>
      <c r="M32" s="246">
        <f>DataPack!F678</f>
        <v>61</v>
      </c>
      <c r="N32" s="246">
        <f>DataPack!H678</f>
        <v>13</v>
      </c>
      <c r="O32" s="246">
        <f>DataPack!J678</f>
        <v>3</v>
      </c>
      <c r="P32" s="463"/>
      <c r="Q32" s="461"/>
      <c r="R32" s="463"/>
      <c r="S32" s="461"/>
    </row>
    <row r="33" spans="2:19" ht="12.75">
      <c r="B33" s="612" t="s">
        <v>46</v>
      </c>
      <c r="C33" s="612"/>
      <c r="E33" s="246">
        <f>DataPack!B679</f>
        <v>166</v>
      </c>
      <c r="F33" s="246"/>
      <c r="G33" s="246">
        <f>DataPack!C679</f>
        <v>36</v>
      </c>
      <c r="H33" s="246">
        <f>DataPack!E679</f>
        <v>106</v>
      </c>
      <c r="I33" s="246">
        <f>DataPack!G679</f>
        <v>19</v>
      </c>
      <c r="J33" s="246">
        <f>DataPack!I679</f>
        <v>5</v>
      </c>
      <c r="K33" s="444"/>
      <c r="L33" s="246">
        <f>DataPack!D679</f>
        <v>22</v>
      </c>
      <c r="M33" s="246">
        <f>DataPack!F679</f>
        <v>64</v>
      </c>
      <c r="N33" s="246">
        <f>DataPack!H679</f>
        <v>11</v>
      </c>
      <c r="O33" s="246">
        <f>DataPack!J679</f>
        <v>3</v>
      </c>
      <c r="P33" s="463"/>
      <c r="Q33" s="461"/>
      <c r="R33" s="463"/>
      <c r="S33" s="461"/>
    </row>
    <row r="34" spans="2:19" ht="12.75">
      <c r="B34" s="612" t="s">
        <v>190</v>
      </c>
      <c r="C34" s="612"/>
      <c r="E34" s="246">
        <f>DataPack!B680</f>
        <v>97</v>
      </c>
      <c r="F34" s="246"/>
      <c r="G34" s="246">
        <f>DataPack!C680</f>
        <v>18</v>
      </c>
      <c r="H34" s="246">
        <f>DataPack!E680</f>
        <v>57</v>
      </c>
      <c r="I34" s="246">
        <f>DataPack!G680</f>
        <v>20</v>
      </c>
      <c r="J34" s="246">
        <f>DataPack!I680</f>
        <v>2</v>
      </c>
      <c r="K34" s="444"/>
      <c r="L34" s="246">
        <f>DataPack!D680</f>
        <v>19</v>
      </c>
      <c r="M34" s="246">
        <f>DataPack!F680</f>
        <v>59</v>
      </c>
      <c r="N34" s="246">
        <f>DataPack!H680</f>
        <v>21</v>
      </c>
      <c r="O34" s="246">
        <f>DataPack!J680</f>
        <v>2</v>
      </c>
      <c r="P34" s="463"/>
      <c r="Q34" s="461"/>
      <c r="R34" s="463"/>
      <c r="S34" s="461"/>
    </row>
    <row r="35" spans="2:19" ht="12.75">
      <c r="B35" s="612" t="s">
        <v>52</v>
      </c>
      <c r="C35" s="612"/>
      <c r="E35" s="246">
        <f>DataPack!B681</f>
        <v>89</v>
      </c>
      <c r="F35" s="246"/>
      <c r="G35" s="246">
        <f>DataPack!C681</f>
        <v>19</v>
      </c>
      <c r="H35" s="246">
        <f>DataPack!E681</f>
        <v>54</v>
      </c>
      <c r="I35" s="246">
        <f>DataPack!G681</f>
        <v>15</v>
      </c>
      <c r="J35" s="246">
        <f>DataPack!I681</f>
        <v>1</v>
      </c>
      <c r="K35" s="444"/>
      <c r="L35" s="246">
        <f>DataPack!D681</f>
        <v>21</v>
      </c>
      <c r="M35" s="246">
        <f>DataPack!F681</f>
        <v>61</v>
      </c>
      <c r="N35" s="246">
        <f>DataPack!H681</f>
        <v>17</v>
      </c>
      <c r="O35" s="246">
        <f>DataPack!J681</f>
        <v>1</v>
      </c>
      <c r="P35" s="463"/>
      <c r="Q35" s="461"/>
      <c r="R35" s="463"/>
      <c r="S35" s="461"/>
    </row>
    <row r="36" spans="2:19" ht="12.75">
      <c r="B36" s="612" t="s">
        <v>54</v>
      </c>
      <c r="C36" s="612"/>
      <c r="E36" s="246">
        <f>DataPack!B682</f>
        <v>98</v>
      </c>
      <c r="F36" s="246"/>
      <c r="G36" s="246">
        <f>DataPack!C682</f>
        <v>14</v>
      </c>
      <c r="H36" s="246">
        <f>DataPack!E682</f>
        <v>65</v>
      </c>
      <c r="I36" s="246">
        <f>DataPack!G682</f>
        <v>16</v>
      </c>
      <c r="J36" s="246">
        <f>DataPack!I682</f>
        <v>3</v>
      </c>
      <c r="K36" s="444"/>
      <c r="L36" s="246">
        <f>DataPack!D682</f>
        <v>14</v>
      </c>
      <c r="M36" s="246">
        <f>DataPack!F682</f>
        <v>66</v>
      </c>
      <c r="N36" s="246">
        <f>DataPack!H682</f>
        <v>16</v>
      </c>
      <c r="O36" s="246">
        <f>DataPack!J682</f>
        <v>3</v>
      </c>
      <c r="P36" s="463"/>
      <c r="Q36" s="461"/>
      <c r="R36" s="463"/>
      <c r="S36" s="461"/>
    </row>
    <row r="37" spans="2:19" ht="12.75">
      <c r="B37" s="612" t="s">
        <v>154</v>
      </c>
      <c r="C37" s="612"/>
      <c r="E37" s="246">
        <f>DataPack!B683</f>
        <v>106</v>
      </c>
      <c r="F37" s="246"/>
      <c r="G37" s="246">
        <f>DataPack!C683</f>
        <v>20</v>
      </c>
      <c r="H37" s="246">
        <f>DataPack!E683</f>
        <v>64</v>
      </c>
      <c r="I37" s="246">
        <f>DataPack!G683</f>
        <v>19</v>
      </c>
      <c r="J37" s="246">
        <f>DataPack!I683</f>
        <v>3</v>
      </c>
      <c r="K37" s="444"/>
      <c r="L37" s="246">
        <f>DataPack!D683</f>
        <v>19</v>
      </c>
      <c r="M37" s="246">
        <f>DataPack!F683</f>
        <v>60</v>
      </c>
      <c r="N37" s="246">
        <f>DataPack!H683</f>
        <v>18</v>
      </c>
      <c r="O37" s="246">
        <f>DataPack!J683</f>
        <v>3</v>
      </c>
      <c r="P37" s="463"/>
      <c r="Q37" s="461"/>
      <c r="R37" s="463"/>
      <c r="S37" s="461"/>
    </row>
    <row r="38" spans="2:19" ht="12.75">
      <c r="B38" s="612" t="s">
        <v>5</v>
      </c>
      <c r="C38" s="612"/>
      <c r="E38" s="246">
        <f>DataPack!B684</f>
        <v>70</v>
      </c>
      <c r="F38" s="246"/>
      <c r="G38" s="246">
        <f>DataPack!C684</f>
        <v>21</v>
      </c>
      <c r="H38" s="246">
        <f>DataPack!E684</f>
        <v>35</v>
      </c>
      <c r="I38" s="246">
        <f>DataPack!G684</f>
        <v>10</v>
      </c>
      <c r="J38" s="246">
        <f>DataPack!I684</f>
        <v>4</v>
      </c>
      <c r="K38" s="444"/>
      <c r="L38" s="246">
        <f>DataPack!D684</f>
        <v>30</v>
      </c>
      <c r="M38" s="246">
        <f>DataPack!F684</f>
        <v>50</v>
      </c>
      <c r="N38" s="246">
        <f>DataPack!H684</f>
        <v>14</v>
      </c>
      <c r="O38" s="246">
        <f>DataPack!J684</f>
        <v>6</v>
      </c>
      <c r="P38" s="463"/>
      <c r="Q38" s="461"/>
      <c r="R38" s="463"/>
      <c r="S38" s="461"/>
    </row>
    <row r="39" spans="2:19" ht="12.75">
      <c r="B39" s="612" t="s">
        <v>72</v>
      </c>
      <c r="C39" s="612"/>
      <c r="E39" s="246">
        <f>DataPack!B685</f>
        <v>113</v>
      </c>
      <c r="F39" s="246"/>
      <c r="G39" s="246">
        <f>DataPack!C685</f>
        <v>38</v>
      </c>
      <c r="H39" s="246">
        <f>DataPack!E685</f>
        <v>65</v>
      </c>
      <c r="I39" s="246">
        <f>DataPack!G685</f>
        <v>8</v>
      </c>
      <c r="J39" s="246">
        <f>DataPack!I685</f>
        <v>2</v>
      </c>
      <c r="K39" s="444"/>
      <c r="L39" s="246">
        <f>DataPack!D685</f>
        <v>34</v>
      </c>
      <c r="M39" s="246">
        <f>DataPack!F685</f>
        <v>58</v>
      </c>
      <c r="N39" s="246">
        <f>DataPack!H685</f>
        <v>7</v>
      </c>
      <c r="O39" s="246">
        <f>DataPack!J685</f>
        <v>2</v>
      </c>
      <c r="P39" s="463"/>
      <c r="Q39" s="461"/>
      <c r="R39" s="463"/>
      <c r="S39" s="461"/>
    </row>
    <row r="40" spans="2:19" ht="12.75">
      <c r="B40" s="612" t="s">
        <v>2</v>
      </c>
      <c r="C40" s="612"/>
      <c r="E40" s="246">
        <f>DataPack!B686</f>
        <v>95</v>
      </c>
      <c r="F40" s="246"/>
      <c r="G40" s="246">
        <f>DataPack!C686</f>
        <v>10</v>
      </c>
      <c r="H40" s="246">
        <f>DataPack!E686</f>
        <v>64</v>
      </c>
      <c r="I40" s="246">
        <f>DataPack!G686</f>
        <v>19</v>
      </c>
      <c r="J40" s="246">
        <f>DataPack!I686</f>
        <v>2</v>
      </c>
      <c r="K40" s="444"/>
      <c r="L40" s="246">
        <f>DataPack!D686</f>
        <v>11</v>
      </c>
      <c r="M40" s="246">
        <f>DataPack!F686</f>
        <v>67</v>
      </c>
      <c r="N40" s="246">
        <f>DataPack!H686</f>
        <v>20</v>
      </c>
      <c r="O40" s="246">
        <f>DataPack!J686</f>
        <v>2</v>
      </c>
      <c r="P40" s="463"/>
      <c r="Q40" s="461"/>
      <c r="R40" s="463"/>
      <c r="S40" s="461"/>
    </row>
    <row r="41" spans="2:19" ht="12.75">
      <c r="B41" s="613" t="s">
        <v>36</v>
      </c>
      <c r="C41" s="613"/>
      <c r="D41" s="7"/>
      <c r="E41" s="246">
        <f>DataPack!B687</f>
        <v>93</v>
      </c>
      <c r="F41" s="246"/>
      <c r="G41" s="246">
        <f>DataPack!C687</f>
        <v>46</v>
      </c>
      <c r="H41" s="246">
        <f>DataPack!E687</f>
        <v>38</v>
      </c>
      <c r="I41" s="246">
        <f>DataPack!G687</f>
        <v>8</v>
      </c>
      <c r="J41" s="246">
        <f>DataPack!I687</f>
        <v>1</v>
      </c>
      <c r="K41" s="444"/>
      <c r="L41" s="246">
        <f>DataPack!D687</f>
        <v>49</v>
      </c>
      <c r="M41" s="246">
        <f>DataPack!F687</f>
        <v>41</v>
      </c>
      <c r="N41" s="246">
        <f>DataPack!H687</f>
        <v>9</v>
      </c>
      <c r="O41" s="246">
        <f>DataPack!J687</f>
        <v>1</v>
      </c>
      <c r="P41" s="463"/>
      <c r="Q41" s="461"/>
      <c r="R41" s="463"/>
      <c r="S41" s="461"/>
    </row>
    <row r="42" spans="2:19" ht="12.75">
      <c r="B42" s="613" t="s">
        <v>101</v>
      </c>
      <c r="C42" s="613"/>
      <c r="D42" s="7"/>
      <c r="E42" s="246">
        <f>DataPack!B688</f>
        <v>86</v>
      </c>
      <c r="F42" s="246"/>
      <c r="G42" s="246">
        <f>DataPack!C688</f>
        <v>19</v>
      </c>
      <c r="H42" s="246">
        <f>DataPack!E688</f>
        <v>51</v>
      </c>
      <c r="I42" s="246">
        <f>DataPack!G688</f>
        <v>13</v>
      </c>
      <c r="J42" s="246">
        <f>DataPack!I688</f>
        <v>3</v>
      </c>
      <c r="K42" s="444"/>
      <c r="L42" s="246">
        <f>DataPack!D688</f>
        <v>22</v>
      </c>
      <c r="M42" s="246">
        <f>DataPack!F688</f>
        <v>59</v>
      </c>
      <c r="N42" s="246">
        <f>DataPack!H688</f>
        <v>15</v>
      </c>
      <c r="O42" s="246">
        <f>DataPack!J688</f>
        <v>3</v>
      </c>
      <c r="P42" s="463"/>
      <c r="Q42" s="461"/>
      <c r="R42" s="463"/>
      <c r="S42" s="461"/>
    </row>
    <row r="43" spans="2:19" ht="12.75">
      <c r="B43" s="612" t="s">
        <v>191</v>
      </c>
      <c r="C43" s="612"/>
      <c r="D43" s="7"/>
      <c r="E43" s="246">
        <f>DataPack!B689</f>
        <v>130</v>
      </c>
      <c r="F43" s="246"/>
      <c r="G43" s="246">
        <f>DataPack!C689</f>
        <v>34</v>
      </c>
      <c r="H43" s="246">
        <f>DataPack!E689</f>
        <v>80</v>
      </c>
      <c r="I43" s="246">
        <f>DataPack!G689</f>
        <v>14</v>
      </c>
      <c r="J43" s="246">
        <f>DataPack!I689</f>
        <v>2</v>
      </c>
      <c r="K43" s="444"/>
      <c r="L43" s="246">
        <f>DataPack!D689</f>
        <v>26</v>
      </c>
      <c r="M43" s="246">
        <f>DataPack!F689</f>
        <v>62</v>
      </c>
      <c r="N43" s="246">
        <f>DataPack!H689</f>
        <v>11</v>
      </c>
      <c r="O43" s="246">
        <f>DataPack!J689</f>
        <v>2</v>
      </c>
      <c r="P43" s="463"/>
      <c r="Q43" s="461"/>
      <c r="R43" s="463"/>
      <c r="S43" s="461"/>
    </row>
    <row r="44" spans="2:19" ht="12.75">
      <c r="B44" s="612" t="s">
        <v>4</v>
      </c>
      <c r="C44" s="612"/>
      <c r="E44" s="246">
        <f>DataPack!B690</f>
        <v>129</v>
      </c>
      <c r="F44" s="246"/>
      <c r="G44" s="246">
        <f>DataPack!C690</f>
        <v>30</v>
      </c>
      <c r="H44" s="246">
        <f>DataPack!E690</f>
        <v>77</v>
      </c>
      <c r="I44" s="246">
        <f>DataPack!G690</f>
        <v>20</v>
      </c>
      <c r="J44" s="246">
        <f>DataPack!I690</f>
        <v>2</v>
      </c>
      <c r="K44" s="444"/>
      <c r="L44" s="246">
        <f>DataPack!D690</f>
        <v>23</v>
      </c>
      <c r="M44" s="246">
        <f>DataPack!F690</f>
        <v>60</v>
      </c>
      <c r="N44" s="246">
        <f>DataPack!H690</f>
        <v>16</v>
      </c>
      <c r="O44" s="246">
        <f>DataPack!J690</f>
        <v>2</v>
      </c>
      <c r="P44" s="463"/>
      <c r="Q44" s="461"/>
      <c r="R44" s="463"/>
      <c r="S44" s="461"/>
    </row>
    <row r="45" spans="2:19" ht="12.75">
      <c r="B45" s="614" t="s">
        <v>80</v>
      </c>
      <c r="C45" s="614"/>
      <c r="E45" s="246">
        <f>DataPack!B691</f>
        <v>2145</v>
      </c>
      <c r="F45" s="245"/>
      <c r="G45" s="246">
        <f>DataPack!C691</f>
        <v>347</v>
      </c>
      <c r="H45" s="246">
        <f>DataPack!E691</f>
        <v>1283</v>
      </c>
      <c r="I45" s="246">
        <f>DataPack!G691</f>
        <v>453</v>
      </c>
      <c r="J45" s="246">
        <f>DataPack!I691</f>
        <v>62</v>
      </c>
      <c r="K45" s="444"/>
      <c r="L45" s="246">
        <f>DataPack!D691</f>
        <v>16</v>
      </c>
      <c r="M45" s="246">
        <f>DataPack!F691</f>
        <v>60</v>
      </c>
      <c r="N45" s="246">
        <f>DataPack!H691</f>
        <v>21</v>
      </c>
      <c r="O45" s="246">
        <f>DataPack!J691</f>
        <v>3</v>
      </c>
      <c r="P45" s="463"/>
      <c r="Q45" s="461"/>
      <c r="R45" s="463"/>
      <c r="S45" s="461"/>
    </row>
    <row r="46" spans="2:19" ht="12.75">
      <c r="B46" s="612" t="s">
        <v>194</v>
      </c>
      <c r="C46" s="612"/>
      <c r="E46" s="246">
        <f>DataPack!B692</f>
        <v>84</v>
      </c>
      <c r="F46" s="246"/>
      <c r="G46" s="246">
        <f>DataPack!C692</f>
        <v>23</v>
      </c>
      <c r="H46" s="246">
        <f>DataPack!E692</f>
        <v>41</v>
      </c>
      <c r="I46" s="246">
        <f>DataPack!G692</f>
        <v>14</v>
      </c>
      <c r="J46" s="246">
        <f>DataPack!I692</f>
        <v>6</v>
      </c>
      <c r="K46" s="444"/>
      <c r="L46" s="246">
        <f>DataPack!D692</f>
        <v>27</v>
      </c>
      <c r="M46" s="246">
        <f>DataPack!F692</f>
        <v>49</v>
      </c>
      <c r="N46" s="246">
        <f>DataPack!H692</f>
        <v>17</v>
      </c>
      <c r="O46" s="246">
        <f>DataPack!J692</f>
        <v>7</v>
      </c>
      <c r="P46" s="463"/>
      <c r="Q46" s="461"/>
      <c r="R46" s="463"/>
      <c r="S46" s="461"/>
    </row>
    <row r="47" spans="2:19" ht="12.75">
      <c r="B47" s="612" t="s">
        <v>102</v>
      </c>
      <c r="C47" s="612"/>
      <c r="E47" s="246">
        <f>DataPack!B693</f>
        <v>201</v>
      </c>
      <c r="F47" s="246"/>
      <c r="G47" s="246">
        <f>DataPack!C693</f>
        <v>24</v>
      </c>
      <c r="H47" s="246">
        <f>DataPack!E693</f>
        <v>107</v>
      </c>
      <c r="I47" s="246">
        <f>DataPack!G693</f>
        <v>65</v>
      </c>
      <c r="J47" s="246">
        <f>DataPack!I693</f>
        <v>5</v>
      </c>
      <c r="K47" s="444"/>
      <c r="L47" s="246">
        <f>DataPack!D693</f>
        <v>12</v>
      </c>
      <c r="M47" s="246">
        <f>DataPack!F693</f>
        <v>53</v>
      </c>
      <c r="N47" s="246">
        <f>DataPack!H693</f>
        <v>32</v>
      </c>
      <c r="O47" s="246">
        <f>DataPack!J693</f>
        <v>2</v>
      </c>
      <c r="P47" s="463"/>
      <c r="Q47" s="461"/>
      <c r="R47" s="463"/>
      <c r="S47" s="461"/>
    </row>
    <row r="48" spans="2:19" ht="12.75">
      <c r="B48" s="612" t="s">
        <v>157</v>
      </c>
      <c r="C48" s="612"/>
      <c r="D48" s="7"/>
      <c r="E48" s="246">
        <f>DataPack!B694</f>
        <v>100</v>
      </c>
      <c r="F48" s="246"/>
      <c r="G48" s="246">
        <f>DataPack!C694</f>
        <v>20</v>
      </c>
      <c r="H48" s="246">
        <f>DataPack!E694</f>
        <v>63</v>
      </c>
      <c r="I48" s="246">
        <f>DataPack!G694</f>
        <v>16</v>
      </c>
      <c r="J48" s="246">
        <f>DataPack!I694</f>
        <v>1</v>
      </c>
      <c r="K48" s="444"/>
      <c r="L48" s="246">
        <f>DataPack!D694</f>
        <v>20</v>
      </c>
      <c r="M48" s="246">
        <f>DataPack!F694</f>
        <v>63</v>
      </c>
      <c r="N48" s="246">
        <f>DataPack!H694</f>
        <v>16</v>
      </c>
      <c r="O48" s="246">
        <f>DataPack!J694</f>
        <v>1</v>
      </c>
      <c r="P48" s="463"/>
      <c r="Q48" s="461"/>
      <c r="R48" s="463"/>
      <c r="S48" s="461"/>
    </row>
    <row r="49" spans="2:19" ht="12.75">
      <c r="B49" s="612" t="s">
        <v>130</v>
      </c>
      <c r="C49" s="612"/>
      <c r="D49" s="7"/>
      <c r="E49" s="246">
        <f>DataPack!B695</f>
        <v>121</v>
      </c>
      <c r="F49" s="246"/>
      <c r="G49" s="246">
        <f>DataPack!C695</f>
        <v>18</v>
      </c>
      <c r="H49" s="246">
        <f>DataPack!E695</f>
        <v>55</v>
      </c>
      <c r="I49" s="246">
        <f>DataPack!G695</f>
        <v>42</v>
      </c>
      <c r="J49" s="246">
        <f>DataPack!I695</f>
        <v>6</v>
      </c>
      <c r="K49" s="444"/>
      <c r="L49" s="246">
        <f>DataPack!D695</f>
        <v>15</v>
      </c>
      <c r="M49" s="246">
        <f>DataPack!F695</f>
        <v>45</v>
      </c>
      <c r="N49" s="246">
        <f>DataPack!H695</f>
        <v>35</v>
      </c>
      <c r="O49" s="246">
        <f>DataPack!J695</f>
        <v>5</v>
      </c>
      <c r="P49" s="463"/>
      <c r="Q49" s="461"/>
      <c r="R49" s="463"/>
      <c r="S49" s="461"/>
    </row>
    <row r="50" spans="2:19" ht="12.75">
      <c r="B50" s="612" t="s">
        <v>56</v>
      </c>
      <c r="C50" s="612"/>
      <c r="D50" s="7"/>
      <c r="E50" s="246">
        <f>DataPack!B696</f>
        <v>148</v>
      </c>
      <c r="F50" s="246"/>
      <c r="G50" s="246">
        <f>DataPack!C696</f>
        <v>18</v>
      </c>
      <c r="H50" s="246">
        <f>DataPack!E696</f>
        <v>87</v>
      </c>
      <c r="I50" s="246">
        <f>DataPack!G696</f>
        <v>41</v>
      </c>
      <c r="J50" s="246">
        <f>DataPack!I696</f>
        <v>2</v>
      </c>
      <c r="K50" s="444"/>
      <c r="L50" s="246">
        <f>DataPack!D696</f>
        <v>12</v>
      </c>
      <c r="M50" s="246">
        <f>DataPack!F696</f>
        <v>59</v>
      </c>
      <c r="N50" s="246">
        <f>DataPack!H696</f>
        <v>28</v>
      </c>
      <c r="O50" s="246">
        <f>DataPack!J696</f>
        <v>1</v>
      </c>
      <c r="P50" s="463"/>
      <c r="Q50" s="461"/>
      <c r="R50" s="463"/>
      <c r="S50" s="461"/>
    </row>
    <row r="51" spans="2:19" ht="12.75">
      <c r="B51" s="612" t="s">
        <v>176</v>
      </c>
      <c r="C51" s="612"/>
      <c r="D51" s="7"/>
      <c r="E51" s="246">
        <f>DataPack!B697</f>
        <v>82</v>
      </c>
      <c r="F51" s="246"/>
      <c r="G51" s="246">
        <f>DataPack!C697</f>
        <v>10</v>
      </c>
      <c r="H51" s="246">
        <f>DataPack!E697</f>
        <v>51</v>
      </c>
      <c r="I51" s="246">
        <f>DataPack!G697</f>
        <v>16</v>
      </c>
      <c r="J51" s="246">
        <f>DataPack!I697</f>
        <v>5</v>
      </c>
      <c r="K51" s="444"/>
      <c r="L51" s="246">
        <f>DataPack!D697</f>
        <v>12</v>
      </c>
      <c r="M51" s="246">
        <f>DataPack!F697</f>
        <v>62</v>
      </c>
      <c r="N51" s="246">
        <f>DataPack!H697</f>
        <v>20</v>
      </c>
      <c r="O51" s="246">
        <f>DataPack!J697</f>
        <v>6</v>
      </c>
      <c r="P51" s="463"/>
      <c r="Q51" s="461"/>
      <c r="R51" s="463"/>
      <c r="S51" s="461"/>
    </row>
    <row r="52" spans="2:19" ht="12.75">
      <c r="B52" s="612" t="s">
        <v>159</v>
      </c>
      <c r="C52" s="612"/>
      <c r="E52" s="246">
        <f>DataPack!B698</f>
        <v>179</v>
      </c>
      <c r="F52" s="246"/>
      <c r="G52" s="246">
        <f>DataPack!C698</f>
        <v>37</v>
      </c>
      <c r="H52" s="246">
        <f>DataPack!E698</f>
        <v>100</v>
      </c>
      <c r="I52" s="246">
        <f>DataPack!G698</f>
        <v>36</v>
      </c>
      <c r="J52" s="246">
        <f>DataPack!I698</f>
        <v>6</v>
      </c>
      <c r="K52" s="444"/>
      <c r="L52" s="246">
        <f>DataPack!D698</f>
        <v>21</v>
      </c>
      <c r="M52" s="246">
        <f>DataPack!F698</f>
        <v>56</v>
      </c>
      <c r="N52" s="246">
        <f>DataPack!H698</f>
        <v>20</v>
      </c>
      <c r="O52" s="246">
        <f>DataPack!J698</f>
        <v>3</v>
      </c>
      <c r="P52" s="463"/>
      <c r="Q52" s="461"/>
      <c r="R52" s="463"/>
      <c r="S52" s="461"/>
    </row>
    <row r="53" spans="2:19" ht="12.75">
      <c r="B53" s="612" t="s">
        <v>81</v>
      </c>
      <c r="C53" s="612"/>
      <c r="D53" s="3"/>
      <c r="E53" s="246">
        <f>DataPack!B699</f>
        <v>260</v>
      </c>
      <c r="F53" s="246"/>
      <c r="G53" s="246">
        <f>DataPack!C699</f>
        <v>45</v>
      </c>
      <c r="H53" s="246">
        <f>DataPack!E699</f>
        <v>172</v>
      </c>
      <c r="I53" s="246">
        <f>DataPack!G699</f>
        <v>38</v>
      </c>
      <c r="J53" s="246">
        <f>DataPack!I699</f>
        <v>5</v>
      </c>
      <c r="K53" s="444"/>
      <c r="L53" s="246">
        <f>DataPack!D699</f>
        <v>17</v>
      </c>
      <c r="M53" s="246">
        <f>DataPack!F699</f>
        <v>66</v>
      </c>
      <c r="N53" s="246">
        <f>DataPack!H699</f>
        <v>15</v>
      </c>
      <c r="O53" s="246">
        <f>DataPack!J699</f>
        <v>2</v>
      </c>
      <c r="P53" s="463"/>
      <c r="Q53" s="461"/>
      <c r="R53" s="463"/>
      <c r="S53" s="461"/>
    </row>
    <row r="54" spans="2:19" ht="12.75">
      <c r="B54" s="612" t="s">
        <v>129</v>
      </c>
      <c r="C54" s="612"/>
      <c r="D54" s="7"/>
      <c r="E54" s="246">
        <f>DataPack!B700</f>
        <v>58</v>
      </c>
      <c r="F54" s="246"/>
      <c r="G54" s="246">
        <f>DataPack!C700</f>
        <v>7</v>
      </c>
      <c r="H54" s="246">
        <f>DataPack!E700</f>
        <v>33</v>
      </c>
      <c r="I54" s="246">
        <f>DataPack!G700</f>
        <v>17</v>
      </c>
      <c r="J54" s="246">
        <f>DataPack!I700</f>
        <v>1</v>
      </c>
      <c r="K54" s="444"/>
      <c r="L54" s="246">
        <f>DataPack!D700</f>
        <v>12</v>
      </c>
      <c r="M54" s="246">
        <f>DataPack!F700</f>
        <v>57</v>
      </c>
      <c r="N54" s="246">
        <f>DataPack!H700</f>
        <v>29</v>
      </c>
      <c r="O54" s="246">
        <f>DataPack!J700</f>
        <v>2</v>
      </c>
      <c r="P54" s="463"/>
      <c r="Q54" s="461"/>
      <c r="R54" s="463"/>
      <c r="S54" s="461"/>
    </row>
    <row r="55" spans="2:19" ht="12.75">
      <c r="B55" s="612" t="s">
        <v>177</v>
      </c>
      <c r="C55" s="612"/>
      <c r="D55" s="7"/>
      <c r="E55" s="246">
        <f>DataPack!B701</f>
        <v>76</v>
      </c>
      <c r="F55" s="246"/>
      <c r="G55" s="246">
        <f>DataPack!C701</f>
        <v>7</v>
      </c>
      <c r="H55" s="246">
        <f>DataPack!E701</f>
        <v>50</v>
      </c>
      <c r="I55" s="246">
        <f>DataPack!G701</f>
        <v>14</v>
      </c>
      <c r="J55" s="246">
        <f>DataPack!I701</f>
        <v>5</v>
      </c>
      <c r="K55" s="444"/>
      <c r="L55" s="246">
        <f>DataPack!D701</f>
        <v>9</v>
      </c>
      <c r="M55" s="246">
        <f>DataPack!F701</f>
        <v>66</v>
      </c>
      <c r="N55" s="246">
        <f>DataPack!H701</f>
        <v>18</v>
      </c>
      <c r="O55" s="246">
        <f>DataPack!J701</f>
        <v>7</v>
      </c>
      <c r="P55" s="463"/>
      <c r="Q55" s="461"/>
      <c r="R55" s="463"/>
      <c r="S55" s="461"/>
    </row>
    <row r="56" spans="2:19" ht="12.75">
      <c r="B56" s="612" t="s">
        <v>131</v>
      </c>
      <c r="C56" s="612"/>
      <c r="D56" s="7"/>
      <c r="E56" s="246">
        <f>DataPack!B702</f>
        <v>374</v>
      </c>
      <c r="F56" s="246"/>
      <c r="G56" s="246">
        <f>DataPack!C702</f>
        <v>64</v>
      </c>
      <c r="H56" s="246">
        <f>DataPack!E702</f>
        <v>236</v>
      </c>
      <c r="I56" s="246">
        <f>DataPack!G702</f>
        <v>69</v>
      </c>
      <c r="J56" s="246">
        <f>DataPack!I702</f>
        <v>5</v>
      </c>
      <c r="K56" s="444"/>
      <c r="L56" s="246">
        <f>DataPack!D702</f>
        <v>17</v>
      </c>
      <c r="M56" s="246">
        <f>DataPack!F702</f>
        <v>63</v>
      </c>
      <c r="N56" s="246">
        <f>DataPack!H702</f>
        <v>18</v>
      </c>
      <c r="O56" s="246">
        <f>DataPack!J702</f>
        <v>1</v>
      </c>
      <c r="P56" s="463"/>
      <c r="Q56" s="461"/>
      <c r="R56" s="463"/>
      <c r="S56" s="461"/>
    </row>
    <row r="57" spans="2:19" ht="12.75">
      <c r="B57" s="612" t="s">
        <v>24</v>
      </c>
      <c r="C57" s="612"/>
      <c r="D57" s="7"/>
      <c r="E57" s="246">
        <f>DataPack!B703</f>
        <v>112</v>
      </c>
      <c r="F57" s="246"/>
      <c r="G57" s="246">
        <f>DataPack!C703</f>
        <v>17</v>
      </c>
      <c r="H57" s="246">
        <f>DataPack!E703</f>
        <v>74</v>
      </c>
      <c r="I57" s="246">
        <f>DataPack!G703</f>
        <v>17</v>
      </c>
      <c r="J57" s="246">
        <f>DataPack!I703</f>
        <v>4</v>
      </c>
      <c r="K57" s="444"/>
      <c r="L57" s="246">
        <f>DataPack!D703</f>
        <v>15</v>
      </c>
      <c r="M57" s="246">
        <f>DataPack!F703</f>
        <v>66</v>
      </c>
      <c r="N57" s="246">
        <f>DataPack!H703</f>
        <v>15</v>
      </c>
      <c r="O57" s="246">
        <f>DataPack!J703</f>
        <v>4</v>
      </c>
      <c r="P57" s="463"/>
      <c r="Q57" s="461"/>
      <c r="R57" s="463"/>
      <c r="S57" s="461"/>
    </row>
    <row r="58" spans="2:19" ht="12.75">
      <c r="B58" s="612" t="s">
        <v>25</v>
      </c>
      <c r="C58" s="612"/>
      <c r="D58" s="7"/>
      <c r="E58" s="246">
        <f>DataPack!B704</f>
        <v>157</v>
      </c>
      <c r="F58" s="246"/>
      <c r="G58" s="246">
        <f>DataPack!C704</f>
        <v>23</v>
      </c>
      <c r="H58" s="246">
        <f>DataPack!E704</f>
        <v>92</v>
      </c>
      <c r="I58" s="246">
        <f>DataPack!G704</f>
        <v>36</v>
      </c>
      <c r="J58" s="246">
        <f>DataPack!I704</f>
        <v>6</v>
      </c>
      <c r="K58" s="444"/>
      <c r="L58" s="246">
        <f>DataPack!D704</f>
        <v>15</v>
      </c>
      <c r="M58" s="246">
        <f>DataPack!F704</f>
        <v>59</v>
      </c>
      <c r="N58" s="246">
        <f>DataPack!H704</f>
        <v>23</v>
      </c>
      <c r="O58" s="246">
        <f>DataPack!J704</f>
        <v>4</v>
      </c>
      <c r="P58" s="463"/>
      <c r="Q58" s="461"/>
      <c r="R58" s="463"/>
      <c r="S58" s="461"/>
    </row>
    <row r="59" spans="2:19" ht="12.75">
      <c r="B59" s="612" t="s">
        <v>82</v>
      </c>
      <c r="C59" s="612"/>
      <c r="D59" s="7"/>
      <c r="E59" s="246">
        <f>DataPack!B705</f>
        <v>131</v>
      </c>
      <c r="F59" s="246"/>
      <c r="G59" s="246">
        <f>DataPack!C705</f>
        <v>20</v>
      </c>
      <c r="H59" s="246">
        <f>DataPack!E705</f>
        <v>81</v>
      </c>
      <c r="I59" s="246">
        <f>DataPack!G705</f>
        <v>25</v>
      </c>
      <c r="J59" s="246">
        <f>DataPack!I705</f>
        <v>5</v>
      </c>
      <c r="K59" s="444"/>
      <c r="L59" s="246">
        <f>DataPack!D705</f>
        <v>15</v>
      </c>
      <c r="M59" s="246">
        <f>DataPack!F705</f>
        <v>62</v>
      </c>
      <c r="N59" s="246">
        <f>DataPack!H705</f>
        <v>19</v>
      </c>
      <c r="O59" s="246">
        <f>DataPack!J705</f>
        <v>4</v>
      </c>
      <c r="P59" s="463"/>
      <c r="Q59" s="461"/>
      <c r="R59" s="463"/>
      <c r="S59" s="461"/>
    </row>
    <row r="60" spans="2:19" ht="12.75">
      <c r="B60" s="612" t="s">
        <v>158</v>
      </c>
      <c r="C60" s="612"/>
      <c r="D60" s="7"/>
      <c r="E60" s="246">
        <f>DataPack!B706</f>
        <v>62</v>
      </c>
      <c r="F60" s="246"/>
      <c r="G60" s="246">
        <f>DataPack!C706</f>
        <v>14</v>
      </c>
      <c r="H60" s="246">
        <f>DataPack!E706</f>
        <v>41</v>
      </c>
      <c r="I60" s="246">
        <f>DataPack!G706</f>
        <v>7</v>
      </c>
      <c r="J60" s="246">
        <f>DataPack!I706</f>
        <v>0</v>
      </c>
      <c r="K60" s="444"/>
      <c r="L60" s="246">
        <f>DataPack!D706</f>
        <v>23</v>
      </c>
      <c r="M60" s="246">
        <f>DataPack!F706</f>
        <v>66</v>
      </c>
      <c r="N60" s="246">
        <f>DataPack!H706</f>
        <v>11</v>
      </c>
      <c r="O60" s="246">
        <f>DataPack!J706</f>
        <v>0</v>
      </c>
      <c r="P60" s="463"/>
      <c r="Q60" s="461"/>
      <c r="R60" s="463"/>
      <c r="S60" s="461"/>
    </row>
    <row r="61" spans="2:19" ht="12.75">
      <c r="B61" s="615" t="s">
        <v>162</v>
      </c>
      <c r="C61" s="615"/>
      <c r="D61" s="7"/>
      <c r="E61" s="246">
        <f>DataPack!B707</f>
        <v>1988</v>
      </c>
      <c r="F61" s="245"/>
      <c r="G61" s="246">
        <f>DataPack!C707</f>
        <v>333</v>
      </c>
      <c r="H61" s="246">
        <f>DataPack!E707</f>
        <v>1245</v>
      </c>
      <c r="I61" s="246">
        <f>DataPack!G707</f>
        <v>360</v>
      </c>
      <c r="J61" s="246">
        <f>DataPack!I707</f>
        <v>50</v>
      </c>
      <c r="K61" s="444"/>
      <c r="L61" s="246">
        <f>DataPack!D707</f>
        <v>17</v>
      </c>
      <c r="M61" s="246">
        <f>DataPack!F707</f>
        <v>63</v>
      </c>
      <c r="N61" s="246">
        <f>DataPack!H707</f>
        <v>18</v>
      </c>
      <c r="O61" s="246">
        <f>DataPack!J707</f>
        <v>3</v>
      </c>
      <c r="P61" s="463"/>
      <c r="Q61" s="461"/>
      <c r="R61" s="463"/>
      <c r="S61" s="461"/>
    </row>
    <row r="62" spans="2:19" ht="12.75">
      <c r="B62" s="612" t="s">
        <v>95</v>
      </c>
      <c r="C62" s="612"/>
      <c r="D62" s="7"/>
      <c r="E62" s="246">
        <f>DataPack!B708</f>
        <v>101</v>
      </c>
      <c r="F62" s="246"/>
      <c r="G62" s="246">
        <f>DataPack!C708</f>
        <v>18</v>
      </c>
      <c r="H62" s="246">
        <f>DataPack!E708</f>
        <v>57</v>
      </c>
      <c r="I62" s="246">
        <f>DataPack!G708</f>
        <v>23</v>
      </c>
      <c r="J62" s="246">
        <f>DataPack!I708</f>
        <v>3</v>
      </c>
      <c r="K62" s="444"/>
      <c r="L62" s="246">
        <f>DataPack!D708</f>
        <v>18</v>
      </c>
      <c r="M62" s="246">
        <f>DataPack!F708</f>
        <v>56</v>
      </c>
      <c r="N62" s="246">
        <f>DataPack!H708</f>
        <v>23</v>
      </c>
      <c r="O62" s="246">
        <f>DataPack!J708</f>
        <v>3</v>
      </c>
      <c r="P62" s="463"/>
      <c r="Q62" s="461"/>
      <c r="R62" s="463"/>
      <c r="S62" s="461"/>
    </row>
    <row r="63" spans="2:19" ht="12.75">
      <c r="B63" s="612" t="s">
        <v>100</v>
      </c>
      <c r="C63" s="612"/>
      <c r="D63" s="7"/>
      <c r="E63" s="246">
        <f>DataPack!B709</f>
        <v>415</v>
      </c>
      <c r="F63" s="246"/>
      <c r="G63" s="246">
        <f>DataPack!C709</f>
        <v>61</v>
      </c>
      <c r="H63" s="246">
        <f>DataPack!E709</f>
        <v>258</v>
      </c>
      <c r="I63" s="246">
        <f>DataPack!G709</f>
        <v>84</v>
      </c>
      <c r="J63" s="246">
        <f>DataPack!I709</f>
        <v>12</v>
      </c>
      <c r="K63" s="444"/>
      <c r="L63" s="246">
        <f>DataPack!D709</f>
        <v>15</v>
      </c>
      <c r="M63" s="246">
        <f>DataPack!F709</f>
        <v>62</v>
      </c>
      <c r="N63" s="246">
        <f>DataPack!H709</f>
        <v>20</v>
      </c>
      <c r="O63" s="246">
        <f>DataPack!J709</f>
        <v>3</v>
      </c>
      <c r="P63" s="463"/>
      <c r="Q63" s="461"/>
      <c r="R63" s="463"/>
      <c r="S63" s="461"/>
    </row>
    <row r="64" spans="2:19" ht="12.75">
      <c r="B64" s="612" t="s">
        <v>27</v>
      </c>
      <c r="C64" s="612"/>
      <c r="D64" s="7"/>
      <c r="E64" s="246">
        <f>DataPack!B710</f>
        <v>108</v>
      </c>
      <c r="F64" s="246"/>
      <c r="G64" s="246">
        <f>DataPack!C710</f>
        <v>16</v>
      </c>
      <c r="H64" s="246">
        <f>DataPack!E710</f>
        <v>63</v>
      </c>
      <c r="I64" s="246">
        <f>DataPack!G710</f>
        <v>27</v>
      </c>
      <c r="J64" s="246">
        <f>DataPack!I710</f>
        <v>2</v>
      </c>
      <c r="K64" s="444"/>
      <c r="L64" s="246">
        <f>DataPack!D710</f>
        <v>15</v>
      </c>
      <c r="M64" s="246">
        <f>DataPack!F710</f>
        <v>58</v>
      </c>
      <c r="N64" s="246">
        <f>DataPack!H710</f>
        <v>25</v>
      </c>
      <c r="O64" s="246">
        <f>DataPack!J710</f>
        <v>2</v>
      </c>
      <c r="P64" s="463"/>
      <c r="Q64" s="461"/>
      <c r="R64" s="463"/>
      <c r="S64" s="461"/>
    </row>
    <row r="65" spans="2:19" ht="12.75">
      <c r="B65" s="612" t="s">
        <v>26</v>
      </c>
      <c r="C65" s="612"/>
      <c r="D65" s="3"/>
      <c r="E65" s="246">
        <f>DataPack!B711</f>
        <v>280</v>
      </c>
      <c r="F65" s="246"/>
      <c r="G65" s="246">
        <f>DataPack!C711</f>
        <v>54</v>
      </c>
      <c r="H65" s="246">
        <f>DataPack!E711</f>
        <v>184</v>
      </c>
      <c r="I65" s="246">
        <f>DataPack!G711</f>
        <v>38</v>
      </c>
      <c r="J65" s="246">
        <f>DataPack!I711</f>
        <v>4</v>
      </c>
      <c r="K65" s="444"/>
      <c r="L65" s="246">
        <f>DataPack!D711</f>
        <v>19</v>
      </c>
      <c r="M65" s="246">
        <f>DataPack!F711</f>
        <v>66</v>
      </c>
      <c r="N65" s="246">
        <f>DataPack!H711</f>
        <v>14</v>
      </c>
      <c r="O65" s="246">
        <f>DataPack!J711</f>
        <v>1</v>
      </c>
      <c r="P65" s="463"/>
      <c r="Q65" s="461"/>
      <c r="R65" s="463"/>
      <c r="S65" s="461"/>
    </row>
    <row r="66" spans="2:19" ht="12.75">
      <c r="B66" s="612" t="s">
        <v>29</v>
      </c>
      <c r="C66" s="612"/>
      <c r="D66" s="6"/>
      <c r="E66" s="246">
        <f>DataPack!B712</f>
        <v>349</v>
      </c>
      <c r="F66" s="246"/>
      <c r="G66" s="246">
        <f>DataPack!C712</f>
        <v>58</v>
      </c>
      <c r="H66" s="246">
        <f>DataPack!E712</f>
        <v>240</v>
      </c>
      <c r="I66" s="246">
        <f>DataPack!G712</f>
        <v>47</v>
      </c>
      <c r="J66" s="246">
        <f>DataPack!I712</f>
        <v>4</v>
      </c>
      <c r="K66" s="444"/>
      <c r="L66" s="246">
        <f>DataPack!D712</f>
        <v>17</v>
      </c>
      <c r="M66" s="246">
        <f>DataPack!F712</f>
        <v>69</v>
      </c>
      <c r="N66" s="246">
        <f>DataPack!H712</f>
        <v>13</v>
      </c>
      <c r="O66" s="246">
        <f>DataPack!J712</f>
        <v>1</v>
      </c>
      <c r="P66" s="463"/>
      <c r="Q66" s="461"/>
      <c r="R66" s="463"/>
      <c r="S66" s="461"/>
    </row>
    <row r="67" spans="2:19" ht="12.75">
      <c r="B67" s="612" t="s">
        <v>98</v>
      </c>
      <c r="C67" s="612"/>
      <c r="D67" s="6"/>
      <c r="E67" s="246">
        <f>DataPack!B713</f>
        <v>295</v>
      </c>
      <c r="F67" s="246"/>
      <c r="G67" s="246">
        <f>DataPack!C713</f>
        <v>45</v>
      </c>
      <c r="H67" s="246">
        <f>DataPack!E713</f>
        <v>180</v>
      </c>
      <c r="I67" s="246">
        <f>DataPack!G713</f>
        <v>62</v>
      </c>
      <c r="J67" s="246">
        <f>DataPack!I713</f>
        <v>8</v>
      </c>
      <c r="K67" s="444"/>
      <c r="L67" s="246">
        <f>DataPack!D713</f>
        <v>15</v>
      </c>
      <c r="M67" s="246">
        <f>DataPack!F713</f>
        <v>61</v>
      </c>
      <c r="N67" s="246">
        <f>DataPack!H713</f>
        <v>21</v>
      </c>
      <c r="O67" s="246">
        <f>DataPack!J713</f>
        <v>3</v>
      </c>
      <c r="P67" s="463"/>
      <c r="Q67" s="461"/>
      <c r="R67" s="463"/>
      <c r="S67" s="461"/>
    </row>
    <row r="68" spans="2:19" ht="12.75">
      <c r="B68" s="612" t="s">
        <v>85</v>
      </c>
      <c r="C68" s="612"/>
      <c r="D68" s="6"/>
      <c r="E68" s="246">
        <f>DataPack!B714</f>
        <v>91</v>
      </c>
      <c r="F68" s="246"/>
      <c r="G68" s="246">
        <f>DataPack!C714</f>
        <v>21</v>
      </c>
      <c r="H68" s="246">
        <f>DataPack!E714</f>
        <v>42</v>
      </c>
      <c r="I68" s="246">
        <f>DataPack!G714</f>
        <v>18</v>
      </c>
      <c r="J68" s="246">
        <f>DataPack!I714</f>
        <v>10</v>
      </c>
      <c r="K68" s="444"/>
      <c r="L68" s="246">
        <f>DataPack!D714</f>
        <v>23</v>
      </c>
      <c r="M68" s="246">
        <f>DataPack!F714</f>
        <v>46</v>
      </c>
      <c r="N68" s="246">
        <f>DataPack!H714</f>
        <v>20</v>
      </c>
      <c r="O68" s="246">
        <f>DataPack!J714</f>
        <v>11</v>
      </c>
      <c r="P68" s="463"/>
      <c r="Q68" s="461"/>
      <c r="R68" s="463"/>
      <c r="S68" s="461"/>
    </row>
    <row r="69" spans="2:19" ht="12.75">
      <c r="B69" s="612" t="s">
        <v>84</v>
      </c>
      <c r="C69" s="612"/>
      <c r="D69" s="6"/>
      <c r="E69" s="246">
        <f>DataPack!B715</f>
        <v>329</v>
      </c>
      <c r="F69" s="246"/>
      <c r="G69" s="246">
        <f>DataPack!C715</f>
        <v>55</v>
      </c>
      <c r="H69" s="246">
        <f>DataPack!E715</f>
        <v>212</v>
      </c>
      <c r="I69" s="246">
        <f>DataPack!G715</f>
        <v>55</v>
      </c>
      <c r="J69" s="246">
        <f>DataPack!I715</f>
        <v>7</v>
      </c>
      <c r="K69" s="444"/>
      <c r="L69" s="246">
        <f>DataPack!D715</f>
        <v>17</v>
      </c>
      <c r="M69" s="246">
        <f>DataPack!F715</f>
        <v>64</v>
      </c>
      <c r="N69" s="246">
        <f>DataPack!H715</f>
        <v>17</v>
      </c>
      <c r="O69" s="246">
        <f>DataPack!J715</f>
        <v>2</v>
      </c>
      <c r="P69" s="463"/>
      <c r="Q69" s="461"/>
      <c r="R69" s="463"/>
      <c r="S69" s="461"/>
    </row>
    <row r="70" spans="2:19" ht="12.75">
      <c r="B70" s="612" t="s">
        <v>28</v>
      </c>
      <c r="C70" s="612"/>
      <c r="D70" s="6"/>
      <c r="E70" s="246">
        <f>DataPack!B716</f>
        <v>20</v>
      </c>
      <c r="F70" s="246"/>
      <c r="G70" s="246">
        <f>DataPack!C716</f>
        <v>5</v>
      </c>
      <c r="H70" s="246">
        <f>DataPack!E716</f>
        <v>9</v>
      </c>
      <c r="I70" s="246">
        <f>DataPack!G716</f>
        <v>6</v>
      </c>
      <c r="J70" s="246">
        <f>DataPack!I716</f>
        <v>0</v>
      </c>
      <c r="K70" s="444"/>
      <c r="L70" s="246">
        <f>DataPack!D716</f>
        <v>25</v>
      </c>
      <c r="M70" s="246">
        <f>DataPack!F716</f>
        <v>45</v>
      </c>
      <c r="N70" s="246">
        <f>DataPack!H716</f>
        <v>30</v>
      </c>
      <c r="O70" s="246">
        <f>DataPack!J716</f>
        <v>0</v>
      </c>
      <c r="P70" s="463"/>
      <c r="Q70" s="461"/>
      <c r="R70" s="463"/>
      <c r="S70" s="461"/>
    </row>
    <row r="71" spans="2:20" ht="12.75">
      <c r="B71" s="607" t="s">
        <v>163</v>
      </c>
      <c r="C71" s="607"/>
      <c r="D71" s="6"/>
      <c r="E71" s="246">
        <f>DataPack!B717</f>
        <v>2306</v>
      </c>
      <c r="F71" s="245"/>
      <c r="G71" s="246">
        <f>DataPack!C717</f>
        <v>419</v>
      </c>
      <c r="H71" s="246">
        <f>DataPack!E717</f>
        <v>1401</v>
      </c>
      <c r="I71" s="246">
        <f>DataPack!G717</f>
        <v>410</v>
      </c>
      <c r="J71" s="246">
        <f>DataPack!I717</f>
        <v>76</v>
      </c>
      <c r="K71" s="444"/>
      <c r="L71" s="246">
        <f>DataPack!D717</f>
        <v>18</v>
      </c>
      <c r="M71" s="246">
        <f>DataPack!F717</f>
        <v>61</v>
      </c>
      <c r="N71" s="246">
        <f>DataPack!H717</f>
        <v>18</v>
      </c>
      <c r="O71" s="246">
        <f>DataPack!J717</f>
        <v>3</v>
      </c>
      <c r="P71" s="463"/>
      <c r="Q71" s="461"/>
      <c r="R71" s="463"/>
      <c r="S71" s="461"/>
      <c r="T71" s="462"/>
    </row>
    <row r="72" spans="2:19" ht="12.75">
      <c r="B72" s="612" t="s">
        <v>110</v>
      </c>
      <c r="C72" s="612"/>
      <c r="D72" s="6"/>
      <c r="E72" s="246">
        <f>DataPack!B718</f>
        <v>418</v>
      </c>
      <c r="F72" s="246"/>
      <c r="G72" s="246">
        <f>DataPack!C718</f>
        <v>110</v>
      </c>
      <c r="H72" s="246">
        <f>DataPack!E718</f>
        <v>222</v>
      </c>
      <c r="I72" s="246">
        <f>DataPack!G718</f>
        <v>62</v>
      </c>
      <c r="J72" s="246">
        <f>DataPack!I718</f>
        <v>24</v>
      </c>
      <c r="K72" s="444"/>
      <c r="L72" s="246">
        <f>DataPack!D718</f>
        <v>26</v>
      </c>
      <c r="M72" s="246">
        <f>DataPack!F718</f>
        <v>53</v>
      </c>
      <c r="N72" s="246">
        <f>DataPack!H718</f>
        <v>15</v>
      </c>
      <c r="O72" s="246">
        <f>DataPack!J718</f>
        <v>6</v>
      </c>
      <c r="P72" s="463"/>
      <c r="Q72" s="461"/>
      <c r="R72" s="463"/>
      <c r="S72" s="461"/>
    </row>
    <row r="73" spans="2:19" ht="12.75">
      <c r="B73" s="612" t="s">
        <v>38</v>
      </c>
      <c r="C73" s="612"/>
      <c r="D73" s="6"/>
      <c r="E73" s="246">
        <f>DataPack!B719</f>
        <v>108</v>
      </c>
      <c r="F73" s="246"/>
      <c r="G73" s="246">
        <f>DataPack!C719</f>
        <v>12</v>
      </c>
      <c r="H73" s="246">
        <f>DataPack!E719</f>
        <v>65</v>
      </c>
      <c r="I73" s="246">
        <f>DataPack!G719</f>
        <v>28</v>
      </c>
      <c r="J73" s="246">
        <f>DataPack!I719</f>
        <v>3</v>
      </c>
      <c r="K73" s="444"/>
      <c r="L73" s="246">
        <f>DataPack!D719</f>
        <v>11</v>
      </c>
      <c r="M73" s="246">
        <f>DataPack!F719</f>
        <v>60</v>
      </c>
      <c r="N73" s="246">
        <f>DataPack!H719</f>
        <v>26</v>
      </c>
      <c r="O73" s="246">
        <f>DataPack!J719</f>
        <v>3</v>
      </c>
      <c r="P73" s="463"/>
      <c r="Q73" s="461"/>
      <c r="R73" s="463"/>
      <c r="S73" s="461"/>
    </row>
    <row r="74" spans="2:19" ht="12.75">
      <c r="B74" s="612" t="s">
        <v>53</v>
      </c>
      <c r="C74" s="612"/>
      <c r="D74" s="6"/>
      <c r="E74" s="246">
        <f>DataPack!B720</f>
        <v>107</v>
      </c>
      <c r="F74" s="246"/>
      <c r="G74" s="246">
        <f>DataPack!C720</f>
        <v>12</v>
      </c>
      <c r="H74" s="246">
        <f>DataPack!E720</f>
        <v>67</v>
      </c>
      <c r="I74" s="246">
        <f>DataPack!G720</f>
        <v>25</v>
      </c>
      <c r="J74" s="246">
        <f>DataPack!I720</f>
        <v>3</v>
      </c>
      <c r="K74" s="444"/>
      <c r="L74" s="246">
        <f>DataPack!D720</f>
        <v>11</v>
      </c>
      <c r="M74" s="246">
        <f>DataPack!F720</f>
        <v>63</v>
      </c>
      <c r="N74" s="246">
        <f>DataPack!H720</f>
        <v>23</v>
      </c>
      <c r="O74" s="246">
        <f>DataPack!J720</f>
        <v>3</v>
      </c>
      <c r="P74" s="463"/>
      <c r="Q74" s="461"/>
      <c r="R74" s="463"/>
      <c r="S74" s="461"/>
    </row>
    <row r="75" spans="2:19" ht="12.75">
      <c r="B75" s="612" t="s">
        <v>77</v>
      </c>
      <c r="C75" s="612"/>
      <c r="D75" s="6"/>
      <c r="E75" s="246">
        <f>DataPack!B721</f>
        <v>95</v>
      </c>
      <c r="F75" s="246"/>
      <c r="G75" s="246">
        <f>DataPack!C721</f>
        <v>17</v>
      </c>
      <c r="H75" s="246">
        <f>DataPack!E721</f>
        <v>65</v>
      </c>
      <c r="I75" s="246">
        <f>DataPack!G721</f>
        <v>12</v>
      </c>
      <c r="J75" s="246">
        <f>DataPack!I721</f>
        <v>1</v>
      </c>
      <c r="K75" s="444"/>
      <c r="L75" s="246">
        <f>DataPack!D721</f>
        <v>18</v>
      </c>
      <c r="M75" s="246">
        <f>DataPack!F721</f>
        <v>68</v>
      </c>
      <c r="N75" s="246">
        <f>DataPack!H721</f>
        <v>13</v>
      </c>
      <c r="O75" s="246">
        <f>DataPack!J721</f>
        <v>1</v>
      </c>
      <c r="P75" s="463"/>
      <c r="Q75" s="461"/>
      <c r="R75" s="463"/>
      <c r="S75" s="461"/>
    </row>
    <row r="76" spans="2:19" ht="12.75">
      <c r="B76" s="612" t="s">
        <v>75</v>
      </c>
      <c r="C76" s="612"/>
      <c r="E76" s="246">
        <f>DataPack!B722</f>
        <v>115</v>
      </c>
      <c r="F76" s="246"/>
      <c r="G76" s="246">
        <f>DataPack!C722</f>
        <v>23</v>
      </c>
      <c r="H76" s="246">
        <f>DataPack!E722</f>
        <v>62</v>
      </c>
      <c r="I76" s="246">
        <f>DataPack!G722</f>
        <v>27</v>
      </c>
      <c r="J76" s="246">
        <f>DataPack!I722</f>
        <v>3</v>
      </c>
      <c r="K76" s="444"/>
      <c r="L76" s="246">
        <f>DataPack!D722</f>
        <v>20</v>
      </c>
      <c r="M76" s="246">
        <f>DataPack!F722</f>
        <v>54</v>
      </c>
      <c r="N76" s="246">
        <f>DataPack!H722</f>
        <v>23</v>
      </c>
      <c r="O76" s="246">
        <f>DataPack!J722</f>
        <v>3</v>
      </c>
      <c r="P76" s="463"/>
      <c r="Q76" s="461"/>
      <c r="R76" s="463"/>
      <c r="S76" s="461"/>
    </row>
    <row r="77" spans="2:19" ht="12.75">
      <c r="B77" s="612" t="s">
        <v>128</v>
      </c>
      <c r="C77" s="612"/>
      <c r="D77" s="3"/>
      <c r="E77" s="246">
        <f>DataPack!B723</f>
        <v>148</v>
      </c>
      <c r="F77" s="246"/>
      <c r="G77" s="246">
        <f>DataPack!C723</f>
        <v>13</v>
      </c>
      <c r="H77" s="246">
        <f>DataPack!E723</f>
        <v>105</v>
      </c>
      <c r="I77" s="246">
        <f>DataPack!G723</f>
        <v>27</v>
      </c>
      <c r="J77" s="246">
        <f>DataPack!I723</f>
        <v>3</v>
      </c>
      <c r="K77" s="444"/>
      <c r="L77" s="246">
        <f>DataPack!D723</f>
        <v>9</v>
      </c>
      <c r="M77" s="246">
        <f>DataPack!F723</f>
        <v>71</v>
      </c>
      <c r="N77" s="246">
        <f>DataPack!H723</f>
        <v>18</v>
      </c>
      <c r="O77" s="246">
        <f>DataPack!J723</f>
        <v>2</v>
      </c>
      <c r="P77" s="463"/>
      <c r="Q77" s="461"/>
      <c r="R77" s="463"/>
      <c r="S77" s="461"/>
    </row>
    <row r="78" spans="2:19" ht="12.75">
      <c r="B78" s="612" t="s">
        <v>37</v>
      </c>
      <c r="C78" s="612"/>
      <c r="D78" s="6"/>
      <c r="E78" s="246">
        <f>DataPack!B724</f>
        <v>81</v>
      </c>
      <c r="F78" s="246"/>
      <c r="G78" s="246">
        <f>DataPack!C724</f>
        <v>28</v>
      </c>
      <c r="H78" s="246">
        <f>DataPack!E724</f>
        <v>39</v>
      </c>
      <c r="I78" s="246">
        <f>DataPack!G724</f>
        <v>10</v>
      </c>
      <c r="J78" s="246">
        <f>DataPack!I724</f>
        <v>4</v>
      </c>
      <c r="K78" s="444"/>
      <c r="L78" s="246">
        <f>DataPack!D724</f>
        <v>35</v>
      </c>
      <c r="M78" s="246">
        <f>DataPack!F724</f>
        <v>48</v>
      </c>
      <c r="N78" s="246">
        <f>DataPack!H724</f>
        <v>12</v>
      </c>
      <c r="O78" s="246">
        <f>DataPack!J724</f>
        <v>5</v>
      </c>
      <c r="P78" s="463"/>
      <c r="Q78" s="461"/>
      <c r="R78" s="463"/>
      <c r="S78" s="461"/>
    </row>
    <row r="79" spans="2:19" ht="12.75">
      <c r="B79" s="612" t="s">
        <v>186</v>
      </c>
      <c r="C79" s="612"/>
      <c r="D79" s="6"/>
      <c r="E79" s="246">
        <f>DataPack!B725</f>
        <v>381</v>
      </c>
      <c r="F79" s="246"/>
      <c r="G79" s="246">
        <f>DataPack!C725</f>
        <v>47</v>
      </c>
      <c r="H79" s="246">
        <f>DataPack!E725</f>
        <v>253</v>
      </c>
      <c r="I79" s="246">
        <f>DataPack!G725</f>
        <v>75</v>
      </c>
      <c r="J79" s="246">
        <f>DataPack!I725</f>
        <v>6</v>
      </c>
      <c r="K79" s="444"/>
      <c r="L79" s="246">
        <f>DataPack!D725</f>
        <v>12</v>
      </c>
      <c r="M79" s="246">
        <f>DataPack!F725</f>
        <v>66</v>
      </c>
      <c r="N79" s="246">
        <f>DataPack!H725</f>
        <v>20</v>
      </c>
      <c r="O79" s="246">
        <f>DataPack!J725</f>
        <v>2</v>
      </c>
      <c r="P79" s="463"/>
      <c r="Q79" s="461"/>
      <c r="R79" s="463"/>
      <c r="S79" s="461"/>
    </row>
    <row r="80" spans="2:19" ht="12.75">
      <c r="B80" s="612" t="s">
        <v>138</v>
      </c>
      <c r="C80" s="612"/>
      <c r="D80" s="6"/>
      <c r="E80" s="246">
        <f>DataPack!B726</f>
        <v>93</v>
      </c>
      <c r="F80" s="246"/>
      <c r="G80" s="246">
        <f>DataPack!C726</f>
        <v>15</v>
      </c>
      <c r="H80" s="246">
        <f>DataPack!E726</f>
        <v>51</v>
      </c>
      <c r="I80" s="246">
        <f>DataPack!G726</f>
        <v>21</v>
      </c>
      <c r="J80" s="246">
        <f>DataPack!I726</f>
        <v>6</v>
      </c>
      <c r="K80" s="444"/>
      <c r="L80" s="246">
        <f>DataPack!D726</f>
        <v>16</v>
      </c>
      <c r="M80" s="246">
        <f>DataPack!F726</f>
        <v>55</v>
      </c>
      <c r="N80" s="246">
        <f>DataPack!H726</f>
        <v>23</v>
      </c>
      <c r="O80" s="246">
        <f>DataPack!J726</f>
        <v>6</v>
      </c>
      <c r="P80" s="463"/>
      <c r="Q80" s="461"/>
      <c r="R80" s="463"/>
      <c r="S80" s="461"/>
    </row>
    <row r="81" spans="2:19" ht="12.75">
      <c r="B81" s="612" t="s">
        <v>126</v>
      </c>
      <c r="C81" s="612"/>
      <c r="D81" s="6"/>
      <c r="E81" s="246">
        <f>DataPack!B727</f>
        <v>75</v>
      </c>
      <c r="F81" s="246"/>
      <c r="G81" s="246">
        <f>DataPack!C727</f>
        <v>15</v>
      </c>
      <c r="H81" s="246">
        <f>DataPack!E727</f>
        <v>48</v>
      </c>
      <c r="I81" s="246">
        <f>DataPack!G727</f>
        <v>9</v>
      </c>
      <c r="J81" s="246">
        <f>DataPack!I727</f>
        <v>3</v>
      </c>
      <c r="K81" s="444"/>
      <c r="L81" s="246">
        <f>DataPack!D727</f>
        <v>20</v>
      </c>
      <c r="M81" s="246">
        <f>DataPack!F727</f>
        <v>64</v>
      </c>
      <c r="N81" s="246">
        <f>DataPack!H727</f>
        <v>12</v>
      </c>
      <c r="O81" s="246">
        <f>DataPack!J727</f>
        <v>4</v>
      </c>
      <c r="P81" s="463"/>
      <c r="Q81" s="461"/>
      <c r="R81" s="463"/>
      <c r="S81" s="461"/>
    </row>
    <row r="82" spans="2:19" ht="12.75">
      <c r="B82" s="612" t="s">
        <v>76</v>
      </c>
      <c r="C82" s="612"/>
      <c r="D82" s="6"/>
      <c r="E82" s="246">
        <f>DataPack!B728</f>
        <v>118</v>
      </c>
      <c r="F82" s="246"/>
      <c r="G82" s="246">
        <f>DataPack!C728</f>
        <v>28</v>
      </c>
      <c r="H82" s="246">
        <f>DataPack!E728</f>
        <v>56</v>
      </c>
      <c r="I82" s="246">
        <f>DataPack!G728</f>
        <v>25</v>
      </c>
      <c r="J82" s="246">
        <f>DataPack!I728</f>
        <v>9</v>
      </c>
      <c r="K82" s="444"/>
      <c r="L82" s="246">
        <f>DataPack!D728</f>
        <v>24</v>
      </c>
      <c r="M82" s="246">
        <f>DataPack!F728</f>
        <v>47</v>
      </c>
      <c r="N82" s="246">
        <f>DataPack!H728</f>
        <v>21</v>
      </c>
      <c r="O82" s="246">
        <f>DataPack!J728</f>
        <v>8</v>
      </c>
      <c r="P82" s="463"/>
      <c r="Q82" s="461"/>
      <c r="R82" s="463"/>
      <c r="S82" s="461"/>
    </row>
    <row r="83" spans="2:19" ht="12.75">
      <c r="B83" s="612" t="s">
        <v>185</v>
      </c>
      <c r="C83" s="612"/>
      <c r="D83" s="6"/>
      <c r="E83" s="246">
        <f>DataPack!B729</f>
        <v>230</v>
      </c>
      <c r="F83" s="246"/>
      <c r="G83" s="246">
        <f>DataPack!C729</f>
        <v>42</v>
      </c>
      <c r="H83" s="246">
        <f>DataPack!E729</f>
        <v>143</v>
      </c>
      <c r="I83" s="246">
        <f>DataPack!G729</f>
        <v>41</v>
      </c>
      <c r="J83" s="246">
        <f>DataPack!I729</f>
        <v>4</v>
      </c>
      <c r="K83" s="444"/>
      <c r="L83" s="246">
        <f>DataPack!D729</f>
        <v>18</v>
      </c>
      <c r="M83" s="246">
        <f>DataPack!F729</f>
        <v>62</v>
      </c>
      <c r="N83" s="246">
        <f>DataPack!H729</f>
        <v>18</v>
      </c>
      <c r="O83" s="246">
        <f>DataPack!J729</f>
        <v>2</v>
      </c>
      <c r="P83" s="463"/>
      <c r="Q83" s="461"/>
      <c r="R83" s="463"/>
      <c r="S83" s="461"/>
    </row>
    <row r="84" spans="2:19" ht="12.75">
      <c r="B84" s="612" t="s">
        <v>47</v>
      </c>
      <c r="C84" s="612"/>
      <c r="D84" s="6"/>
      <c r="E84" s="246">
        <f>DataPack!B730</f>
        <v>104</v>
      </c>
      <c r="F84" s="246"/>
      <c r="G84" s="246">
        <f>DataPack!C730</f>
        <v>13</v>
      </c>
      <c r="H84" s="246">
        <f>DataPack!E730</f>
        <v>62</v>
      </c>
      <c r="I84" s="246">
        <f>DataPack!G730</f>
        <v>22</v>
      </c>
      <c r="J84" s="246">
        <f>DataPack!I730</f>
        <v>7</v>
      </c>
      <c r="K84" s="444"/>
      <c r="L84" s="246">
        <f>DataPack!D730</f>
        <v>13</v>
      </c>
      <c r="M84" s="246">
        <f>DataPack!F730</f>
        <v>60</v>
      </c>
      <c r="N84" s="246">
        <f>DataPack!H730</f>
        <v>21</v>
      </c>
      <c r="O84" s="246">
        <f>DataPack!J730</f>
        <v>7</v>
      </c>
      <c r="P84" s="463"/>
      <c r="Q84" s="461"/>
      <c r="R84" s="463"/>
      <c r="S84" s="461"/>
    </row>
    <row r="85" spans="2:19" ht="12.75">
      <c r="B85" s="612" t="s">
        <v>78</v>
      </c>
      <c r="C85" s="612"/>
      <c r="D85" s="6"/>
      <c r="E85" s="236">
        <f>DataPack!B731</f>
        <v>233</v>
      </c>
      <c r="F85" s="236"/>
      <c r="G85" s="246">
        <f>DataPack!C731</f>
        <v>44</v>
      </c>
      <c r="H85" s="246">
        <f>DataPack!E731</f>
        <v>163</v>
      </c>
      <c r="I85" s="246">
        <f>DataPack!G731</f>
        <v>26</v>
      </c>
      <c r="J85" s="246">
        <f>DataPack!I731</f>
        <v>0</v>
      </c>
      <c r="K85" s="444"/>
      <c r="L85" s="246">
        <f>DataPack!D731</f>
        <v>19</v>
      </c>
      <c r="M85" s="246">
        <f>DataPack!F731</f>
        <v>70</v>
      </c>
      <c r="N85" s="246">
        <f>DataPack!H731</f>
        <v>11</v>
      </c>
      <c r="O85" s="246">
        <f>DataPack!J731</f>
        <v>0</v>
      </c>
      <c r="P85" s="463"/>
      <c r="Q85" s="461"/>
      <c r="R85" s="463"/>
      <c r="S85" s="461"/>
    </row>
    <row r="86" spans="2:19" ht="12.75">
      <c r="B86" s="614" t="s">
        <v>164</v>
      </c>
      <c r="C86" s="614"/>
      <c r="D86" s="6"/>
      <c r="E86" s="239">
        <f>DataPack!B732</f>
        <v>2448</v>
      </c>
      <c r="F86" s="238"/>
      <c r="G86" s="246">
        <f>DataPack!C732</f>
        <v>419</v>
      </c>
      <c r="H86" s="246">
        <f>DataPack!E732</f>
        <v>1481</v>
      </c>
      <c r="I86" s="246">
        <f>DataPack!G732</f>
        <v>487</v>
      </c>
      <c r="J86" s="246">
        <f>DataPack!I732</f>
        <v>61</v>
      </c>
      <c r="K86" s="444"/>
      <c r="L86" s="246">
        <f>DataPack!D732</f>
        <v>17</v>
      </c>
      <c r="M86" s="246">
        <f>DataPack!F732</f>
        <v>60</v>
      </c>
      <c r="N86" s="246">
        <f>DataPack!H732</f>
        <v>20</v>
      </c>
      <c r="O86" s="246">
        <f>DataPack!J732</f>
        <v>2</v>
      </c>
      <c r="P86" s="463"/>
      <c r="Q86" s="461"/>
      <c r="R86" s="463"/>
      <c r="S86" s="461"/>
    </row>
    <row r="87" spans="2:19" ht="12.75">
      <c r="B87" s="612" t="s">
        <v>87</v>
      </c>
      <c r="C87" s="612"/>
      <c r="D87" s="6"/>
      <c r="E87" s="246">
        <f>DataPack!B733</f>
        <v>79</v>
      </c>
      <c r="F87" s="246"/>
      <c r="G87" s="246">
        <f>DataPack!C733</f>
        <v>16</v>
      </c>
      <c r="H87" s="246">
        <f>DataPack!E733</f>
        <v>53</v>
      </c>
      <c r="I87" s="246">
        <f>DataPack!G733</f>
        <v>9</v>
      </c>
      <c r="J87" s="246">
        <f>DataPack!I733</f>
        <v>1</v>
      </c>
      <c r="K87" s="444"/>
      <c r="L87" s="246">
        <f>DataPack!D733</f>
        <v>20</v>
      </c>
      <c r="M87" s="246">
        <f>DataPack!F733</f>
        <v>67</v>
      </c>
      <c r="N87" s="246">
        <f>DataPack!H733</f>
        <v>11</v>
      </c>
      <c r="O87" s="246">
        <f>DataPack!J733</f>
        <v>1</v>
      </c>
      <c r="P87" s="463"/>
      <c r="Q87" s="461"/>
      <c r="R87" s="463"/>
      <c r="S87" s="461"/>
    </row>
    <row r="88" spans="2:19" ht="12.75">
      <c r="B88" s="612" t="s">
        <v>103</v>
      </c>
      <c r="C88" s="612"/>
      <c r="D88" s="6"/>
      <c r="E88" s="246">
        <f>DataPack!B734</f>
        <v>238</v>
      </c>
      <c r="F88" s="246"/>
      <c r="G88" s="246">
        <f>DataPack!C734</f>
        <v>34</v>
      </c>
      <c r="H88" s="246">
        <f>DataPack!E734</f>
        <v>147</v>
      </c>
      <c r="I88" s="246">
        <f>DataPack!G734</f>
        <v>53</v>
      </c>
      <c r="J88" s="246">
        <f>DataPack!I734</f>
        <v>4</v>
      </c>
      <c r="K88" s="444"/>
      <c r="L88" s="246">
        <f>DataPack!D734</f>
        <v>14</v>
      </c>
      <c r="M88" s="246">
        <f>DataPack!F734</f>
        <v>62</v>
      </c>
      <c r="N88" s="246">
        <f>DataPack!H734</f>
        <v>22</v>
      </c>
      <c r="O88" s="246">
        <f>DataPack!J734</f>
        <v>2</v>
      </c>
      <c r="P88" s="463"/>
      <c r="Q88" s="461"/>
      <c r="R88" s="463"/>
      <c r="S88" s="461"/>
    </row>
    <row r="89" spans="2:19" ht="12.75">
      <c r="B89" s="612" t="s">
        <v>86</v>
      </c>
      <c r="C89" s="612"/>
      <c r="E89" s="246">
        <f>DataPack!B735</f>
        <v>136</v>
      </c>
      <c r="F89" s="246"/>
      <c r="G89" s="246">
        <f>DataPack!C735</f>
        <v>37</v>
      </c>
      <c r="H89" s="246">
        <f>DataPack!E735</f>
        <v>77</v>
      </c>
      <c r="I89" s="246">
        <f>DataPack!G735</f>
        <v>20</v>
      </c>
      <c r="J89" s="246">
        <f>DataPack!I735</f>
        <v>2</v>
      </c>
      <c r="K89" s="444"/>
      <c r="L89" s="246">
        <f>DataPack!D735</f>
        <v>27</v>
      </c>
      <c r="M89" s="246">
        <f>DataPack!F735</f>
        <v>57</v>
      </c>
      <c r="N89" s="246">
        <f>DataPack!H735</f>
        <v>15</v>
      </c>
      <c r="O89" s="246">
        <f>DataPack!J735</f>
        <v>1</v>
      </c>
      <c r="P89" s="463"/>
      <c r="Q89" s="461"/>
      <c r="R89" s="463"/>
      <c r="S89" s="461"/>
    </row>
    <row r="90" spans="2:19" ht="12.75">
      <c r="B90" s="612" t="s">
        <v>212</v>
      </c>
      <c r="C90" s="612"/>
      <c r="D90" s="3"/>
      <c r="E90" s="246">
        <f>DataPack!B736</f>
        <v>525</v>
      </c>
      <c r="F90" s="246"/>
      <c r="G90" s="246">
        <f>DataPack!C736</f>
        <v>82</v>
      </c>
      <c r="H90" s="246">
        <f>DataPack!E736</f>
        <v>320</v>
      </c>
      <c r="I90" s="246">
        <f>DataPack!G736</f>
        <v>108</v>
      </c>
      <c r="J90" s="246">
        <f>DataPack!I736</f>
        <v>15</v>
      </c>
      <c r="K90" s="444"/>
      <c r="L90" s="246">
        <f>DataPack!D736</f>
        <v>16</v>
      </c>
      <c r="M90" s="246">
        <f>DataPack!F736</f>
        <v>61</v>
      </c>
      <c r="N90" s="246">
        <f>DataPack!H736</f>
        <v>21</v>
      </c>
      <c r="O90" s="246">
        <f>DataPack!J736</f>
        <v>3</v>
      </c>
      <c r="P90" s="463"/>
      <c r="Q90" s="461"/>
      <c r="R90" s="463"/>
      <c r="S90" s="461"/>
    </row>
    <row r="91" spans="2:19" ht="12.75">
      <c r="B91" s="612" t="s">
        <v>175</v>
      </c>
      <c r="C91" s="612"/>
      <c r="D91" s="6"/>
      <c r="E91" s="246">
        <f>DataPack!B737</f>
        <v>525</v>
      </c>
      <c r="F91" s="246"/>
      <c r="G91" s="246">
        <f>DataPack!C737</f>
        <v>122</v>
      </c>
      <c r="H91" s="246">
        <f>DataPack!E737</f>
        <v>313</v>
      </c>
      <c r="I91" s="246">
        <f>DataPack!G737</f>
        <v>84</v>
      </c>
      <c r="J91" s="246">
        <f>DataPack!I737</f>
        <v>6</v>
      </c>
      <c r="K91" s="444"/>
      <c r="L91" s="246">
        <f>DataPack!D737</f>
        <v>23</v>
      </c>
      <c r="M91" s="246">
        <f>DataPack!F737</f>
        <v>60</v>
      </c>
      <c r="N91" s="246">
        <f>DataPack!H737</f>
        <v>16</v>
      </c>
      <c r="O91" s="246">
        <f>DataPack!J737</f>
        <v>1</v>
      </c>
      <c r="P91" s="463"/>
      <c r="Q91" s="461"/>
      <c r="R91" s="463"/>
      <c r="S91" s="461"/>
    </row>
    <row r="92" spans="2:19" ht="12.75">
      <c r="B92" s="612" t="s">
        <v>88</v>
      </c>
      <c r="C92" s="612"/>
      <c r="D92" s="6"/>
      <c r="E92" s="246">
        <f>DataPack!B738</f>
        <v>70</v>
      </c>
      <c r="F92" s="246"/>
      <c r="G92" s="246">
        <f>DataPack!C738</f>
        <v>11</v>
      </c>
      <c r="H92" s="246">
        <f>DataPack!E738</f>
        <v>44</v>
      </c>
      <c r="I92" s="246">
        <f>DataPack!G738</f>
        <v>15</v>
      </c>
      <c r="J92" s="246">
        <f>DataPack!I738</f>
        <v>0</v>
      </c>
      <c r="K92" s="444"/>
      <c r="L92" s="246">
        <f>DataPack!D738</f>
        <v>16</v>
      </c>
      <c r="M92" s="246">
        <f>DataPack!F738</f>
        <v>63</v>
      </c>
      <c r="N92" s="246">
        <f>DataPack!H738</f>
        <v>21</v>
      </c>
      <c r="O92" s="246">
        <f>DataPack!J738</f>
        <v>0</v>
      </c>
      <c r="P92" s="463"/>
      <c r="Q92" s="461"/>
      <c r="R92" s="463"/>
      <c r="S92" s="461"/>
    </row>
    <row r="93" spans="2:19" ht="12.75">
      <c r="B93" s="612" t="s">
        <v>70</v>
      </c>
      <c r="C93" s="612"/>
      <c r="D93" s="6"/>
      <c r="E93" s="246">
        <f>DataPack!B739</f>
        <v>396</v>
      </c>
      <c r="F93" s="246"/>
      <c r="G93" s="246">
        <f>DataPack!C739</f>
        <v>43</v>
      </c>
      <c r="H93" s="246">
        <f>DataPack!E739</f>
        <v>239</v>
      </c>
      <c r="I93" s="246">
        <f>DataPack!G739</f>
        <v>102</v>
      </c>
      <c r="J93" s="246">
        <f>DataPack!I739</f>
        <v>12</v>
      </c>
      <c r="K93" s="444"/>
      <c r="L93" s="246">
        <f>DataPack!D739</f>
        <v>11</v>
      </c>
      <c r="M93" s="246">
        <f>DataPack!F739</f>
        <v>60</v>
      </c>
      <c r="N93" s="246">
        <f>DataPack!H739</f>
        <v>26</v>
      </c>
      <c r="O93" s="246">
        <f>DataPack!J739</f>
        <v>3</v>
      </c>
      <c r="P93" s="463"/>
      <c r="Q93" s="461"/>
      <c r="R93" s="463"/>
      <c r="S93" s="461"/>
    </row>
    <row r="94" spans="2:19" ht="12.75">
      <c r="B94" s="612" t="s">
        <v>104</v>
      </c>
      <c r="C94" s="612"/>
      <c r="D94" s="6"/>
      <c r="E94" s="246">
        <f>DataPack!B740</f>
        <v>68</v>
      </c>
      <c r="F94" s="246"/>
      <c r="G94" s="246">
        <f>DataPack!C740</f>
        <v>8</v>
      </c>
      <c r="H94" s="246">
        <f>DataPack!E740</f>
        <v>49</v>
      </c>
      <c r="I94" s="246">
        <f>DataPack!G740</f>
        <v>9</v>
      </c>
      <c r="J94" s="246">
        <f>DataPack!I740</f>
        <v>2</v>
      </c>
      <c r="K94" s="444"/>
      <c r="L94" s="246">
        <f>DataPack!D740</f>
        <v>12</v>
      </c>
      <c r="M94" s="246">
        <f>DataPack!F740</f>
        <v>72</v>
      </c>
      <c r="N94" s="246">
        <f>DataPack!H740</f>
        <v>13</v>
      </c>
      <c r="O94" s="246">
        <f>DataPack!J740</f>
        <v>3</v>
      </c>
      <c r="P94" s="463"/>
      <c r="Q94" s="461"/>
      <c r="R94" s="463"/>
      <c r="S94" s="461"/>
    </row>
    <row r="95" spans="2:19" ht="12.75">
      <c r="B95" s="612" t="s">
        <v>213</v>
      </c>
      <c r="C95" s="612"/>
      <c r="D95" s="6"/>
      <c r="E95" s="246">
        <f>DataPack!B741</f>
        <v>53</v>
      </c>
      <c r="F95" s="246"/>
      <c r="G95" s="246">
        <f>DataPack!C741</f>
        <v>9</v>
      </c>
      <c r="H95" s="246">
        <f>DataPack!E741</f>
        <v>31</v>
      </c>
      <c r="I95" s="246">
        <f>DataPack!G741</f>
        <v>10</v>
      </c>
      <c r="J95" s="246">
        <f>DataPack!I741</f>
        <v>3</v>
      </c>
      <c r="K95" s="444"/>
      <c r="L95" s="246">
        <f>DataPack!D741</f>
        <v>17</v>
      </c>
      <c r="M95" s="246">
        <f>DataPack!F741</f>
        <v>58</v>
      </c>
      <c r="N95" s="246">
        <f>DataPack!H741</f>
        <v>19</v>
      </c>
      <c r="O95" s="246">
        <f>DataPack!J741</f>
        <v>6</v>
      </c>
      <c r="P95" s="463"/>
      <c r="Q95" s="461"/>
      <c r="R95" s="463"/>
      <c r="S95" s="461"/>
    </row>
    <row r="96" spans="2:19" ht="12.75">
      <c r="B96" s="612" t="s">
        <v>67</v>
      </c>
      <c r="C96" s="612"/>
      <c r="D96" s="6"/>
      <c r="E96" s="246">
        <f>DataPack!B742</f>
        <v>313</v>
      </c>
      <c r="F96" s="246"/>
      <c r="G96" s="246">
        <f>DataPack!C742</f>
        <v>51</v>
      </c>
      <c r="H96" s="246">
        <f>DataPack!E742</f>
        <v>179</v>
      </c>
      <c r="I96" s="246">
        <f>DataPack!G742</f>
        <v>67</v>
      </c>
      <c r="J96" s="246">
        <f>DataPack!I742</f>
        <v>16</v>
      </c>
      <c r="K96" s="444"/>
      <c r="L96" s="246">
        <f>DataPack!D742</f>
        <v>16</v>
      </c>
      <c r="M96" s="246">
        <f>DataPack!F742</f>
        <v>57</v>
      </c>
      <c r="N96" s="246">
        <f>DataPack!H742</f>
        <v>21</v>
      </c>
      <c r="O96" s="246">
        <f>DataPack!J742</f>
        <v>5</v>
      </c>
      <c r="P96" s="463"/>
      <c r="Q96" s="461"/>
      <c r="R96" s="463"/>
      <c r="S96" s="461"/>
    </row>
    <row r="97" spans="2:19" ht="12.75">
      <c r="B97" s="612" t="s">
        <v>8</v>
      </c>
      <c r="C97" s="612"/>
      <c r="D97" s="6"/>
      <c r="E97" s="246">
        <f>DataPack!B743</f>
        <v>45</v>
      </c>
      <c r="F97" s="246"/>
      <c r="G97" s="246">
        <f>DataPack!C743</f>
        <v>6</v>
      </c>
      <c r="H97" s="246">
        <f>DataPack!E743</f>
        <v>29</v>
      </c>
      <c r="I97" s="246">
        <f>DataPack!G743</f>
        <v>10</v>
      </c>
      <c r="J97" s="246">
        <f>DataPack!I743</f>
        <v>0</v>
      </c>
      <c r="K97" s="444"/>
      <c r="L97" s="246">
        <f>DataPack!D743</f>
        <v>13</v>
      </c>
      <c r="M97" s="246">
        <f>DataPack!F743</f>
        <v>64</v>
      </c>
      <c r="N97" s="246">
        <f>DataPack!H743</f>
        <v>22</v>
      </c>
      <c r="O97" s="246">
        <f>DataPack!J743</f>
        <v>0</v>
      </c>
      <c r="P97" s="463"/>
      <c r="Q97" s="461"/>
      <c r="R97" s="463"/>
      <c r="S97" s="461"/>
    </row>
    <row r="98" spans="2:19" ht="12.75">
      <c r="B98" s="614" t="s">
        <v>165</v>
      </c>
      <c r="C98" s="614"/>
      <c r="D98" s="6"/>
      <c r="E98" s="246">
        <f>DataPack!B744</f>
        <v>2413</v>
      </c>
      <c r="F98" s="245"/>
      <c r="G98" s="246">
        <f>DataPack!C744</f>
        <v>665</v>
      </c>
      <c r="H98" s="246">
        <f>DataPack!E744</f>
        <v>1420</v>
      </c>
      <c r="I98" s="246">
        <f>DataPack!G744</f>
        <v>305</v>
      </c>
      <c r="J98" s="246">
        <f>DataPack!I744</f>
        <v>23</v>
      </c>
      <c r="K98" s="444"/>
      <c r="L98" s="246">
        <f>DataPack!D744</f>
        <v>28</v>
      </c>
      <c r="M98" s="246">
        <f>DataPack!F744</f>
        <v>59</v>
      </c>
      <c r="N98" s="246">
        <f>DataPack!H744</f>
        <v>13</v>
      </c>
      <c r="O98" s="246">
        <f>DataPack!J744</f>
        <v>1</v>
      </c>
      <c r="P98" s="463"/>
      <c r="Q98" s="461"/>
      <c r="R98" s="463"/>
      <c r="S98" s="461"/>
    </row>
    <row r="99" spans="2:19" ht="12.75">
      <c r="B99" s="612" t="s">
        <v>199</v>
      </c>
      <c r="C99" s="612"/>
      <c r="D99" s="6"/>
      <c r="E99" s="246">
        <f>DataPack!B745</f>
        <v>52</v>
      </c>
      <c r="F99" s="246"/>
      <c r="G99" s="246">
        <f>DataPack!C745</f>
        <v>6</v>
      </c>
      <c r="H99" s="246">
        <f>DataPack!E745</f>
        <v>32</v>
      </c>
      <c r="I99" s="246">
        <f>DataPack!G745</f>
        <v>13</v>
      </c>
      <c r="J99" s="246">
        <f>DataPack!I745</f>
        <v>1</v>
      </c>
      <c r="K99" s="444"/>
      <c r="L99" s="246">
        <f>DataPack!D745</f>
        <v>12</v>
      </c>
      <c r="M99" s="246">
        <f>DataPack!F745</f>
        <v>62</v>
      </c>
      <c r="N99" s="246">
        <f>DataPack!H745</f>
        <v>25</v>
      </c>
      <c r="O99" s="246">
        <f>DataPack!J745</f>
        <v>2</v>
      </c>
      <c r="P99" s="463"/>
      <c r="Q99" s="461"/>
      <c r="R99" s="463"/>
      <c r="S99" s="461"/>
    </row>
    <row r="100" spans="2:19" ht="12.75">
      <c r="B100" s="612" t="s">
        <v>200</v>
      </c>
      <c r="C100" s="612"/>
      <c r="D100" s="6"/>
      <c r="E100" s="246">
        <f>DataPack!B746</f>
        <v>117</v>
      </c>
      <c r="F100" s="246"/>
      <c r="G100" s="246">
        <f>DataPack!C746</f>
        <v>45</v>
      </c>
      <c r="H100" s="246">
        <f>DataPack!E746</f>
        <v>62</v>
      </c>
      <c r="I100" s="246">
        <f>DataPack!G746</f>
        <v>9</v>
      </c>
      <c r="J100" s="246">
        <f>DataPack!I746</f>
        <v>1</v>
      </c>
      <c r="K100" s="444"/>
      <c r="L100" s="246">
        <f>DataPack!D746</f>
        <v>38</v>
      </c>
      <c r="M100" s="246">
        <f>DataPack!F746</f>
        <v>53</v>
      </c>
      <c r="N100" s="246">
        <f>DataPack!H746</f>
        <v>8</v>
      </c>
      <c r="O100" s="246">
        <f>DataPack!J746</f>
        <v>1</v>
      </c>
      <c r="P100" s="463"/>
      <c r="Q100" s="461"/>
      <c r="R100" s="463"/>
      <c r="S100" s="461"/>
    </row>
    <row r="101" spans="2:19" ht="12.75">
      <c r="B101" s="612" t="s">
        <v>43</v>
      </c>
      <c r="C101" s="612"/>
      <c r="D101" s="6"/>
      <c r="E101" s="246">
        <f>DataPack!B747</f>
        <v>74</v>
      </c>
      <c r="F101" s="246"/>
      <c r="G101" s="246">
        <f>DataPack!C747</f>
        <v>7</v>
      </c>
      <c r="H101" s="246">
        <f>DataPack!E747</f>
        <v>51</v>
      </c>
      <c r="I101" s="246">
        <f>DataPack!G747</f>
        <v>15</v>
      </c>
      <c r="J101" s="246">
        <f>DataPack!I747</f>
        <v>1</v>
      </c>
      <c r="K101" s="444"/>
      <c r="L101" s="246">
        <f>DataPack!D747</f>
        <v>9</v>
      </c>
      <c r="M101" s="246">
        <f>DataPack!F747</f>
        <v>69</v>
      </c>
      <c r="N101" s="246">
        <f>DataPack!H747</f>
        <v>20</v>
      </c>
      <c r="O101" s="246">
        <f>DataPack!J747</f>
        <v>1</v>
      </c>
      <c r="P101" s="463"/>
      <c r="Q101" s="461"/>
      <c r="R101" s="463"/>
      <c r="S101" s="461"/>
    </row>
    <row r="102" spans="2:19" ht="12.75">
      <c r="B102" s="612" t="s">
        <v>205</v>
      </c>
      <c r="C102" s="612"/>
      <c r="D102" s="6"/>
      <c r="E102" s="246">
        <f>DataPack!B748</f>
        <v>80</v>
      </c>
      <c r="F102" s="246"/>
      <c r="G102" s="246">
        <f>DataPack!C748</f>
        <v>16</v>
      </c>
      <c r="H102" s="246">
        <f>DataPack!E748</f>
        <v>52</v>
      </c>
      <c r="I102" s="246">
        <f>DataPack!G748</f>
        <v>8</v>
      </c>
      <c r="J102" s="246">
        <f>DataPack!I748</f>
        <v>4</v>
      </c>
      <c r="K102" s="444"/>
      <c r="L102" s="246">
        <f>DataPack!D748</f>
        <v>20</v>
      </c>
      <c r="M102" s="246">
        <f>DataPack!F748</f>
        <v>65</v>
      </c>
      <c r="N102" s="246">
        <f>DataPack!H748</f>
        <v>10</v>
      </c>
      <c r="O102" s="246">
        <f>DataPack!J748</f>
        <v>5</v>
      </c>
      <c r="P102" s="463"/>
      <c r="Q102" s="461"/>
      <c r="R102" s="463"/>
      <c r="S102" s="461"/>
    </row>
    <row r="103" spans="2:19" ht="12.75">
      <c r="B103" s="612" t="s">
        <v>133</v>
      </c>
      <c r="C103" s="612"/>
      <c r="D103" s="6"/>
      <c r="E103" s="246">
        <f>DataPack!B749</f>
        <v>90</v>
      </c>
      <c r="F103" s="246"/>
      <c r="G103" s="246">
        <f>DataPack!C749</f>
        <v>23</v>
      </c>
      <c r="H103" s="246">
        <f>DataPack!E749</f>
        <v>52</v>
      </c>
      <c r="I103" s="246">
        <f>DataPack!G749</f>
        <v>14</v>
      </c>
      <c r="J103" s="246">
        <f>DataPack!I749</f>
        <v>1</v>
      </c>
      <c r="K103" s="444"/>
      <c r="L103" s="246">
        <f>DataPack!D749</f>
        <v>26</v>
      </c>
      <c r="M103" s="246">
        <f>DataPack!F749</f>
        <v>58</v>
      </c>
      <c r="N103" s="246">
        <f>DataPack!H749</f>
        <v>16</v>
      </c>
      <c r="O103" s="246">
        <f>DataPack!J749</f>
        <v>1</v>
      </c>
      <c r="P103" s="463"/>
      <c r="Q103" s="461"/>
      <c r="R103" s="463"/>
      <c r="S103" s="461"/>
    </row>
    <row r="104" spans="2:19" ht="12.75">
      <c r="B104" s="612" t="s">
        <v>58</v>
      </c>
      <c r="C104" s="612"/>
      <c r="D104" s="6"/>
      <c r="E104" s="246">
        <f>DataPack!B750</f>
        <v>61</v>
      </c>
      <c r="F104" s="246"/>
      <c r="G104" s="246">
        <f>DataPack!C750</f>
        <v>19</v>
      </c>
      <c r="H104" s="246">
        <f>DataPack!E750</f>
        <v>38</v>
      </c>
      <c r="I104" s="246">
        <f>DataPack!G750</f>
        <v>4</v>
      </c>
      <c r="J104" s="246">
        <f>DataPack!I750</f>
        <v>0</v>
      </c>
      <c r="K104" s="444"/>
      <c r="L104" s="246">
        <f>DataPack!D750</f>
        <v>31</v>
      </c>
      <c r="M104" s="246">
        <f>DataPack!F750</f>
        <v>62</v>
      </c>
      <c r="N104" s="246">
        <f>DataPack!H750</f>
        <v>7</v>
      </c>
      <c r="O104" s="246">
        <f>DataPack!J750</f>
        <v>0</v>
      </c>
      <c r="P104" s="463"/>
      <c r="Q104" s="461"/>
      <c r="R104" s="463"/>
      <c r="S104" s="461"/>
    </row>
    <row r="105" spans="2:19" ht="12.75">
      <c r="B105" s="612" t="s">
        <v>150</v>
      </c>
      <c r="C105" s="612"/>
      <c r="D105" s="6"/>
      <c r="E105" s="246">
        <f>DataPack!B751</f>
        <v>1</v>
      </c>
      <c r="F105" s="246"/>
      <c r="G105" s="246">
        <f>DataPack!C751</f>
        <v>1</v>
      </c>
      <c r="H105" s="246">
        <f>DataPack!E751</f>
        <v>0</v>
      </c>
      <c r="I105" s="246">
        <f>DataPack!G751</f>
        <v>0</v>
      </c>
      <c r="J105" s="246">
        <f>DataPack!I751</f>
        <v>0</v>
      </c>
      <c r="K105" s="444"/>
      <c r="L105" s="246">
        <f>DataPack!D751</f>
        <v>100</v>
      </c>
      <c r="M105" s="246">
        <f>DataPack!F751</f>
        <v>0</v>
      </c>
      <c r="N105" s="246">
        <f>DataPack!H751</f>
        <v>0</v>
      </c>
      <c r="O105" s="246">
        <f>DataPack!J751</f>
        <v>0</v>
      </c>
      <c r="P105" s="463"/>
      <c r="Q105" s="461"/>
      <c r="R105" s="463"/>
      <c r="S105" s="461"/>
    </row>
    <row r="106" spans="2:19" ht="12.75">
      <c r="B106" s="612" t="s">
        <v>196</v>
      </c>
      <c r="C106" s="612"/>
      <c r="D106" s="6"/>
      <c r="E106" s="246">
        <f>DataPack!B752</f>
        <v>104</v>
      </c>
      <c r="F106" s="246"/>
      <c r="G106" s="246">
        <f>DataPack!C752</f>
        <v>20</v>
      </c>
      <c r="H106" s="246">
        <f>DataPack!E752</f>
        <v>66</v>
      </c>
      <c r="I106" s="246">
        <f>DataPack!G752</f>
        <v>16</v>
      </c>
      <c r="J106" s="246">
        <f>DataPack!I752</f>
        <v>2</v>
      </c>
      <c r="K106" s="444"/>
      <c r="L106" s="246">
        <f>DataPack!D752</f>
        <v>19</v>
      </c>
      <c r="M106" s="246">
        <f>DataPack!F752</f>
        <v>63</v>
      </c>
      <c r="N106" s="246">
        <f>DataPack!H752</f>
        <v>15</v>
      </c>
      <c r="O106" s="246">
        <f>DataPack!J752</f>
        <v>2</v>
      </c>
      <c r="P106" s="463"/>
      <c r="Q106" s="461"/>
      <c r="R106" s="463"/>
      <c r="S106" s="461"/>
    </row>
    <row r="107" spans="2:19" ht="12.75">
      <c r="B107" s="612" t="s">
        <v>39</v>
      </c>
      <c r="C107" s="612"/>
      <c r="D107" s="6"/>
      <c r="E107" s="246">
        <f>DataPack!B753</f>
        <v>90</v>
      </c>
      <c r="F107" s="246"/>
      <c r="G107" s="246">
        <f>DataPack!C753</f>
        <v>18</v>
      </c>
      <c r="H107" s="246">
        <f>DataPack!E753</f>
        <v>60</v>
      </c>
      <c r="I107" s="246">
        <f>DataPack!G753</f>
        <v>11</v>
      </c>
      <c r="J107" s="246">
        <f>DataPack!I753</f>
        <v>1</v>
      </c>
      <c r="K107" s="444"/>
      <c r="L107" s="246">
        <f>DataPack!D753</f>
        <v>20</v>
      </c>
      <c r="M107" s="246">
        <f>DataPack!F753</f>
        <v>67</v>
      </c>
      <c r="N107" s="246">
        <f>DataPack!H753</f>
        <v>12</v>
      </c>
      <c r="O107" s="246">
        <f>DataPack!J753</f>
        <v>1</v>
      </c>
      <c r="P107" s="463"/>
      <c r="Q107" s="461"/>
      <c r="R107" s="463"/>
      <c r="S107" s="461"/>
    </row>
    <row r="108" spans="2:19" ht="12.75">
      <c r="B108" s="612" t="s">
        <v>174</v>
      </c>
      <c r="C108" s="612"/>
      <c r="D108" s="6"/>
      <c r="E108" s="246">
        <f>DataPack!B754</f>
        <v>93</v>
      </c>
      <c r="F108" s="246"/>
      <c r="G108" s="246">
        <f>DataPack!C754</f>
        <v>20</v>
      </c>
      <c r="H108" s="246">
        <f>DataPack!E754</f>
        <v>54</v>
      </c>
      <c r="I108" s="246">
        <f>DataPack!G754</f>
        <v>19</v>
      </c>
      <c r="J108" s="246">
        <f>DataPack!I754</f>
        <v>0</v>
      </c>
      <c r="K108" s="444"/>
      <c r="L108" s="246">
        <f>DataPack!D754</f>
        <v>22</v>
      </c>
      <c r="M108" s="246">
        <f>DataPack!F754</f>
        <v>58</v>
      </c>
      <c r="N108" s="246">
        <f>DataPack!H754</f>
        <v>20</v>
      </c>
      <c r="O108" s="246">
        <f>DataPack!J754</f>
        <v>0</v>
      </c>
      <c r="P108" s="463"/>
      <c r="Q108" s="461"/>
      <c r="R108" s="463"/>
      <c r="S108" s="461"/>
    </row>
    <row r="109" spans="2:19" ht="12.75">
      <c r="B109" s="612" t="s">
        <v>132</v>
      </c>
      <c r="C109" s="612"/>
      <c r="D109" s="6"/>
      <c r="E109" s="246">
        <f>DataPack!B755</f>
        <v>85</v>
      </c>
      <c r="F109" s="246"/>
      <c r="G109" s="246">
        <f>DataPack!C755</f>
        <v>21</v>
      </c>
      <c r="H109" s="246">
        <f>DataPack!E755</f>
        <v>53</v>
      </c>
      <c r="I109" s="246">
        <f>DataPack!G755</f>
        <v>10</v>
      </c>
      <c r="J109" s="246">
        <f>DataPack!I755</f>
        <v>1</v>
      </c>
      <c r="K109" s="444"/>
      <c r="L109" s="246">
        <f>DataPack!D755</f>
        <v>25</v>
      </c>
      <c r="M109" s="246">
        <f>DataPack!F755</f>
        <v>62</v>
      </c>
      <c r="N109" s="246">
        <f>DataPack!H755</f>
        <v>12</v>
      </c>
      <c r="O109" s="246">
        <f>DataPack!J755</f>
        <v>1</v>
      </c>
      <c r="P109" s="463"/>
      <c r="Q109" s="461"/>
      <c r="R109" s="463"/>
      <c r="S109" s="461"/>
    </row>
    <row r="110" spans="2:19" ht="12.75">
      <c r="B110" s="612" t="s">
        <v>34</v>
      </c>
      <c r="C110" s="612"/>
      <c r="D110" s="6"/>
      <c r="E110" s="246">
        <f>DataPack!B756</f>
        <v>74</v>
      </c>
      <c r="F110" s="246"/>
      <c r="G110" s="246">
        <f>DataPack!C756</f>
        <v>22</v>
      </c>
      <c r="H110" s="246">
        <f>DataPack!E756</f>
        <v>44</v>
      </c>
      <c r="I110" s="246">
        <f>DataPack!G756</f>
        <v>8</v>
      </c>
      <c r="J110" s="246">
        <f>DataPack!I756</f>
        <v>0</v>
      </c>
      <c r="K110" s="444"/>
      <c r="L110" s="246">
        <f>DataPack!D756</f>
        <v>30</v>
      </c>
      <c r="M110" s="246">
        <f>DataPack!F756</f>
        <v>59</v>
      </c>
      <c r="N110" s="246">
        <f>DataPack!H756</f>
        <v>11</v>
      </c>
      <c r="O110" s="246">
        <f>DataPack!J756</f>
        <v>0</v>
      </c>
      <c r="P110" s="463"/>
      <c r="Q110" s="461"/>
      <c r="R110" s="463"/>
      <c r="S110" s="461"/>
    </row>
    <row r="111" spans="2:19" ht="12.75">
      <c r="B111" s="612" t="s">
        <v>35</v>
      </c>
      <c r="C111" s="612"/>
      <c r="D111" s="6"/>
      <c r="E111" s="246">
        <f>DataPack!B757</f>
        <v>56</v>
      </c>
      <c r="F111" s="246"/>
      <c r="G111" s="246">
        <f>DataPack!C757</f>
        <v>22</v>
      </c>
      <c r="H111" s="246">
        <f>DataPack!E757</f>
        <v>26</v>
      </c>
      <c r="I111" s="246">
        <f>DataPack!G757</f>
        <v>7</v>
      </c>
      <c r="J111" s="246">
        <f>DataPack!I757</f>
        <v>1</v>
      </c>
      <c r="K111" s="444"/>
      <c r="L111" s="246">
        <f>DataPack!D757</f>
        <v>39</v>
      </c>
      <c r="M111" s="246">
        <f>DataPack!F757</f>
        <v>46</v>
      </c>
      <c r="N111" s="246">
        <f>DataPack!H757</f>
        <v>13</v>
      </c>
      <c r="O111" s="246">
        <f>DataPack!J757</f>
        <v>2</v>
      </c>
      <c r="P111" s="463"/>
      <c r="Q111" s="461"/>
      <c r="R111" s="463"/>
      <c r="S111" s="461"/>
    </row>
    <row r="112" spans="2:19" ht="12.75">
      <c r="B112" s="612" t="s">
        <v>134</v>
      </c>
      <c r="C112" s="612"/>
      <c r="D112" s="6"/>
      <c r="E112" s="246">
        <f>DataPack!B758</f>
        <v>82</v>
      </c>
      <c r="F112" s="246"/>
      <c r="G112" s="246">
        <f>DataPack!C758</f>
        <v>19</v>
      </c>
      <c r="H112" s="246">
        <f>DataPack!E758</f>
        <v>54</v>
      </c>
      <c r="I112" s="246">
        <f>DataPack!G758</f>
        <v>9</v>
      </c>
      <c r="J112" s="246">
        <f>DataPack!I758</f>
        <v>0</v>
      </c>
      <c r="K112" s="444"/>
      <c r="L112" s="246">
        <f>DataPack!D758</f>
        <v>23</v>
      </c>
      <c r="M112" s="246">
        <f>DataPack!F758</f>
        <v>66</v>
      </c>
      <c r="N112" s="246">
        <f>DataPack!H758</f>
        <v>11</v>
      </c>
      <c r="O112" s="246">
        <f>DataPack!J758</f>
        <v>0</v>
      </c>
      <c r="P112" s="463"/>
      <c r="Q112" s="461"/>
      <c r="R112" s="463"/>
      <c r="S112" s="461"/>
    </row>
    <row r="113" spans="2:19" ht="12.75">
      <c r="B113" s="612" t="s">
        <v>3</v>
      </c>
      <c r="C113" s="612"/>
      <c r="D113" s="6"/>
      <c r="E113" s="246">
        <f>DataPack!B759</f>
        <v>60</v>
      </c>
      <c r="F113" s="246"/>
      <c r="G113" s="246">
        <f>DataPack!C759</f>
        <v>30</v>
      </c>
      <c r="H113" s="246">
        <f>DataPack!E759</f>
        <v>23</v>
      </c>
      <c r="I113" s="246">
        <f>DataPack!G759</f>
        <v>6</v>
      </c>
      <c r="J113" s="246">
        <f>DataPack!I759</f>
        <v>1</v>
      </c>
      <c r="K113" s="444"/>
      <c r="L113" s="246">
        <f>DataPack!D759</f>
        <v>50</v>
      </c>
      <c r="M113" s="246">
        <f>DataPack!F759</f>
        <v>38</v>
      </c>
      <c r="N113" s="246">
        <f>DataPack!H759</f>
        <v>10</v>
      </c>
      <c r="O113" s="246">
        <f>DataPack!J759</f>
        <v>2</v>
      </c>
      <c r="P113" s="463"/>
      <c r="Q113" s="461"/>
      <c r="R113" s="463"/>
      <c r="S113" s="461"/>
    </row>
    <row r="114" spans="2:19" ht="12.75">
      <c r="B114" s="612" t="s">
        <v>44</v>
      </c>
      <c r="C114" s="612"/>
      <c r="D114" s="6"/>
      <c r="E114" s="246">
        <f>DataPack!B760</f>
        <v>77</v>
      </c>
      <c r="F114" s="246"/>
      <c r="G114" s="246">
        <f>DataPack!C760</f>
        <v>10</v>
      </c>
      <c r="H114" s="246">
        <f>DataPack!E760</f>
        <v>46</v>
      </c>
      <c r="I114" s="246">
        <f>DataPack!G760</f>
        <v>19</v>
      </c>
      <c r="J114" s="246">
        <f>DataPack!I760</f>
        <v>2</v>
      </c>
      <c r="K114" s="444"/>
      <c r="L114" s="246">
        <f>DataPack!D760</f>
        <v>13</v>
      </c>
      <c r="M114" s="246">
        <f>DataPack!F760</f>
        <v>60</v>
      </c>
      <c r="N114" s="246">
        <f>DataPack!H760</f>
        <v>25</v>
      </c>
      <c r="O114" s="246">
        <f>DataPack!J760</f>
        <v>3</v>
      </c>
      <c r="P114" s="463"/>
      <c r="Q114" s="461"/>
      <c r="R114" s="463"/>
      <c r="S114" s="461"/>
    </row>
    <row r="115" spans="2:19" ht="12.75">
      <c r="B115" s="612" t="s">
        <v>45</v>
      </c>
      <c r="C115" s="612"/>
      <c r="D115" s="6"/>
      <c r="E115" s="246">
        <f>DataPack!B761</f>
        <v>89</v>
      </c>
      <c r="F115" s="246"/>
      <c r="G115" s="246">
        <f>DataPack!C761</f>
        <v>19</v>
      </c>
      <c r="H115" s="246">
        <f>DataPack!E761</f>
        <v>52</v>
      </c>
      <c r="I115" s="246">
        <f>DataPack!G761</f>
        <v>18</v>
      </c>
      <c r="J115" s="246">
        <f>DataPack!I761</f>
        <v>0</v>
      </c>
      <c r="K115" s="444"/>
      <c r="L115" s="246">
        <f>DataPack!D761</f>
        <v>21</v>
      </c>
      <c r="M115" s="246">
        <f>DataPack!F761</f>
        <v>58</v>
      </c>
      <c r="N115" s="246">
        <f>DataPack!H761</f>
        <v>20</v>
      </c>
      <c r="O115" s="246">
        <f>DataPack!J761</f>
        <v>0</v>
      </c>
      <c r="P115" s="463"/>
      <c r="Q115" s="461"/>
      <c r="R115" s="463"/>
      <c r="S115" s="461"/>
    </row>
    <row r="116" spans="2:19" ht="12.75">
      <c r="B116" s="612" t="s">
        <v>105</v>
      </c>
      <c r="C116" s="612"/>
      <c r="D116" s="6"/>
      <c r="E116" s="246">
        <f>DataPack!B762</f>
        <v>70</v>
      </c>
      <c r="F116" s="246"/>
      <c r="G116" s="246">
        <f>DataPack!C762</f>
        <v>17</v>
      </c>
      <c r="H116" s="246">
        <f>DataPack!E762</f>
        <v>42</v>
      </c>
      <c r="I116" s="246">
        <f>DataPack!G762</f>
        <v>11</v>
      </c>
      <c r="J116" s="246">
        <f>DataPack!I762</f>
        <v>0</v>
      </c>
      <c r="K116" s="444"/>
      <c r="L116" s="246">
        <f>DataPack!D762</f>
        <v>24</v>
      </c>
      <c r="M116" s="246">
        <f>DataPack!F762</f>
        <v>60</v>
      </c>
      <c r="N116" s="246">
        <f>DataPack!H762</f>
        <v>16</v>
      </c>
      <c r="O116" s="246">
        <f>DataPack!J762</f>
        <v>0</v>
      </c>
      <c r="P116" s="463"/>
      <c r="Q116" s="461"/>
      <c r="R116" s="463"/>
      <c r="S116" s="461"/>
    </row>
    <row r="117" spans="2:19" ht="12.75">
      <c r="B117" s="612" t="s">
        <v>73</v>
      </c>
      <c r="C117" s="612"/>
      <c r="D117" s="6"/>
      <c r="E117" s="246">
        <f>DataPack!B763</f>
        <v>63</v>
      </c>
      <c r="F117" s="246"/>
      <c r="G117" s="246">
        <f>DataPack!C763</f>
        <v>15</v>
      </c>
      <c r="H117" s="246">
        <f>DataPack!E763</f>
        <v>41</v>
      </c>
      <c r="I117" s="246">
        <f>DataPack!G763</f>
        <v>6</v>
      </c>
      <c r="J117" s="246">
        <f>DataPack!I763</f>
        <v>1</v>
      </c>
      <c r="K117" s="444"/>
      <c r="L117" s="246">
        <f>DataPack!D763</f>
        <v>24</v>
      </c>
      <c r="M117" s="246">
        <f>DataPack!F763</f>
        <v>65</v>
      </c>
      <c r="N117" s="246">
        <f>DataPack!H763</f>
        <v>10</v>
      </c>
      <c r="O117" s="246">
        <f>DataPack!J763</f>
        <v>2</v>
      </c>
      <c r="P117" s="463"/>
      <c r="Q117" s="461"/>
      <c r="R117" s="463"/>
      <c r="S117" s="461"/>
    </row>
    <row r="118" spans="2:19" ht="12.75">
      <c r="B118" s="612" t="s">
        <v>178</v>
      </c>
      <c r="C118" s="612"/>
      <c r="D118" s="6"/>
      <c r="E118" s="246">
        <f>DataPack!B764</f>
        <v>37</v>
      </c>
      <c r="F118" s="246"/>
      <c r="G118" s="246">
        <f>DataPack!C764</f>
        <v>22</v>
      </c>
      <c r="H118" s="246">
        <f>DataPack!E764</f>
        <v>12</v>
      </c>
      <c r="I118" s="246">
        <f>DataPack!G764</f>
        <v>3</v>
      </c>
      <c r="J118" s="246">
        <f>DataPack!I764</f>
        <v>0</v>
      </c>
      <c r="K118" s="444"/>
      <c r="L118" s="246">
        <f>DataPack!D764</f>
        <v>59</v>
      </c>
      <c r="M118" s="246">
        <f>DataPack!F764</f>
        <v>32</v>
      </c>
      <c r="N118" s="246">
        <f>DataPack!H764</f>
        <v>8</v>
      </c>
      <c r="O118" s="246">
        <f>DataPack!J764</f>
        <v>0</v>
      </c>
      <c r="P118" s="463"/>
      <c r="Q118" s="461"/>
      <c r="R118" s="463"/>
      <c r="S118" s="461"/>
    </row>
    <row r="119" spans="2:19" ht="12.75">
      <c r="B119" s="612" t="s">
        <v>106</v>
      </c>
      <c r="C119" s="612"/>
      <c r="D119" s="6"/>
      <c r="E119" s="246">
        <f>DataPack!B765</f>
        <v>49</v>
      </c>
      <c r="F119" s="246"/>
      <c r="G119" s="246">
        <f>DataPack!C765</f>
        <v>19</v>
      </c>
      <c r="H119" s="246">
        <f>DataPack!E765</f>
        <v>27</v>
      </c>
      <c r="I119" s="246">
        <f>DataPack!G765</f>
        <v>3</v>
      </c>
      <c r="J119" s="246">
        <f>DataPack!I765</f>
        <v>0</v>
      </c>
      <c r="K119" s="444"/>
      <c r="L119" s="246">
        <f>DataPack!D765</f>
        <v>39</v>
      </c>
      <c r="M119" s="246">
        <f>DataPack!F765</f>
        <v>55</v>
      </c>
      <c r="N119" s="246">
        <f>DataPack!H765</f>
        <v>6</v>
      </c>
      <c r="O119" s="246">
        <f>DataPack!J765</f>
        <v>0</v>
      </c>
      <c r="P119" s="463"/>
      <c r="Q119" s="461"/>
      <c r="R119" s="463"/>
      <c r="S119" s="461"/>
    </row>
    <row r="120" spans="2:19" ht="12.75">
      <c r="B120" s="612" t="s">
        <v>183</v>
      </c>
      <c r="C120" s="612"/>
      <c r="D120" s="6"/>
      <c r="E120" s="246">
        <f>DataPack!B766</f>
        <v>86</v>
      </c>
      <c r="F120" s="246"/>
      <c r="G120" s="246">
        <f>DataPack!C766</f>
        <v>27</v>
      </c>
      <c r="H120" s="246">
        <f>DataPack!E766</f>
        <v>47</v>
      </c>
      <c r="I120" s="246">
        <f>DataPack!G766</f>
        <v>11</v>
      </c>
      <c r="J120" s="246">
        <f>DataPack!I766</f>
        <v>1</v>
      </c>
      <c r="K120" s="444"/>
      <c r="L120" s="246">
        <f>DataPack!D766</f>
        <v>31</v>
      </c>
      <c r="M120" s="246">
        <f>DataPack!F766</f>
        <v>55</v>
      </c>
      <c r="N120" s="246">
        <f>DataPack!H766</f>
        <v>13</v>
      </c>
      <c r="O120" s="246">
        <f>DataPack!J766</f>
        <v>1</v>
      </c>
      <c r="P120" s="463"/>
      <c r="Q120" s="461"/>
      <c r="R120" s="463"/>
      <c r="S120" s="461"/>
    </row>
    <row r="121" spans="2:19" ht="12.75">
      <c r="B121" s="612" t="s">
        <v>184</v>
      </c>
      <c r="C121" s="612"/>
      <c r="D121" s="6"/>
      <c r="E121" s="246">
        <f>DataPack!B767</f>
        <v>87</v>
      </c>
      <c r="F121" s="246"/>
      <c r="G121" s="246">
        <f>DataPack!C767</f>
        <v>23</v>
      </c>
      <c r="H121" s="246">
        <f>DataPack!E767</f>
        <v>54</v>
      </c>
      <c r="I121" s="246">
        <f>DataPack!G767</f>
        <v>9</v>
      </c>
      <c r="J121" s="246">
        <f>DataPack!I767</f>
        <v>1</v>
      </c>
      <c r="K121" s="444"/>
      <c r="L121" s="246">
        <f>DataPack!D767</f>
        <v>26</v>
      </c>
      <c r="M121" s="246">
        <f>DataPack!F767</f>
        <v>62</v>
      </c>
      <c r="N121" s="246">
        <f>DataPack!H767</f>
        <v>10</v>
      </c>
      <c r="O121" s="246">
        <f>DataPack!J767</f>
        <v>1</v>
      </c>
      <c r="P121" s="463"/>
      <c r="Q121" s="461"/>
      <c r="R121" s="463"/>
      <c r="S121" s="461"/>
    </row>
    <row r="122" spans="2:19" ht="12.75">
      <c r="B122" s="612" t="s">
        <v>156</v>
      </c>
      <c r="C122" s="612"/>
      <c r="D122" s="6"/>
      <c r="E122" s="246">
        <f>DataPack!B768</f>
        <v>53</v>
      </c>
      <c r="F122" s="246"/>
      <c r="G122" s="246">
        <f>DataPack!C768</f>
        <v>11</v>
      </c>
      <c r="H122" s="246">
        <f>DataPack!E768</f>
        <v>33</v>
      </c>
      <c r="I122" s="246">
        <f>DataPack!G768</f>
        <v>9</v>
      </c>
      <c r="J122" s="246">
        <f>DataPack!I768</f>
        <v>0</v>
      </c>
      <c r="K122" s="444"/>
      <c r="L122" s="246">
        <f>DataPack!D768</f>
        <v>21</v>
      </c>
      <c r="M122" s="246">
        <f>DataPack!F768</f>
        <v>62</v>
      </c>
      <c r="N122" s="246">
        <f>DataPack!H768</f>
        <v>17</v>
      </c>
      <c r="O122" s="246">
        <f>DataPack!J768</f>
        <v>0</v>
      </c>
      <c r="P122" s="463"/>
      <c r="Q122" s="461"/>
      <c r="R122" s="463"/>
      <c r="S122" s="461"/>
    </row>
    <row r="123" spans="2:19" ht="12.75">
      <c r="B123" s="612" t="s">
        <v>107</v>
      </c>
      <c r="C123" s="612"/>
      <c r="D123" s="6"/>
      <c r="E123" s="246">
        <f>DataPack!B769</f>
        <v>92</v>
      </c>
      <c r="F123" s="246"/>
      <c r="G123" s="246">
        <f>DataPack!C769</f>
        <v>25</v>
      </c>
      <c r="H123" s="246">
        <f>DataPack!E769</f>
        <v>56</v>
      </c>
      <c r="I123" s="246">
        <f>DataPack!G769</f>
        <v>11</v>
      </c>
      <c r="J123" s="246">
        <f>DataPack!I769</f>
        <v>0</v>
      </c>
      <c r="K123" s="444"/>
      <c r="L123" s="246">
        <f>DataPack!D769</f>
        <v>27</v>
      </c>
      <c r="M123" s="246">
        <f>DataPack!F769</f>
        <v>61</v>
      </c>
      <c r="N123" s="246">
        <f>DataPack!H769</f>
        <v>12</v>
      </c>
      <c r="O123" s="246">
        <f>DataPack!J769</f>
        <v>0</v>
      </c>
      <c r="P123" s="463"/>
      <c r="Q123" s="461"/>
      <c r="R123" s="463"/>
      <c r="S123" s="461"/>
    </row>
    <row r="124" spans="2:19" ht="12.75">
      <c r="B124" s="612" t="s">
        <v>9</v>
      </c>
      <c r="C124" s="612"/>
      <c r="E124" s="246">
        <f>DataPack!B770</f>
        <v>77</v>
      </c>
      <c r="F124" s="246"/>
      <c r="G124" s="246">
        <f>DataPack!C770</f>
        <v>26</v>
      </c>
      <c r="H124" s="246">
        <f>DataPack!E770</f>
        <v>44</v>
      </c>
      <c r="I124" s="246">
        <f>DataPack!G770</f>
        <v>7</v>
      </c>
      <c r="J124" s="246">
        <f>DataPack!I770</f>
        <v>0</v>
      </c>
      <c r="K124" s="444"/>
      <c r="L124" s="246">
        <f>DataPack!D770</f>
        <v>34</v>
      </c>
      <c r="M124" s="246">
        <f>DataPack!F770</f>
        <v>57</v>
      </c>
      <c r="N124" s="246">
        <f>DataPack!H770</f>
        <v>9</v>
      </c>
      <c r="O124" s="246">
        <f>DataPack!J770</f>
        <v>0</v>
      </c>
      <c r="P124" s="463"/>
      <c r="Q124" s="461"/>
      <c r="R124" s="463"/>
      <c r="S124" s="461"/>
    </row>
    <row r="125" spans="2:19" ht="12.75">
      <c r="B125" s="612" t="s">
        <v>10</v>
      </c>
      <c r="C125" s="612"/>
      <c r="D125" s="3"/>
      <c r="E125" s="246">
        <f>DataPack!B771</f>
        <v>50</v>
      </c>
      <c r="F125" s="246"/>
      <c r="G125" s="246">
        <f>DataPack!C771</f>
        <v>22</v>
      </c>
      <c r="H125" s="246">
        <f>DataPack!E771</f>
        <v>23</v>
      </c>
      <c r="I125" s="246">
        <f>DataPack!G771</f>
        <v>5</v>
      </c>
      <c r="J125" s="246">
        <f>DataPack!I771</f>
        <v>0</v>
      </c>
      <c r="K125" s="444"/>
      <c r="L125" s="246">
        <f>DataPack!D771</f>
        <v>44</v>
      </c>
      <c r="M125" s="246">
        <f>DataPack!F771</f>
        <v>46</v>
      </c>
      <c r="N125" s="246">
        <f>DataPack!H771</f>
        <v>10</v>
      </c>
      <c r="O125" s="246">
        <f>DataPack!J771</f>
        <v>0</v>
      </c>
      <c r="P125" s="463"/>
      <c r="Q125" s="461"/>
      <c r="R125" s="463"/>
      <c r="S125" s="461"/>
    </row>
    <row r="126" spans="2:19" ht="12.75">
      <c r="B126" s="612" t="s">
        <v>111</v>
      </c>
      <c r="C126" s="612"/>
      <c r="D126" s="6"/>
      <c r="E126" s="246">
        <f>DataPack!B772</f>
        <v>100</v>
      </c>
      <c r="F126" s="246"/>
      <c r="G126" s="246">
        <f>DataPack!C772</f>
        <v>31</v>
      </c>
      <c r="H126" s="246">
        <f>DataPack!E772</f>
        <v>57</v>
      </c>
      <c r="I126" s="246">
        <f>DataPack!G772</f>
        <v>12</v>
      </c>
      <c r="J126" s="246">
        <f>DataPack!I772</f>
        <v>0</v>
      </c>
      <c r="K126" s="444"/>
      <c r="L126" s="246">
        <f>DataPack!D772</f>
        <v>31</v>
      </c>
      <c r="M126" s="246">
        <f>DataPack!F772</f>
        <v>57</v>
      </c>
      <c r="N126" s="246">
        <f>DataPack!H772</f>
        <v>12</v>
      </c>
      <c r="O126" s="246">
        <f>DataPack!J772</f>
        <v>0</v>
      </c>
      <c r="P126" s="463"/>
      <c r="Q126" s="461"/>
      <c r="R126" s="463"/>
      <c r="S126" s="461"/>
    </row>
    <row r="127" spans="2:19" ht="12.75">
      <c r="B127" s="612" t="s">
        <v>108</v>
      </c>
      <c r="C127" s="612"/>
      <c r="D127" s="6"/>
      <c r="E127" s="246">
        <f>DataPack!B773</f>
        <v>62</v>
      </c>
      <c r="F127" s="246"/>
      <c r="G127" s="246">
        <f>DataPack!C773</f>
        <v>17</v>
      </c>
      <c r="H127" s="246">
        <f>DataPack!E773</f>
        <v>38</v>
      </c>
      <c r="I127" s="246">
        <f>DataPack!G773</f>
        <v>6</v>
      </c>
      <c r="J127" s="246">
        <f>DataPack!I773</f>
        <v>1</v>
      </c>
      <c r="K127" s="444"/>
      <c r="L127" s="246">
        <f>DataPack!D773</f>
        <v>27</v>
      </c>
      <c r="M127" s="246">
        <f>DataPack!F773</f>
        <v>61</v>
      </c>
      <c r="N127" s="246">
        <f>DataPack!H773</f>
        <v>10</v>
      </c>
      <c r="O127" s="246">
        <f>DataPack!J773</f>
        <v>2</v>
      </c>
      <c r="P127" s="463"/>
      <c r="Q127" s="461"/>
      <c r="R127" s="463"/>
      <c r="S127" s="461"/>
    </row>
    <row r="128" spans="2:19" ht="12.75">
      <c r="B128" s="612" t="s">
        <v>198</v>
      </c>
      <c r="C128" s="612"/>
      <c r="D128" s="6"/>
      <c r="E128" s="246">
        <f>DataPack!B774</f>
        <v>97</v>
      </c>
      <c r="F128" s="246"/>
      <c r="G128" s="246">
        <f>DataPack!C774</f>
        <v>25</v>
      </c>
      <c r="H128" s="246">
        <f>DataPack!E774</f>
        <v>60</v>
      </c>
      <c r="I128" s="246">
        <f>DataPack!G774</f>
        <v>10</v>
      </c>
      <c r="J128" s="246">
        <f>DataPack!I774</f>
        <v>2</v>
      </c>
      <c r="K128" s="444"/>
      <c r="L128" s="246">
        <f>DataPack!D774</f>
        <v>26</v>
      </c>
      <c r="M128" s="246">
        <f>DataPack!F774</f>
        <v>62</v>
      </c>
      <c r="N128" s="246">
        <f>DataPack!H774</f>
        <v>10</v>
      </c>
      <c r="O128" s="246">
        <f>DataPack!J774</f>
        <v>2</v>
      </c>
      <c r="P128" s="463"/>
      <c r="Q128" s="461"/>
      <c r="R128" s="463"/>
      <c r="S128" s="461"/>
    </row>
    <row r="129" spans="2:19" ht="12.75">
      <c r="B129" s="612" t="s">
        <v>109</v>
      </c>
      <c r="C129" s="612"/>
      <c r="D129" s="6"/>
      <c r="E129" s="246">
        <f>DataPack!B775</f>
        <v>72</v>
      </c>
      <c r="F129" s="246"/>
      <c r="G129" s="246">
        <f>DataPack!C775</f>
        <v>11</v>
      </c>
      <c r="H129" s="246">
        <f>DataPack!E775</f>
        <v>51</v>
      </c>
      <c r="I129" s="246">
        <f>DataPack!G775</f>
        <v>9</v>
      </c>
      <c r="J129" s="246">
        <f>DataPack!I775</f>
        <v>1</v>
      </c>
      <c r="K129" s="444"/>
      <c r="L129" s="246">
        <f>DataPack!D775</f>
        <v>15</v>
      </c>
      <c r="M129" s="246">
        <f>DataPack!F775</f>
        <v>71</v>
      </c>
      <c r="N129" s="246">
        <f>DataPack!H775</f>
        <v>13</v>
      </c>
      <c r="O129" s="246">
        <f>DataPack!J775</f>
        <v>1</v>
      </c>
      <c r="P129" s="463"/>
      <c r="Q129" s="461"/>
      <c r="R129" s="463"/>
      <c r="S129" s="461"/>
    </row>
    <row r="130" spans="2:19" ht="12.75">
      <c r="B130" s="612" t="s">
        <v>11</v>
      </c>
      <c r="C130" s="612"/>
      <c r="D130" s="6"/>
      <c r="E130" s="246">
        <f>DataPack!B776</f>
        <v>78</v>
      </c>
      <c r="F130" s="246"/>
      <c r="G130" s="246">
        <f>DataPack!C776</f>
        <v>35</v>
      </c>
      <c r="H130" s="246">
        <f>DataPack!E776</f>
        <v>40</v>
      </c>
      <c r="I130" s="246">
        <f>DataPack!G776</f>
        <v>3</v>
      </c>
      <c r="J130" s="246">
        <f>DataPack!I776</f>
        <v>0</v>
      </c>
      <c r="K130" s="444"/>
      <c r="L130" s="246">
        <f>DataPack!D776</f>
        <v>45</v>
      </c>
      <c r="M130" s="246">
        <f>DataPack!F776</f>
        <v>51</v>
      </c>
      <c r="N130" s="246">
        <f>DataPack!H776</f>
        <v>4</v>
      </c>
      <c r="O130" s="246">
        <f>DataPack!J776</f>
        <v>0</v>
      </c>
      <c r="P130" s="463"/>
      <c r="Q130" s="461"/>
      <c r="R130" s="463"/>
      <c r="S130" s="461"/>
    </row>
    <row r="131" spans="2:19" ht="12.75">
      <c r="B131" s="612" t="s">
        <v>13</v>
      </c>
      <c r="C131" s="612"/>
      <c r="D131" s="6"/>
      <c r="E131" s="246">
        <f>DataPack!B777</f>
        <v>55</v>
      </c>
      <c r="F131" s="246"/>
      <c r="G131" s="246">
        <f>DataPack!C777</f>
        <v>21</v>
      </c>
      <c r="H131" s="246">
        <f>DataPack!E777</f>
        <v>30</v>
      </c>
      <c r="I131" s="246">
        <f>DataPack!G777</f>
        <v>4</v>
      </c>
      <c r="J131" s="246">
        <f>DataPack!I777</f>
        <v>0</v>
      </c>
      <c r="K131" s="444"/>
      <c r="L131" s="246">
        <f>DataPack!D777</f>
        <v>38</v>
      </c>
      <c r="M131" s="246">
        <f>DataPack!F777</f>
        <v>55</v>
      </c>
      <c r="N131" s="246">
        <f>DataPack!H777</f>
        <v>7</v>
      </c>
      <c r="O131" s="246">
        <f>DataPack!J777</f>
        <v>0</v>
      </c>
      <c r="P131" s="463"/>
      <c r="Q131" s="461"/>
      <c r="R131" s="463"/>
      <c r="S131" s="461"/>
    </row>
    <row r="132" spans="2:19" ht="12.75">
      <c r="B132" s="614" t="s">
        <v>166</v>
      </c>
      <c r="C132" s="614"/>
      <c r="D132" s="6"/>
      <c r="E132" s="246">
        <f>DataPack!B778</f>
        <v>3233</v>
      </c>
      <c r="F132" s="245"/>
      <c r="G132" s="246">
        <f>DataPack!C778</f>
        <v>612</v>
      </c>
      <c r="H132" s="246">
        <f>DataPack!E778</f>
        <v>1939</v>
      </c>
      <c r="I132" s="246">
        <f>DataPack!G778</f>
        <v>589</v>
      </c>
      <c r="J132" s="246">
        <f>DataPack!I778</f>
        <v>93</v>
      </c>
      <c r="K132" s="444"/>
      <c r="L132" s="246">
        <f>DataPack!D778</f>
        <v>19</v>
      </c>
      <c r="M132" s="246">
        <f>DataPack!F778</f>
        <v>60</v>
      </c>
      <c r="N132" s="246">
        <f>DataPack!H778</f>
        <v>18</v>
      </c>
      <c r="O132" s="246">
        <f>DataPack!J778</f>
        <v>3</v>
      </c>
      <c r="P132" s="463"/>
      <c r="Q132" s="461"/>
      <c r="R132" s="463"/>
      <c r="S132" s="461"/>
    </row>
    <row r="133" spans="2:19" ht="12.75">
      <c r="B133" s="612" t="s">
        <v>124</v>
      </c>
      <c r="C133" s="612"/>
      <c r="D133" s="6"/>
      <c r="E133" s="246">
        <f>DataPack!B779</f>
        <v>39</v>
      </c>
      <c r="F133" s="246"/>
      <c r="G133" s="246">
        <f>DataPack!C779</f>
        <v>6</v>
      </c>
      <c r="H133" s="246">
        <f>DataPack!E779</f>
        <v>18</v>
      </c>
      <c r="I133" s="246">
        <f>DataPack!G779</f>
        <v>12</v>
      </c>
      <c r="J133" s="246">
        <f>DataPack!I779</f>
        <v>3</v>
      </c>
      <c r="K133" s="444"/>
      <c r="L133" s="246">
        <f>DataPack!D779</f>
        <v>15</v>
      </c>
      <c r="M133" s="246">
        <f>DataPack!F779</f>
        <v>46</v>
      </c>
      <c r="N133" s="246">
        <f>DataPack!H779</f>
        <v>31</v>
      </c>
      <c r="O133" s="246">
        <f>DataPack!J779</f>
        <v>8</v>
      </c>
      <c r="P133" s="463"/>
      <c r="Q133" s="461"/>
      <c r="R133" s="463"/>
      <c r="S133" s="461"/>
    </row>
    <row r="134" spans="2:19" ht="12.75">
      <c r="B134" s="612" t="s">
        <v>136</v>
      </c>
      <c r="C134" s="612"/>
      <c r="D134" s="6"/>
      <c r="E134" s="246">
        <f>DataPack!B780</f>
        <v>74</v>
      </c>
      <c r="F134" s="246"/>
      <c r="G134" s="246">
        <f>DataPack!C780</f>
        <v>13</v>
      </c>
      <c r="H134" s="246">
        <f>DataPack!E780</f>
        <v>45</v>
      </c>
      <c r="I134" s="246">
        <f>DataPack!G780</f>
        <v>15</v>
      </c>
      <c r="J134" s="246">
        <f>DataPack!I780</f>
        <v>1</v>
      </c>
      <c r="K134" s="444"/>
      <c r="L134" s="246">
        <f>DataPack!D780</f>
        <v>18</v>
      </c>
      <c r="M134" s="246">
        <f>DataPack!F780</f>
        <v>61</v>
      </c>
      <c r="N134" s="246">
        <f>DataPack!H780</f>
        <v>20</v>
      </c>
      <c r="O134" s="246">
        <f>DataPack!J780</f>
        <v>1</v>
      </c>
      <c r="P134" s="463"/>
      <c r="Q134" s="461"/>
      <c r="R134" s="463"/>
      <c r="S134" s="461"/>
    </row>
    <row r="135" spans="2:19" ht="12.75">
      <c r="B135" s="612" t="s">
        <v>89</v>
      </c>
      <c r="C135" s="612"/>
      <c r="D135" s="6"/>
      <c r="E135" s="246">
        <f>DataPack!B781</f>
        <v>232</v>
      </c>
      <c r="F135" s="246"/>
      <c r="G135" s="246">
        <f>DataPack!C781</f>
        <v>62</v>
      </c>
      <c r="H135" s="246">
        <f>DataPack!E781</f>
        <v>133</v>
      </c>
      <c r="I135" s="246">
        <f>DataPack!G781</f>
        <v>29</v>
      </c>
      <c r="J135" s="246">
        <f>DataPack!I781</f>
        <v>8</v>
      </c>
      <c r="K135" s="444"/>
      <c r="L135" s="246">
        <f>DataPack!D781</f>
        <v>27</v>
      </c>
      <c r="M135" s="246">
        <f>DataPack!F781</f>
        <v>57</v>
      </c>
      <c r="N135" s="246">
        <f>DataPack!H781</f>
        <v>13</v>
      </c>
      <c r="O135" s="246">
        <f>DataPack!J781</f>
        <v>3</v>
      </c>
      <c r="P135" s="463"/>
      <c r="Q135" s="461"/>
      <c r="R135" s="463"/>
      <c r="S135" s="461"/>
    </row>
    <row r="136" spans="2:19" ht="12.75">
      <c r="B136" s="612" t="s">
        <v>64</v>
      </c>
      <c r="C136" s="612"/>
      <c r="D136" s="6"/>
      <c r="E136" s="246">
        <f>DataPack!B782</f>
        <v>180</v>
      </c>
      <c r="F136" s="246"/>
      <c r="G136" s="246">
        <f>DataPack!C782</f>
        <v>22</v>
      </c>
      <c r="H136" s="246">
        <f>DataPack!E782</f>
        <v>109</v>
      </c>
      <c r="I136" s="246">
        <f>DataPack!G782</f>
        <v>43</v>
      </c>
      <c r="J136" s="246">
        <f>DataPack!I782</f>
        <v>6</v>
      </c>
      <c r="K136" s="444"/>
      <c r="L136" s="246">
        <f>DataPack!D782</f>
        <v>12</v>
      </c>
      <c r="M136" s="246">
        <f>DataPack!F782</f>
        <v>61</v>
      </c>
      <c r="N136" s="246">
        <f>DataPack!H782</f>
        <v>24</v>
      </c>
      <c r="O136" s="246">
        <f>DataPack!J782</f>
        <v>3</v>
      </c>
      <c r="P136" s="463"/>
      <c r="Q136" s="461"/>
      <c r="R136" s="463"/>
      <c r="S136" s="461"/>
    </row>
    <row r="137" spans="2:19" ht="12.75">
      <c r="B137" s="612" t="s">
        <v>96</v>
      </c>
      <c r="C137" s="612"/>
      <c r="D137" s="6"/>
      <c r="E137" s="246">
        <f>DataPack!B783</f>
        <v>525</v>
      </c>
      <c r="F137" s="246"/>
      <c r="G137" s="246">
        <f>DataPack!C783</f>
        <v>114</v>
      </c>
      <c r="H137" s="246">
        <f>DataPack!E783</f>
        <v>309</v>
      </c>
      <c r="I137" s="246">
        <f>DataPack!G783</f>
        <v>88</v>
      </c>
      <c r="J137" s="246">
        <f>DataPack!I783</f>
        <v>14</v>
      </c>
      <c r="K137" s="444"/>
      <c r="L137" s="246">
        <f>DataPack!D783</f>
        <v>22</v>
      </c>
      <c r="M137" s="246">
        <f>DataPack!F783</f>
        <v>59</v>
      </c>
      <c r="N137" s="246">
        <f>DataPack!H783</f>
        <v>17</v>
      </c>
      <c r="O137" s="246">
        <f>DataPack!J783</f>
        <v>3</v>
      </c>
      <c r="P137" s="463"/>
      <c r="Q137" s="461"/>
      <c r="R137" s="463"/>
      <c r="S137" s="461"/>
    </row>
    <row r="138" spans="2:19" ht="12.75">
      <c r="B138" s="612" t="s">
        <v>16</v>
      </c>
      <c r="C138" s="612"/>
      <c r="D138" s="6"/>
      <c r="E138" s="246">
        <f>DataPack!B784</f>
        <v>50</v>
      </c>
      <c r="F138" s="246"/>
      <c r="G138" s="246">
        <f>DataPack!C784</f>
        <v>2</v>
      </c>
      <c r="H138" s="246">
        <f>DataPack!E784</f>
        <v>31</v>
      </c>
      <c r="I138" s="246">
        <f>DataPack!G784</f>
        <v>10</v>
      </c>
      <c r="J138" s="246">
        <f>DataPack!I784</f>
        <v>7</v>
      </c>
      <c r="K138" s="444"/>
      <c r="L138" s="246">
        <f>DataPack!D784</f>
        <v>4</v>
      </c>
      <c r="M138" s="246">
        <f>DataPack!F784</f>
        <v>62</v>
      </c>
      <c r="N138" s="246">
        <f>DataPack!H784</f>
        <v>20</v>
      </c>
      <c r="O138" s="246">
        <f>DataPack!J784</f>
        <v>14</v>
      </c>
      <c r="P138" s="463"/>
      <c r="Q138" s="461"/>
      <c r="R138" s="463"/>
      <c r="S138" s="461"/>
    </row>
    <row r="139" spans="2:19" ht="12.75">
      <c r="B139" s="612" t="s">
        <v>66</v>
      </c>
      <c r="C139" s="612"/>
      <c r="D139" s="6"/>
      <c r="E139" s="246">
        <f>DataPack!B785</f>
        <v>558</v>
      </c>
      <c r="F139" s="246"/>
      <c r="G139" s="246">
        <f>DataPack!C785</f>
        <v>94</v>
      </c>
      <c r="H139" s="246">
        <f>DataPack!E785</f>
        <v>335</v>
      </c>
      <c r="I139" s="246">
        <f>DataPack!G785</f>
        <v>105</v>
      </c>
      <c r="J139" s="246">
        <f>DataPack!I785</f>
        <v>24</v>
      </c>
      <c r="K139" s="444"/>
      <c r="L139" s="246">
        <f>DataPack!D785</f>
        <v>17</v>
      </c>
      <c r="M139" s="246">
        <f>DataPack!F785</f>
        <v>60</v>
      </c>
      <c r="N139" s="246">
        <f>DataPack!H785</f>
        <v>19</v>
      </c>
      <c r="O139" s="246">
        <f>DataPack!J785</f>
        <v>4</v>
      </c>
      <c r="P139" s="463"/>
      <c r="Q139" s="461"/>
      <c r="R139" s="463"/>
      <c r="S139" s="461"/>
    </row>
    <row r="140" spans="2:19" ht="12.75">
      <c r="B140" s="612" t="s">
        <v>207</v>
      </c>
      <c r="C140" s="612"/>
      <c r="D140" s="6"/>
      <c r="E140" s="246">
        <f>DataPack!B786</f>
        <v>90</v>
      </c>
      <c r="F140" s="246"/>
      <c r="G140" s="246">
        <f>DataPack!C786</f>
        <v>8</v>
      </c>
      <c r="H140" s="246">
        <f>DataPack!E786</f>
        <v>53</v>
      </c>
      <c r="I140" s="246">
        <f>DataPack!G786</f>
        <v>24</v>
      </c>
      <c r="J140" s="246">
        <f>DataPack!I786</f>
        <v>5</v>
      </c>
      <c r="K140" s="444"/>
      <c r="L140" s="246">
        <f>DataPack!D786</f>
        <v>9</v>
      </c>
      <c r="M140" s="246">
        <f>DataPack!F786</f>
        <v>59</v>
      </c>
      <c r="N140" s="246">
        <f>DataPack!H786</f>
        <v>27</v>
      </c>
      <c r="O140" s="246">
        <f>DataPack!J786</f>
        <v>6</v>
      </c>
      <c r="P140" s="463"/>
      <c r="Q140" s="461"/>
      <c r="R140" s="463"/>
      <c r="S140" s="461"/>
    </row>
    <row r="141" spans="2:19" ht="12.75">
      <c r="B141" s="612" t="s">
        <v>90</v>
      </c>
      <c r="C141" s="612"/>
      <c r="D141" s="6"/>
      <c r="E141" s="246">
        <f>DataPack!B787</f>
        <v>110</v>
      </c>
      <c r="F141" s="246"/>
      <c r="G141" s="246">
        <f>DataPack!C787</f>
        <v>24</v>
      </c>
      <c r="H141" s="246">
        <f>DataPack!E787</f>
        <v>66</v>
      </c>
      <c r="I141" s="246">
        <f>DataPack!G787</f>
        <v>20</v>
      </c>
      <c r="J141" s="246">
        <f>DataPack!I787</f>
        <v>0</v>
      </c>
      <c r="K141" s="444"/>
      <c r="L141" s="246">
        <f>DataPack!D787</f>
        <v>22</v>
      </c>
      <c r="M141" s="246">
        <f>DataPack!F787</f>
        <v>60</v>
      </c>
      <c r="N141" s="246">
        <f>DataPack!H787</f>
        <v>18</v>
      </c>
      <c r="O141" s="246">
        <f>DataPack!J787</f>
        <v>0</v>
      </c>
      <c r="P141" s="463"/>
      <c r="Q141" s="461"/>
      <c r="R141" s="463"/>
      <c r="S141" s="461"/>
    </row>
    <row r="142" spans="2:19" ht="12.75">
      <c r="B142" s="612" t="s">
        <v>148</v>
      </c>
      <c r="C142" s="612"/>
      <c r="D142" s="6"/>
      <c r="E142" s="246">
        <f>DataPack!B788</f>
        <v>283</v>
      </c>
      <c r="F142" s="246"/>
      <c r="G142" s="246">
        <f>DataPack!C788</f>
        <v>37</v>
      </c>
      <c r="H142" s="246">
        <f>DataPack!E788</f>
        <v>198</v>
      </c>
      <c r="I142" s="246">
        <f>DataPack!G788</f>
        <v>45</v>
      </c>
      <c r="J142" s="246">
        <f>DataPack!I788</f>
        <v>3</v>
      </c>
      <c r="K142" s="444"/>
      <c r="L142" s="246">
        <f>DataPack!D788</f>
        <v>13</v>
      </c>
      <c r="M142" s="246">
        <f>DataPack!F788</f>
        <v>70</v>
      </c>
      <c r="N142" s="246">
        <f>DataPack!H788</f>
        <v>16</v>
      </c>
      <c r="O142" s="246">
        <f>DataPack!J788</f>
        <v>1</v>
      </c>
      <c r="P142" s="463"/>
      <c r="Q142" s="461"/>
      <c r="R142" s="463"/>
      <c r="S142" s="461"/>
    </row>
    <row r="143" spans="2:19" ht="12.75">
      <c r="B143" s="612" t="s">
        <v>197</v>
      </c>
      <c r="C143" s="612"/>
      <c r="E143" s="246">
        <f>DataPack!B789</f>
        <v>54</v>
      </c>
      <c r="F143" s="246"/>
      <c r="G143" s="246">
        <f>DataPack!C789</f>
        <v>5</v>
      </c>
      <c r="H143" s="246">
        <f>DataPack!E789</f>
        <v>38</v>
      </c>
      <c r="I143" s="246">
        <f>DataPack!G789</f>
        <v>10</v>
      </c>
      <c r="J143" s="246">
        <f>DataPack!I789</f>
        <v>1</v>
      </c>
      <c r="K143" s="444"/>
      <c r="L143" s="246">
        <f>DataPack!D789</f>
        <v>9</v>
      </c>
      <c r="M143" s="246">
        <f>DataPack!F789</f>
        <v>70</v>
      </c>
      <c r="N143" s="246">
        <f>DataPack!H789</f>
        <v>19</v>
      </c>
      <c r="O143" s="246">
        <f>DataPack!J789</f>
        <v>2</v>
      </c>
      <c r="P143" s="463"/>
      <c r="Q143" s="461"/>
      <c r="R143" s="463"/>
      <c r="S143" s="461"/>
    </row>
    <row r="144" spans="2:19" ht="12.75">
      <c r="B144" s="612" t="s">
        <v>135</v>
      </c>
      <c r="C144" s="612"/>
      <c r="D144" s="3"/>
      <c r="E144" s="246">
        <f>DataPack!B790</f>
        <v>52</v>
      </c>
      <c r="F144" s="246"/>
      <c r="G144" s="246">
        <f>DataPack!C790</f>
        <v>13</v>
      </c>
      <c r="H144" s="246">
        <f>DataPack!E790</f>
        <v>27</v>
      </c>
      <c r="I144" s="246">
        <f>DataPack!G790</f>
        <v>6</v>
      </c>
      <c r="J144" s="246">
        <f>DataPack!I790</f>
        <v>6</v>
      </c>
      <c r="K144" s="444"/>
      <c r="L144" s="246">
        <f>DataPack!D790</f>
        <v>25</v>
      </c>
      <c r="M144" s="246">
        <f>DataPack!F790</f>
        <v>52</v>
      </c>
      <c r="N144" s="246">
        <f>DataPack!H790</f>
        <v>12</v>
      </c>
      <c r="O144" s="246">
        <f>DataPack!J790</f>
        <v>12</v>
      </c>
      <c r="P144" s="463"/>
      <c r="Q144" s="461"/>
      <c r="R144" s="463"/>
      <c r="S144" s="461"/>
    </row>
    <row r="145" spans="2:19" ht="12.75">
      <c r="B145" s="612" t="s">
        <v>123</v>
      </c>
      <c r="C145" s="612"/>
      <c r="D145" s="6"/>
      <c r="E145" s="246">
        <f>DataPack!B791</f>
        <v>43</v>
      </c>
      <c r="F145" s="246"/>
      <c r="G145" s="246">
        <f>DataPack!C791</f>
        <v>16</v>
      </c>
      <c r="H145" s="246">
        <f>DataPack!E791</f>
        <v>16</v>
      </c>
      <c r="I145" s="246">
        <f>DataPack!G791</f>
        <v>8</v>
      </c>
      <c r="J145" s="246">
        <f>DataPack!I791</f>
        <v>3</v>
      </c>
      <c r="K145" s="444"/>
      <c r="L145" s="246">
        <f>DataPack!D791</f>
        <v>37</v>
      </c>
      <c r="M145" s="246">
        <f>DataPack!F791</f>
        <v>37</v>
      </c>
      <c r="N145" s="246">
        <f>DataPack!H791</f>
        <v>19</v>
      </c>
      <c r="O145" s="246">
        <f>DataPack!J791</f>
        <v>7</v>
      </c>
      <c r="P145" s="463"/>
      <c r="Q145" s="461"/>
      <c r="R145" s="463"/>
      <c r="S145" s="461"/>
    </row>
    <row r="146" spans="2:19" ht="12.75">
      <c r="B146" s="612" t="s">
        <v>137</v>
      </c>
      <c r="C146" s="612"/>
      <c r="D146" s="6"/>
      <c r="E146" s="246">
        <f>DataPack!B792</f>
        <v>73</v>
      </c>
      <c r="F146" s="246"/>
      <c r="G146" s="246">
        <f>DataPack!C792</f>
        <v>13</v>
      </c>
      <c r="H146" s="246">
        <f>DataPack!E792</f>
        <v>47</v>
      </c>
      <c r="I146" s="246">
        <f>DataPack!G792</f>
        <v>12</v>
      </c>
      <c r="J146" s="246">
        <f>DataPack!I792</f>
        <v>1</v>
      </c>
      <c r="K146" s="444"/>
      <c r="L146" s="246">
        <f>DataPack!D792</f>
        <v>18</v>
      </c>
      <c r="M146" s="246">
        <f>DataPack!F792</f>
        <v>64</v>
      </c>
      <c r="N146" s="246">
        <f>DataPack!H792</f>
        <v>16</v>
      </c>
      <c r="O146" s="246">
        <f>DataPack!J792</f>
        <v>1</v>
      </c>
      <c r="P146" s="463"/>
      <c r="Q146" s="461"/>
      <c r="R146" s="463"/>
      <c r="S146" s="461"/>
    </row>
    <row r="147" spans="2:19" ht="12.75">
      <c r="B147" s="612" t="s">
        <v>17</v>
      </c>
      <c r="C147" s="612"/>
      <c r="D147" s="6"/>
      <c r="E147" s="246">
        <f>DataPack!B793</f>
        <v>381</v>
      </c>
      <c r="F147" s="246"/>
      <c r="G147" s="246">
        <f>DataPack!C793</f>
        <v>98</v>
      </c>
      <c r="H147" s="246">
        <f>DataPack!E793</f>
        <v>219</v>
      </c>
      <c r="I147" s="246">
        <f>DataPack!G793</f>
        <v>59</v>
      </c>
      <c r="J147" s="246">
        <f>DataPack!I793</f>
        <v>5</v>
      </c>
      <c r="K147" s="444"/>
      <c r="L147" s="246">
        <f>DataPack!D793</f>
        <v>26</v>
      </c>
      <c r="M147" s="246">
        <f>DataPack!F793</f>
        <v>57</v>
      </c>
      <c r="N147" s="246">
        <f>DataPack!H793</f>
        <v>15</v>
      </c>
      <c r="O147" s="246">
        <f>DataPack!J793</f>
        <v>1</v>
      </c>
      <c r="P147" s="463"/>
      <c r="Q147" s="461"/>
      <c r="R147" s="463"/>
      <c r="S147" s="461"/>
    </row>
    <row r="148" spans="2:19" ht="12.75">
      <c r="B148" s="612" t="s">
        <v>122</v>
      </c>
      <c r="C148" s="612"/>
      <c r="D148" s="6"/>
      <c r="E148" s="246">
        <f>DataPack!B794</f>
        <v>81</v>
      </c>
      <c r="F148" s="246"/>
      <c r="G148" s="246">
        <f>DataPack!C794</f>
        <v>12</v>
      </c>
      <c r="H148" s="246">
        <f>DataPack!E794</f>
        <v>46</v>
      </c>
      <c r="I148" s="246">
        <f>DataPack!G794</f>
        <v>23</v>
      </c>
      <c r="J148" s="246">
        <f>DataPack!I794</f>
        <v>0</v>
      </c>
      <c r="K148" s="444"/>
      <c r="L148" s="246">
        <f>DataPack!D794</f>
        <v>15</v>
      </c>
      <c r="M148" s="246">
        <f>DataPack!F794</f>
        <v>57</v>
      </c>
      <c r="N148" s="246">
        <f>DataPack!H794</f>
        <v>28</v>
      </c>
      <c r="O148" s="246">
        <f>DataPack!J794</f>
        <v>0</v>
      </c>
      <c r="P148" s="463"/>
      <c r="Q148" s="461"/>
      <c r="R148" s="463"/>
      <c r="S148" s="461"/>
    </row>
    <row r="149" spans="2:19" ht="12.75">
      <c r="B149" s="612" t="s">
        <v>210</v>
      </c>
      <c r="C149" s="612"/>
      <c r="D149" s="6"/>
      <c r="E149" s="246">
        <f>DataPack!B795</f>
        <v>281</v>
      </c>
      <c r="F149" s="246"/>
      <c r="G149" s="246">
        <f>DataPack!C795</f>
        <v>43</v>
      </c>
      <c r="H149" s="246">
        <f>DataPack!E795</f>
        <v>177</v>
      </c>
      <c r="I149" s="246">
        <f>DataPack!G795</f>
        <v>57</v>
      </c>
      <c r="J149" s="246">
        <f>DataPack!I795</f>
        <v>4</v>
      </c>
      <c r="K149" s="444"/>
      <c r="L149" s="246">
        <f>DataPack!D795</f>
        <v>15</v>
      </c>
      <c r="M149" s="246">
        <f>DataPack!F795</f>
        <v>63</v>
      </c>
      <c r="N149" s="246">
        <f>DataPack!H795</f>
        <v>20</v>
      </c>
      <c r="O149" s="246">
        <f>DataPack!J795</f>
        <v>1</v>
      </c>
      <c r="P149" s="463"/>
      <c r="Q149" s="461"/>
      <c r="R149" s="463"/>
      <c r="S149" s="461"/>
    </row>
    <row r="150" spans="2:19" ht="12.75">
      <c r="B150" s="612" t="s">
        <v>125</v>
      </c>
      <c r="C150" s="612"/>
      <c r="D150" s="6"/>
      <c r="E150" s="246">
        <f>DataPack!B796</f>
        <v>63</v>
      </c>
      <c r="F150" s="246"/>
      <c r="G150" s="246">
        <f>DataPack!C796</f>
        <v>16</v>
      </c>
      <c r="H150" s="246">
        <f>DataPack!E796</f>
        <v>31</v>
      </c>
      <c r="I150" s="246">
        <f>DataPack!G796</f>
        <v>14</v>
      </c>
      <c r="J150" s="246">
        <f>DataPack!I796</f>
        <v>2</v>
      </c>
      <c r="K150" s="444"/>
      <c r="L150" s="246">
        <f>DataPack!D796</f>
        <v>25</v>
      </c>
      <c r="M150" s="246">
        <f>DataPack!F796</f>
        <v>49</v>
      </c>
      <c r="N150" s="246">
        <f>DataPack!H796</f>
        <v>22</v>
      </c>
      <c r="O150" s="246">
        <f>DataPack!J796</f>
        <v>3</v>
      </c>
      <c r="P150" s="463"/>
      <c r="Q150" s="461"/>
      <c r="R150" s="463"/>
      <c r="S150" s="461"/>
    </row>
    <row r="151" spans="2:19" ht="12.75">
      <c r="B151" s="612" t="s">
        <v>74</v>
      </c>
      <c r="C151" s="612"/>
      <c r="D151" s="6"/>
      <c r="E151" s="246">
        <f>DataPack!B797</f>
        <v>64</v>
      </c>
      <c r="F151" s="246"/>
      <c r="G151" s="246">
        <f>DataPack!C797</f>
        <v>14</v>
      </c>
      <c r="H151" s="246">
        <f>DataPack!E797</f>
        <v>41</v>
      </c>
      <c r="I151" s="246">
        <f>DataPack!G797</f>
        <v>9</v>
      </c>
      <c r="J151" s="246">
        <f>DataPack!I797</f>
        <v>0</v>
      </c>
      <c r="K151" s="444"/>
      <c r="L151" s="246">
        <f>DataPack!D797</f>
        <v>22</v>
      </c>
      <c r="M151" s="246">
        <f>DataPack!F797</f>
        <v>64</v>
      </c>
      <c r="N151" s="246">
        <f>DataPack!H797</f>
        <v>14</v>
      </c>
      <c r="O151" s="246">
        <f>DataPack!J797</f>
        <v>0</v>
      </c>
      <c r="P151" s="463"/>
      <c r="Q151" s="461"/>
      <c r="R151" s="463"/>
      <c r="S151" s="461"/>
    </row>
    <row r="152" spans="2:19" ht="12.75">
      <c r="B152" s="607" t="s">
        <v>167</v>
      </c>
      <c r="C152" s="607"/>
      <c r="D152" s="6"/>
      <c r="E152" s="246">
        <f>DataPack!B798</f>
        <v>2245</v>
      </c>
      <c r="F152" s="245"/>
      <c r="G152" s="246">
        <f>DataPack!C798</f>
        <v>413</v>
      </c>
      <c r="H152" s="246">
        <f>DataPack!E798</f>
        <v>1457</v>
      </c>
      <c r="I152" s="246">
        <f>DataPack!G798</f>
        <v>342</v>
      </c>
      <c r="J152" s="246">
        <f>DataPack!I798</f>
        <v>33</v>
      </c>
      <c r="K152" s="444"/>
      <c r="L152" s="246">
        <f>DataPack!D798</f>
        <v>18</v>
      </c>
      <c r="M152" s="246">
        <f>DataPack!F798</f>
        <v>65</v>
      </c>
      <c r="N152" s="246">
        <f>DataPack!H798</f>
        <v>15</v>
      </c>
      <c r="O152" s="246">
        <f>DataPack!J798</f>
        <v>1</v>
      </c>
      <c r="P152" s="463"/>
      <c r="Q152" s="461"/>
      <c r="R152" s="463"/>
      <c r="S152" s="461"/>
    </row>
    <row r="153" spans="2:19" ht="12.75">
      <c r="B153" s="608" t="s">
        <v>20</v>
      </c>
      <c r="C153" s="608"/>
      <c r="D153" s="6"/>
      <c r="E153" s="246">
        <f>DataPack!B799</f>
        <v>77</v>
      </c>
      <c r="F153" s="246"/>
      <c r="G153" s="246">
        <f>DataPack!C799</f>
        <v>22</v>
      </c>
      <c r="H153" s="246">
        <f>DataPack!E799</f>
        <v>41</v>
      </c>
      <c r="I153" s="246">
        <f>DataPack!G799</f>
        <v>14</v>
      </c>
      <c r="J153" s="246">
        <f>DataPack!I799</f>
        <v>0</v>
      </c>
      <c r="L153" s="246">
        <f>DataPack!D799</f>
        <v>29</v>
      </c>
      <c r="M153" s="246">
        <f>DataPack!F799</f>
        <v>53</v>
      </c>
      <c r="N153" s="246">
        <f>DataPack!H799</f>
        <v>18</v>
      </c>
      <c r="O153" s="246">
        <f>DataPack!J799</f>
        <v>0</v>
      </c>
      <c r="Q153" s="461"/>
      <c r="S153" s="461"/>
    </row>
    <row r="154" spans="2:19" ht="12.75">
      <c r="B154" s="608" t="s">
        <v>153</v>
      </c>
      <c r="C154" s="608"/>
      <c r="D154" s="6"/>
      <c r="E154" s="246">
        <f>DataPack!B800</f>
        <v>37</v>
      </c>
      <c r="F154" s="246"/>
      <c r="G154" s="246">
        <f>DataPack!C800</f>
        <v>9</v>
      </c>
      <c r="H154" s="246">
        <f>DataPack!E800</f>
        <v>23</v>
      </c>
      <c r="I154" s="246">
        <f>DataPack!G800</f>
        <v>5</v>
      </c>
      <c r="J154" s="246">
        <f>DataPack!I800</f>
        <v>0</v>
      </c>
      <c r="L154" s="246">
        <f>DataPack!D800</f>
        <v>24</v>
      </c>
      <c r="M154" s="246">
        <f>DataPack!F800</f>
        <v>62</v>
      </c>
      <c r="N154" s="246">
        <f>DataPack!H800</f>
        <v>14</v>
      </c>
      <c r="O154" s="246">
        <f>DataPack!J800</f>
        <v>0</v>
      </c>
      <c r="Q154" s="461"/>
      <c r="S154" s="461"/>
    </row>
    <row r="155" spans="2:19" ht="12.75">
      <c r="B155" s="608" t="s">
        <v>83</v>
      </c>
      <c r="C155" s="608"/>
      <c r="D155" s="6"/>
      <c r="E155" s="246">
        <f>DataPack!B801</f>
        <v>141</v>
      </c>
      <c r="F155" s="246"/>
      <c r="G155" s="246">
        <f>DataPack!C801</f>
        <v>33</v>
      </c>
      <c r="H155" s="246">
        <f>DataPack!E801</f>
        <v>85</v>
      </c>
      <c r="I155" s="246">
        <f>DataPack!G801</f>
        <v>22</v>
      </c>
      <c r="J155" s="246">
        <f>DataPack!I801</f>
        <v>1</v>
      </c>
      <c r="L155" s="246">
        <f>DataPack!D801</f>
        <v>23</v>
      </c>
      <c r="M155" s="246">
        <f>DataPack!F801</f>
        <v>60</v>
      </c>
      <c r="N155" s="246">
        <f>DataPack!H801</f>
        <v>16</v>
      </c>
      <c r="O155" s="246">
        <f>DataPack!J801</f>
        <v>1</v>
      </c>
      <c r="Q155" s="461"/>
      <c r="S155" s="461"/>
    </row>
    <row r="156" spans="2:19" ht="12.75">
      <c r="B156" s="608" t="s">
        <v>149</v>
      </c>
      <c r="C156" s="608"/>
      <c r="D156" s="6"/>
      <c r="E156" s="246">
        <f>DataPack!B802</f>
        <v>263</v>
      </c>
      <c r="F156" s="246"/>
      <c r="G156" s="246">
        <f>DataPack!C802</f>
        <v>41</v>
      </c>
      <c r="H156" s="246">
        <f>DataPack!E802</f>
        <v>179</v>
      </c>
      <c r="I156" s="246">
        <f>DataPack!G802</f>
        <v>39</v>
      </c>
      <c r="J156" s="246">
        <f>DataPack!I802</f>
        <v>4</v>
      </c>
      <c r="L156" s="246">
        <f>DataPack!D802</f>
        <v>16</v>
      </c>
      <c r="M156" s="246">
        <f>DataPack!F802</f>
        <v>68</v>
      </c>
      <c r="N156" s="246">
        <f>DataPack!H802</f>
        <v>15</v>
      </c>
      <c r="O156" s="246">
        <f>DataPack!J802</f>
        <v>2</v>
      </c>
      <c r="Q156" s="461"/>
      <c r="S156" s="461"/>
    </row>
    <row r="157" spans="2:19" ht="12.75">
      <c r="B157" s="608" t="s">
        <v>7</v>
      </c>
      <c r="C157" s="608"/>
      <c r="D157" s="6"/>
      <c r="E157" s="246">
        <f>DataPack!B803</f>
        <v>356</v>
      </c>
      <c r="F157" s="246"/>
      <c r="G157" s="246">
        <f>DataPack!C803</f>
        <v>62</v>
      </c>
      <c r="H157" s="246">
        <f>DataPack!E803</f>
        <v>235</v>
      </c>
      <c r="I157" s="246">
        <f>DataPack!G803</f>
        <v>55</v>
      </c>
      <c r="J157" s="246">
        <f>DataPack!I803</f>
        <v>4</v>
      </c>
      <c r="L157" s="246">
        <f>DataPack!D803</f>
        <v>17</v>
      </c>
      <c r="M157" s="246">
        <f>DataPack!F803</f>
        <v>66</v>
      </c>
      <c r="N157" s="246">
        <f>DataPack!H803</f>
        <v>15</v>
      </c>
      <c r="O157" s="246">
        <f>DataPack!J803</f>
        <v>1</v>
      </c>
      <c r="Q157" s="461"/>
      <c r="S157" s="461"/>
    </row>
    <row r="158" spans="2:19" ht="12.75">
      <c r="B158" s="608" t="s">
        <v>151</v>
      </c>
      <c r="C158" s="608"/>
      <c r="D158" s="6"/>
      <c r="E158" s="246">
        <f>DataPack!B804</f>
        <v>169</v>
      </c>
      <c r="F158" s="246"/>
      <c r="G158" s="246">
        <f>DataPack!C804</f>
        <v>47</v>
      </c>
      <c r="H158" s="246">
        <f>DataPack!E804</f>
        <v>93</v>
      </c>
      <c r="I158" s="246">
        <f>DataPack!G804</f>
        <v>26</v>
      </c>
      <c r="J158" s="246">
        <f>DataPack!I804</f>
        <v>3</v>
      </c>
      <c r="L158" s="246">
        <f>DataPack!D804</f>
        <v>28</v>
      </c>
      <c r="M158" s="246">
        <f>DataPack!F804</f>
        <v>55</v>
      </c>
      <c r="N158" s="246">
        <f>DataPack!H804</f>
        <v>15</v>
      </c>
      <c r="O158" s="246">
        <f>DataPack!J804</f>
        <v>2</v>
      </c>
      <c r="Q158" s="461"/>
      <c r="S158" s="461"/>
    </row>
    <row r="159" spans="2:19" ht="12.75">
      <c r="B159" s="608" t="s">
        <v>65</v>
      </c>
      <c r="C159" s="608"/>
      <c r="D159" s="6"/>
      <c r="E159" s="246">
        <f>DataPack!B805</f>
        <v>296</v>
      </c>
      <c r="F159" s="246"/>
      <c r="G159" s="246">
        <f>DataPack!C805</f>
        <v>59</v>
      </c>
      <c r="H159" s="246">
        <f>DataPack!E805</f>
        <v>199</v>
      </c>
      <c r="I159" s="246">
        <f>DataPack!G805</f>
        <v>31</v>
      </c>
      <c r="J159" s="246">
        <f>DataPack!I805</f>
        <v>7</v>
      </c>
      <c r="L159" s="246">
        <f>DataPack!D805</f>
        <v>20</v>
      </c>
      <c r="M159" s="246">
        <f>DataPack!F805</f>
        <v>67</v>
      </c>
      <c r="N159" s="246">
        <f>DataPack!H805</f>
        <v>10</v>
      </c>
      <c r="O159" s="246">
        <f>DataPack!J805</f>
        <v>2</v>
      </c>
      <c r="Q159" s="461"/>
      <c r="S159" s="461"/>
    </row>
    <row r="160" spans="2:19" ht="12.75">
      <c r="B160" s="608" t="s">
        <v>195</v>
      </c>
      <c r="C160" s="608"/>
      <c r="D160" s="6"/>
      <c r="E160" s="246">
        <f>DataPack!B806</f>
        <v>1</v>
      </c>
      <c r="F160" s="246"/>
      <c r="G160" s="246">
        <f>DataPack!C806</f>
        <v>0</v>
      </c>
      <c r="H160" s="246">
        <f>DataPack!E806</f>
        <v>0</v>
      </c>
      <c r="I160" s="246">
        <f>DataPack!G806</f>
        <v>1</v>
      </c>
      <c r="J160" s="246">
        <f>DataPack!I806</f>
        <v>0</v>
      </c>
      <c r="L160" s="246">
        <f>DataPack!D806</f>
        <v>0</v>
      </c>
      <c r="M160" s="246">
        <f>DataPack!F806</f>
        <v>0</v>
      </c>
      <c r="N160" s="246">
        <f>DataPack!H806</f>
        <v>100</v>
      </c>
      <c r="O160" s="246">
        <f>DataPack!J806</f>
        <v>0</v>
      </c>
      <c r="Q160" s="461"/>
      <c r="S160" s="461"/>
    </row>
    <row r="161" spans="2:19" ht="12.75">
      <c r="B161" s="608" t="s">
        <v>147</v>
      </c>
      <c r="C161" s="608"/>
      <c r="D161" s="6"/>
      <c r="E161" s="246">
        <f>DataPack!B807</f>
        <v>74</v>
      </c>
      <c r="F161" s="246"/>
      <c r="G161" s="246">
        <f>DataPack!C807</f>
        <v>12</v>
      </c>
      <c r="H161" s="246">
        <f>DataPack!E807</f>
        <v>47</v>
      </c>
      <c r="I161" s="246">
        <f>DataPack!G807</f>
        <v>15</v>
      </c>
      <c r="J161" s="246">
        <f>DataPack!I807</f>
        <v>0</v>
      </c>
      <c r="L161" s="246">
        <f>DataPack!D807</f>
        <v>16</v>
      </c>
      <c r="M161" s="246">
        <f>DataPack!F807</f>
        <v>64</v>
      </c>
      <c r="N161" s="246">
        <f>DataPack!H807</f>
        <v>20</v>
      </c>
      <c r="O161" s="246">
        <f>DataPack!J807</f>
        <v>0</v>
      </c>
      <c r="Q161" s="461"/>
      <c r="S161" s="461"/>
    </row>
    <row r="162" spans="2:19" ht="12.75">
      <c r="B162" s="608" t="s">
        <v>209</v>
      </c>
      <c r="C162" s="608"/>
      <c r="D162" s="6"/>
      <c r="E162" s="246">
        <f>DataPack!B808</f>
        <v>89</v>
      </c>
      <c r="F162" s="246"/>
      <c r="G162" s="246">
        <f>DataPack!C808</f>
        <v>11</v>
      </c>
      <c r="H162" s="246">
        <f>DataPack!E808</f>
        <v>59</v>
      </c>
      <c r="I162" s="246">
        <f>DataPack!G808</f>
        <v>17</v>
      </c>
      <c r="J162" s="246">
        <f>DataPack!I808</f>
        <v>2</v>
      </c>
      <c r="L162" s="246">
        <f>DataPack!D808</f>
        <v>12</v>
      </c>
      <c r="M162" s="246">
        <f>DataPack!F808</f>
        <v>66</v>
      </c>
      <c r="N162" s="246">
        <f>DataPack!H808</f>
        <v>19</v>
      </c>
      <c r="O162" s="246">
        <f>DataPack!J808</f>
        <v>2</v>
      </c>
      <c r="Q162" s="461"/>
      <c r="S162" s="461"/>
    </row>
    <row r="163" spans="2:19" ht="12.75">
      <c r="B163" s="608" t="s">
        <v>152</v>
      </c>
      <c r="C163" s="608"/>
      <c r="D163" s="6"/>
      <c r="E163" s="246">
        <f>DataPack!B809</f>
        <v>39</v>
      </c>
      <c r="F163" s="246"/>
      <c r="G163" s="246">
        <f>DataPack!C809</f>
        <v>8</v>
      </c>
      <c r="H163" s="246">
        <f>DataPack!E809</f>
        <v>26</v>
      </c>
      <c r="I163" s="246">
        <f>DataPack!G809</f>
        <v>4</v>
      </c>
      <c r="J163" s="246">
        <f>DataPack!I809</f>
        <v>1</v>
      </c>
      <c r="L163" s="246">
        <f>DataPack!D809</f>
        <v>21</v>
      </c>
      <c r="M163" s="246">
        <f>DataPack!F809</f>
        <v>67</v>
      </c>
      <c r="N163" s="246">
        <f>DataPack!H809</f>
        <v>10</v>
      </c>
      <c r="O163" s="246">
        <f>DataPack!J809</f>
        <v>3</v>
      </c>
      <c r="Q163" s="461"/>
      <c r="S163" s="461"/>
    </row>
    <row r="164" spans="2:19" ht="12.75">
      <c r="B164" s="608" t="s">
        <v>99</v>
      </c>
      <c r="C164" s="608"/>
      <c r="D164" s="6"/>
      <c r="E164" s="246">
        <f>DataPack!B810</f>
        <v>251</v>
      </c>
      <c r="F164" s="246"/>
      <c r="G164" s="246">
        <f>DataPack!C810</f>
        <v>42</v>
      </c>
      <c r="H164" s="246">
        <f>DataPack!E810</f>
        <v>172</v>
      </c>
      <c r="I164" s="246">
        <f>DataPack!G810</f>
        <v>33</v>
      </c>
      <c r="J164" s="246">
        <f>DataPack!I810</f>
        <v>4</v>
      </c>
      <c r="L164" s="246">
        <f>DataPack!D810</f>
        <v>17</v>
      </c>
      <c r="M164" s="246">
        <f>DataPack!F810</f>
        <v>69</v>
      </c>
      <c r="N164" s="246">
        <f>DataPack!H810</f>
        <v>13</v>
      </c>
      <c r="O164" s="246">
        <f>DataPack!J810</f>
        <v>2</v>
      </c>
      <c r="Q164" s="461"/>
      <c r="S164" s="461"/>
    </row>
    <row r="165" spans="2:19" ht="12.75">
      <c r="B165" s="608" t="s">
        <v>21</v>
      </c>
      <c r="C165" s="608"/>
      <c r="D165" s="6"/>
      <c r="E165" s="246">
        <f>DataPack!B811</f>
        <v>107</v>
      </c>
      <c r="F165" s="246"/>
      <c r="G165" s="246">
        <f>DataPack!C811</f>
        <v>9</v>
      </c>
      <c r="H165" s="246">
        <f>DataPack!E811</f>
        <v>75</v>
      </c>
      <c r="I165" s="246">
        <f>DataPack!G811</f>
        <v>21</v>
      </c>
      <c r="J165" s="246">
        <f>DataPack!I811</f>
        <v>2</v>
      </c>
      <c r="L165" s="246">
        <f>DataPack!D811</f>
        <v>8</v>
      </c>
      <c r="M165" s="246">
        <f>DataPack!F811</f>
        <v>70</v>
      </c>
      <c r="N165" s="246">
        <f>DataPack!H811</f>
        <v>20</v>
      </c>
      <c r="O165" s="246">
        <f>DataPack!J811</f>
        <v>2</v>
      </c>
      <c r="Q165" s="461"/>
      <c r="S165" s="461"/>
    </row>
    <row r="166" spans="2:19" ht="12.75">
      <c r="B166" s="608" t="s">
        <v>206</v>
      </c>
      <c r="C166" s="608"/>
      <c r="D166" s="6"/>
      <c r="E166" s="246">
        <f>DataPack!B812</f>
        <v>78</v>
      </c>
      <c r="F166" s="246"/>
      <c r="G166" s="246">
        <f>DataPack!C812</f>
        <v>13</v>
      </c>
      <c r="H166" s="246">
        <f>DataPack!E812</f>
        <v>48</v>
      </c>
      <c r="I166" s="246">
        <f>DataPack!G812</f>
        <v>16</v>
      </c>
      <c r="J166" s="246">
        <f>DataPack!I812</f>
        <v>1</v>
      </c>
      <c r="L166" s="246">
        <f>DataPack!D812</f>
        <v>17</v>
      </c>
      <c r="M166" s="246">
        <f>DataPack!F812</f>
        <v>62</v>
      </c>
      <c r="N166" s="246">
        <f>DataPack!H812</f>
        <v>21</v>
      </c>
      <c r="O166" s="246">
        <f>DataPack!J812</f>
        <v>1</v>
      </c>
      <c r="Q166" s="461"/>
      <c r="S166" s="461"/>
    </row>
    <row r="167" spans="2:19" ht="12.75">
      <c r="B167" s="608" t="s">
        <v>211</v>
      </c>
      <c r="C167" s="608"/>
      <c r="D167" s="6"/>
      <c r="E167" s="246">
        <f>DataPack!B813</f>
        <v>41</v>
      </c>
      <c r="F167" s="246"/>
      <c r="G167" s="246">
        <f>DataPack!C813</f>
        <v>8</v>
      </c>
      <c r="H167" s="246">
        <f>DataPack!E813</f>
        <v>23</v>
      </c>
      <c r="I167" s="246">
        <f>DataPack!G813</f>
        <v>8</v>
      </c>
      <c r="J167" s="246">
        <f>DataPack!I813</f>
        <v>2</v>
      </c>
      <c r="L167" s="246">
        <f>DataPack!D813</f>
        <v>20</v>
      </c>
      <c r="M167" s="246">
        <f>DataPack!F813</f>
        <v>56</v>
      </c>
      <c r="N167" s="246">
        <f>DataPack!H813</f>
        <v>20</v>
      </c>
      <c r="O167" s="246">
        <f>DataPack!J813</f>
        <v>5</v>
      </c>
      <c r="Q167" s="461"/>
      <c r="S167" s="461"/>
    </row>
    <row r="168" spans="2:19" ht="12.75">
      <c r="B168" s="608" t="s">
        <v>208</v>
      </c>
      <c r="C168" s="608"/>
      <c r="D168" s="6"/>
      <c r="E168" s="246">
        <f>DataPack!B814</f>
        <v>226</v>
      </c>
      <c r="F168" s="246"/>
      <c r="G168" s="246">
        <f>DataPack!C814</f>
        <v>37</v>
      </c>
      <c r="H168" s="246">
        <f>DataPack!E814</f>
        <v>152</v>
      </c>
      <c r="I168" s="246">
        <f>DataPack!G814</f>
        <v>35</v>
      </c>
      <c r="J168" s="246">
        <f>DataPack!I814</f>
        <v>2</v>
      </c>
      <c r="L168" s="246">
        <f>DataPack!D814</f>
        <v>16</v>
      </c>
      <c r="M168" s="246">
        <f>DataPack!F814</f>
        <v>67</v>
      </c>
      <c r="N168" s="246">
        <f>DataPack!H814</f>
        <v>15</v>
      </c>
      <c r="O168" s="246">
        <f>DataPack!J814</f>
        <v>1</v>
      </c>
      <c r="Q168" s="461"/>
      <c r="S168" s="461"/>
    </row>
    <row r="169" spans="2:17" ht="4.5" customHeight="1">
      <c r="B169" s="94"/>
      <c r="C169" s="10"/>
      <c r="D169" s="10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Q169" s="461"/>
    </row>
    <row r="170" spans="2:15" ht="12.75">
      <c r="B170" s="95"/>
      <c r="O170" s="105" t="s">
        <v>18</v>
      </c>
    </row>
    <row r="171" spans="2:14" ht="12.75">
      <c r="B171" s="283" t="s">
        <v>257</v>
      </c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</row>
    <row r="172" spans="2:14" ht="12.75">
      <c r="B172" s="279" t="str">
        <f>"2. Data based on Edubase at "&amp;Dates!E5</f>
        <v>2. Data based on Edubase at 5 January 2015</v>
      </c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</row>
    <row r="173" spans="2:14" ht="12.75">
      <c r="B173" s="285" t="s">
        <v>331</v>
      </c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</row>
    <row r="174" spans="2:14" ht="12.75">
      <c r="B174" s="287" t="s">
        <v>521</v>
      </c>
      <c r="C174" s="287"/>
      <c r="D174" s="287"/>
      <c r="E174" s="287"/>
      <c r="F174" s="287"/>
      <c r="G174" s="287"/>
      <c r="H174" s="287"/>
      <c r="I174" s="288"/>
      <c r="J174" s="288"/>
      <c r="K174" s="288"/>
      <c r="L174" s="288"/>
      <c r="M174" s="288"/>
      <c r="N174" s="288"/>
    </row>
    <row r="175" ht="12.75">
      <c r="B175" s="195"/>
    </row>
    <row r="176" ht="12.75">
      <c r="B176" s="195"/>
    </row>
    <row r="177" ht="12.75">
      <c r="B177" s="195"/>
    </row>
    <row r="178" ht="12.75">
      <c r="B178" s="195"/>
    </row>
    <row r="179" ht="12.75">
      <c r="B179" s="195"/>
    </row>
    <row r="180" ht="12.75">
      <c r="B180" s="195"/>
    </row>
    <row r="181" ht="12.75">
      <c r="B181" s="195"/>
    </row>
    <row r="183" ht="12.75">
      <c r="B183" s="193"/>
    </row>
    <row r="184" ht="12.75">
      <c r="B184" s="196"/>
    </row>
    <row r="185" ht="12.75">
      <c r="B185" s="196"/>
    </row>
    <row r="186" ht="12.75">
      <c r="B186" s="196"/>
    </row>
    <row r="187" ht="12.75">
      <c r="B187" s="196"/>
    </row>
    <row r="188" ht="12.75">
      <c r="B188" s="196"/>
    </row>
    <row r="189" ht="12.75">
      <c r="B189" s="196"/>
    </row>
    <row r="190" ht="12.75">
      <c r="B190" s="196"/>
    </row>
    <row r="191" ht="12.75">
      <c r="B191" s="196"/>
    </row>
    <row r="192" ht="12.75">
      <c r="B192" s="196"/>
    </row>
    <row r="193" ht="12.75">
      <c r="B193" s="196"/>
    </row>
    <row r="194" ht="12.75">
      <c r="B194" s="196"/>
    </row>
    <row r="195" ht="12.75">
      <c r="B195" s="196"/>
    </row>
    <row r="196" ht="12.75">
      <c r="B196" s="196"/>
    </row>
    <row r="197" ht="12.75">
      <c r="B197" s="196"/>
    </row>
    <row r="198" ht="12.75">
      <c r="B198" s="196"/>
    </row>
    <row r="199" ht="12.75">
      <c r="B199" s="196"/>
    </row>
    <row r="200" ht="12.75">
      <c r="B200" s="196"/>
    </row>
    <row r="201" ht="12.75">
      <c r="B201" s="196"/>
    </row>
    <row r="202" ht="12.75">
      <c r="B202" s="196"/>
    </row>
    <row r="203" ht="12.75">
      <c r="B203" s="196"/>
    </row>
    <row r="204" ht="12.75">
      <c r="B204" s="196"/>
    </row>
    <row r="205" ht="12.75">
      <c r="B205" s="196"/>
    </row>
    <row r="206" ht="12.75">
      <c r="B206" s="196"/>
    </row>
    <row r="207" ht="12.75">
      <c r="B207" s="196"/>
    </row>
    <row r="208" ht="12.75">
      <c r="B208" s="196"/>
    </row>
    <row r="209" ht="12.75">
      <c r="B209" s="196"/>
    </row>
    <row r="210" ht="12.75">
      <c r="B210" s="196"/>
    </row>
    <row r="211" ht="12.75">
      <c r="B211" s="196"/>
    </row>
    <row r="217" ht="12.75">
      <c r="B217" s="193"/>
    </row>
    <row r="218" ht="12.75">
      <c r="B218" s="196"/>
    </row>
    <row r="219" ht="12.75">
      <c r="B219" s="196"/>
    </row>
    <row r="220" ht="12.75">
      <c r="B220" s="196"/>
    </row>
    <row r="221" ht="12.75">
      <c r="B221" s="196"/>
    </row>
    <row r="222" ht="12.75">
      <c r="B222" s="196"/>
    </row>
    <row r="223" ht="12.75">
      <c r="B223" s="196"/>
    </row>
    <row r="224" ht="12.75">
      <c r="B224" s="196"/>
    </row>
    <row r="225" ht="12.75">
      <c r="B225" s="196"/>
    </row>
    <row r="226" ht="12.75">
      <c r="B226" s="196"/>
    </row>
    <row r="227" ht="12.75">
      <c r="B227" s="196"/>
    </row>
    <row r="228" ht="12.75">
      <c r="B228" s="196"/>
    </row>
    <row r="229" ht="12.75">
      <c r="B229" s="196"/>
    </row>
    <row r="230" ht="12.75">
      <c r="B230" s="196"/>
    </row>
    <row r="231" ht="12.75">
      <c r="B231" s="196"/>
    </row>
    <row r="232" ht="12.75">
      <c r="B232" s="196"/>
    </row>
    <row r="233" ht="12.75">
      <c r="B233" s="196"/>
    </row>
    <row r="234" ht="12.75">
      <c r="B234" s="196"/>
    </row>
    <row r="235" ht="12.75">
      <c r="B235" s="196"/>
    </row>
    <row r="236" ht="12.75">
      <c r="B236" s="196"/>
    </row>
    <row r="238" ht="12.75">
      <c r="B238" s="193"/>
    </row>
    <row r="239" ht="12.75">
      <c r="B239" s="196"/>
    </row>
    <row r="240" ht="12.75">
      <c r="B240" s="196"/>
    </row>
    <row r="241" ht="12.75">
      <c r="B241" s="196"/>
    </row>
    <row r="242" ht="12.75">
      <c r="B242" s="196"/>
    </row>
    <row r="243" ht="12.75">
      <c r="B243" s="196"/>
    </row>
    <row r="244" ht="12.75">
      <c r="B244" s="196"/>
    </row>
    <row r="245" ht="12.75">
      <c r="B245" s="196"/>
    </row>
    <row r="246" ht="12.75">
      <c r="B246" s="196"/>
    </row>
    <row r="247" ht="12.75">
      <c r="B247" s="196"/>
    </row>
    <row r="248" ht="12.75">
      <c r="B248" s="196"/>
    </row>
    <row r="249" ht="12.75">
      <c r="B249" s="196"/>
    </row>
    <row r="250" ht="12.75">
      <c r="B250" s="196"/>
    </row>
    <row r="251" ht="12.75">
      <c r="B251" s="196"/>
    </row>
    <row r="252" ht="12.75">
      <c r="B252" s="196"/>
    </row>
    <row r="253" ht="12.75">
      <c r="B253" s="196"/>
    </row>
    <row r="254" ht="12.75">
      <c r="B254" s="196"/>
    </row>
  </sheetData>
  <sheetProtection sheet="1" selectLockedCells="1"/>
  <mergeCells count="166">
    <mergeCell ref="B168:C168"/>
    <mergeCell ref="B167:C167"/>
    <mergeCell ref="B160:C160"/>
    <mergeCell ref="B159:C159"/>
    <mergeCell ref="B162:C162"/>
    <mergeCell ref="B161:C161"/>
    <mergeCell ref="B166:C166"/>
    <mergeCell ref="B165:C165"/>
    <mergeCell ref="B164:C164"/>
    <mergeCell ref="B163:C163"/>
    <mergeCell ref="B154:C154"/>
    <mergeCell ref="B153:C153"/>
    <mergeCell ref="B158:C158"/>
    <mergeCell ref="B157:C157"/>
    <mergeCell ref="B156:C156"/>
    <mergeCell ref="B155:C155"/>
    <mergeCell ref="B152:C152"/>
    <mergeCell ref="B133:C133"/>
    <mergeCell ref="B151:C151"/>
    <mergeCell ref="B150:C150"/>
    <mergeCell ref="B149:C149"/>
    <mergeCell ref="B148:C148"/>
    <mergeCell ref="B147:C147"/>
    <mergeCell ref="B146:C146"/>
    <mergeCell ref="B145:C145"/>
    <mergeCell ref="B144:C144"/>
    <mergeCell ref="B143:C143"/>
    <mergeCell ref="B132:C132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19:C119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34:C134"/>
    <mergeCell ref="B120:C120"/>
    <mergeCell ref="B122:C122"/>
    <mergeCell ref="B121:C121"/>
    <mergeCell ref="B113:C113"/>
    <mergeCell ref="B118:C118"/>
    <mergeCell ref="B117:C117"/>
    <mergeCell ref="B116:C116"/>
    <mergeCell ref="B115:C115"/>
    <mergeCell ref="B114:C114"/>
    <mergeCell ref="B112:C112"/>
    <mergeCell ref="B111:C111"/>
    <mergeCell ref="B110:C110"/>
    <mergeCell ref="B109:C109"/>
    <mergeCell ref="B100:C100"/>
    <mergeCell ref="B91:C91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99:C99"/>
    <mergeCell ref="B98:C98"/>
    <mergeCell ref="B86:C86"/>
    <mergeCell ref="B97:C97"/>
    <mergeCell ref="B96:C96"/>
    <mergeCell ref="B95:C95"/>
    <mergeCell ref="B94:C94"/>
    <mergeCell ref="B93:C93"/>
    <mergeCell ref="B92:C92"/>
    <mergeCell ref="B90:C90"/>
    <mergeCell ref="B89:C89"/>
    <mergeCell ref="B88:C88"/>
    <mergeCell ref="B85:C85"/>
    <mergeCell ref="B78:C78"/>
    <mergeCell ref="B79:C79"/>
    <mergeCell ref="B81:C81"/>
    <mergeCell ref="B80:C80"/>
    <mergeCell ref="B83:C83"/>
    <mergeCell ref="B87:C87"/>
    <mergeCell ref="B73:C73"/>
    <mergeCell ref="B72:C72"/>
    <mergeCell ref="B71:C71"/>
    <mergeCell ref="B82:C82"/>
    <mergeCell ref="B77:C77"/>
    <mergeCell ref="B76:C76"/>
    <mergeCell ref="B75:C75"/>
    <mergeCell ref="B74:C74"/>
    <mergeCell ref="B84:C84"/>
    <mergeCell ref="B70:C70"/>
    <mergeCell ref="B69:C69"/>
    <mergeCell ref="B68:C68"/>
    <mergeCell ref="B61:C61"/>
    <mergeCell ref="B62:C62"/>
    <mergeCell ref="B64:C64"/>
    <mergeCell ref="B63:C63"/>
    <mergeCell ref="B66:C66"/>
    <mergeCell ref="B65:C65"/>
    <mergeCell ref="B67:C67"/>
    <mergeCell ref="B59:C59"/>
    <mergeCell ref="B60:C60"/>
    <mergeCell ref="B48:C48"/>
    <mergeCell ref="B47:C47"/>
    <mergeCell ref="B55:C55"/>
    <mergeCell ref="B56:C56"/>
    <mergeCell ref="B57:C57"/>
    <mergeCell ref="B58:C58"/>
    <mergeCell ref="B45:C45"/>
    <mergeCell ref="B46:C46"/>
    <mergeCell ref="B54:C54"/>
    <mergeCell ref="B50:C50"/>
    <mergeCell ref="B52:C52"/>
    <mergeCell ref="B51:C51"/>
    <mergeCell ref="B53:C53"/>
    <mergeCell ref="B49:C49"/>
    <mergeCell ref="B30:C30"/>
    <mergeCell ref="B38:C38"/>
    <mergeCell ref="B37:C37"/>
    <mergeCell ref="B36:C36"/>
    <mergeCell ref="B35:C35"/>
    <mergeCell ref="B34:C34"/>
    <mergeCell ref="B33:C33"/>
    <mergeCell ref="B39:C39"/>
    <mergeCell ref="B32:C32"/>
    <mergeCell ref="B31:C31"/>
    <mergeCell ref="B44:C44"/>
    <mergeCell ref="B43:C43"/>
    <mergeCell ref="B42:C42"/>
    <mergeCell ref="B41:C41"/>
    <mergeCell ref="B40:C40"/>
    <mergeCell ref="G4:J4"/>
    <mergeCell ref="B29:C29"/>
    <mergeCell ref="B28:C28"/>
    <mergeCell ref="B26:C26"/>
    <mergeCell ref="B27:C27"/>
    <mergeCell ref="B25:C25"/>
    <mergeCell ref="B24:C24"/>
    <mergeCell ref="B23:C23"/>
    <mergeCell ref="B21:C21"/>
    <mergeCell ref="B22:C22"/>
    <mergeCell ref="L4:O4"/>
    <mergeCell ref="B19:C19"/>
    <mergeCell ref="B18:C18"/>
    <mergeCell ref="B17:C17"/>
    <mergeCell ref="B10:C10"/>
    <mergeCell ref="B9:C9"/>
    <mergeCell ref="B7:C7"/>
    <mergeCell ref="E4:E5"/>
    <mergeCell ref="B4:C4"/>
    <mergeCell ref="B15:C15"/>
    <mergeCell ref="B8:C8"/>
    <mergeCell ref="B16:C16"/>
    <mergeCell ref="B20:C20"/>
    <mergeCell ref="B14:C14"/>
    <mergeCell ref="B13:C13"/>
    <mergeCell ref="B12:C12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8" r:id="rId1"/>
  <ignoredErrors>
    <ignoredError sqref="E7:O168 B17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1:U42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21.57421875" style="79" customWidth="1"/>
    <col min="3" max="7" width="13.7109375" style="79" customWidth="1"/>
    <col min="8" max="8" width="9.140625" style="79" customWidth="1"/>
    <col min="9" max="9" width="17.7109375" style="79" bestFit="1" customWidth="1"/>
    <col min="10" max="10" width="9.140625" style="79" customWidth="1"/>
    <col min="11" max="11" width="24.421875" style="79" customWidth="1"/>
    <col min="12" max="16384" width="9.140625" style="79" customWidth="1"/>
  </cols>
  <sheetData>
    <row r="1" spans="2:11" ht="12.75">
      <c r="B1" s="143"/>
      <c r="K1" s="132"/>
    </row>
    <row r="2" spans="2:20" ht="12.75" customHeight="1">
      <c r="B2" s="620" t="str">
        <f>"Chart 1: Overall effectiveness of schools inspected between 1 September 2009 and "&amp;Dates!E2&amp;" ("&amp;Dates!E7&amp;")"&amp;CHAR(185)&amp;" "&amp;CHAR(178)&amp;" "&amp;CHAR(179)</f>
        <v>Chart 1: Overall effectiveness of schools inspected between 1 September 2009 and 31 December 2014 (revised)¹ ² ³</v>
      </c>
      <c r="C2" s="620"/>
      <c r="D2" s="620"/>
      <c r="E2" s="620"/>
      <c r="F2" s="620"/>
      <c r="G2" s="620"/>
      <c r="H2" s="620"/>
      <c r="I2" s="620"/>
      <c r="J2" s="485"/>
      <c r="K2" s="485"/>
      <c r="N2" s="135"/>
      <c r="O2" s="135"/>
      <c r="P2" s="135"/>
      <c r="Q2" s="135"/>
      <c r="R2" s="135"/>
      <c r="S2" s="135"/>
      <c r="T2" s="135"/>
    </row>
    <row r="3" spans="2:20" ht="5.25" customHeight="1">
      <c r="B3" s="65"/>
      <c r="C3" s="51"/>
      <c r="D3" s="51"/>
      <c r="E3" s="51"/>
      <c r="F3" s="51"/>
      <c r="G3" s="51"/>
      <c r="H3" s="48"/>
      <c r="I3" s="48"/>
      <c r="J3" s="219"/>
      <c r="K3" s="184"/>
      <c r="L3" s="178"/>
      <c r="M3" s="178"/>
      <c r="N3" s="135"/>
      <c r="O3" s="135"/>
      <c r="P3" s="135"/>
      <c r="Q3" s="135"/>
      <c r="R3" s="135"/>
      <c r="S3" s="135"/>
      <c r="T3" s="135"/>
    </row>
    <row r="4" spans="2:21" ht="12.75">
      <c r="B4" s="55" t="s">
        <v>251</v>
      </c>
      <c r="C4" s="34"/>
      <c r="D4" s="48"/>
      <c r="E4" s="48"/>
      <c r="F4" s="48"/>
      <c r="G4" s="48"/>
      <c r="H4" s="48"/>
      <c r="I4" s="220"/>
      <c r="J4" s="54"/>
      <c r="K4" s="186" t="s">
        <v>252</v>
      </c>
      <c r="L4" s="135"/>
      <c r="M4" s="135"/>
      <c r="N4" s="135"/>
      <c r="O4" s="135"/>
      <c r="P4" s="135"/>
      <c r="Q4" s="178"/>
      <c r="R4" s="82"/>
      <c r="U4" s="82"/>
    </row>
    <row r="5" spans="2:21" ht="12.75">
      <c r="B5" s="616" t="s">
        <v>292</v>
      </c>
      <c r="C5" s="618" t="s">
        <v>235</v>
      </c>
      <c r="D5" s="618"/>
      <c r="E5" s="618"/>
      <c r="F5" s="618"/>
      <c r="G5" s="618"/>
      <c r="H5" s="48"/>
      <c r="I5" s="220"/>
      <c r="J5" s="54"/>
      <c r="K5" s="186"/>
      <c r="L5" s="179" t="s">
        <v>235</v>
      </c>
      <c r="M5" s="179"/>
      <c r="N5" s="179"/>
      <c r="O5" s="179"/>
      <c r="P5" s="179"/>
      <c r="Q5" s="178"/>
      <c r="R5" s="82"/>
      <c r="U5" s="82"/>
    </row>
    <row r="6" spans="2:21" ht="23.25" customHeight="1">
      <c r="B6" s="617"/>
      <c r="C6" s="231" t="s">
        <v>48</v>
      </c>
      <c r="D6" s="231" t="s">
        <v>49</v>
      </c>
      <c r="E6" s="257" t="s">
        <v>310</v>
      </c>
      <c r="F6" s="231" t="s">
        <v>50</v>
      </c>
      <c r="G6" s="232" t="s">
        <v>333</v>
      </c>
      <c r="H6" s="48"/>
      <c r="I6" s="220"/>
      <c r="J6" s="54"/>
      <c r="K6" s="180" t="s">
        <v>19</v>
      </c>
      <c r="L6" s="181" t="s">
        <v>48</v>
      </c>
      <c r="M6" s="181" t="s">
        <v>49</v>
      </c>
      <c r="N6" s="181" t="s">
        <v>310</v>
      </c>
      <c r="O6" s="181" t="s">
        <v>50</v>
      </c>
      <c r="P6" s="222" t="s">
        <v>51</v>
      </c>
      <c r="Q6" s="178"/>
      <c r="R6" s="82"/>
      <c r="U6" s="82"/>
    </row>
    <row r="7" spans="2:21" ht="12.75">
      <c r="B7" s="61" t="s">
        <v>547</v>
      </c>
      <c r="C7" s="250">
        <f>DataPack!B827</f>
        <v>247</v>
      </c>
      <c r="D7" s="250">
        <f>DataPack!C827</f>
        <v>1109</v>
      </c>
      <c r="E7" s="250">
        <f>DataPack!D827</f>
        <v>454</v>
      </c>
      <c r="F7" s="250">
        <f>DataPack!E827</f>
        <v>114</v>
      </c>
      <c r="G7" s="248">
        <f>DataPack!F827</f>
        <v>1924</v>
      </c>
      <c r="H7" s="48"/>
      <c r="I7" s="220"/>
      <c r="J7" s="220"/>
      <c r="K7" s="519"/>
      <c r="L7" s="520"/>
      <c r="M7" s="520"/>
      <c r="N7" s="520"/>
      <c r="O7" s="520"/>
      <c r="P7" s="453"/>
      <c r="Q7" s="134"/>
      <c r="R7" s="134"/>
      <c r="S7" s="134"/>
      <c r="T7" s="134"/>
      <c r="U7" s="134"/>
    </row>
    <row r="8" spans="2:21" ht="12.75">
      <c r="B8" s="61" t="s">
        <v>386</v>
      </c>
      <c r="C8" s="250">
        <f>DataPack!B826</f>
        <v>613</v>
      </c>
      <c r="D8" s="250">
        <f>DataPack!C826</f>
        <v>3469</v>
      </c>
      <c r="E8" s="250">
        <f>DataPack!D826</f>
        <v>1969</v>
      </c>
      <c r="F8" s="250">
        <f>DataPack!E826</f>
        <v>422</v>
      </c>
      <c r="G8" s="248">
        <f>DataPack!F826</f>
        <v>6473</v>
      </c>
      <c r="H8" s="48"/>
      <c r="I8" s="220"/>
      <c r="J8" s="220"/>
      <c r="K8" s="519"/>
      <c r="L8" s="520"/>
      <c r="M8" s="520"/>
      <c r="N8" s="520"/>
      <c r="O8" s="520"/>
      <c r="P8" s="453"/>
      <c r="Q8" s="134"/>
      <c r="R8" s="134"/>
      <c r="S8" s="134"/>
      <c r="T8" s="134"/>
      <c r="U8" s="134"/>
    </row>
    <row r="9" spans="2:21" ht="12.75">
      <c r="B9" s="61" t="s">
        <v>379</v>
      </c>
      <c r="C9" s="250">
        <f>'[1]DataPack'!B784</f>
        <v>782</v>
      </c>
      <c r="D9" s="250">
        <f>'[1]DataPack'!C784</f>
        <v>4292</v>
      </c>
      <c r="E9" s="250">
        <f>'[1]DataPack'!D784</f>
        <v>2352</v>
      </c>
      <c r="F9" s="250">
        <f>'[1]DataPack'!E784</f>
        <v>480</v>
      </c>
      <c r="G9" s="248">
        <f>'[1]DataPack'!F784</f>
        <v>7906</v>
      </c>
      <c r="H9" s="48"/>
      <c r="I9" s="220"/>
      <c r="J9" s="220"/>
      <c r="K9" s="521"/>
      <c r="L9" s="522"/>
      <c r="M9" s="522"/>
      <c r="N9" s="522"/>
      <c r="O9" s="522"/>
      <c r="P9" s="523"/>
      <c r="Q9" s="134"/>
      <c r="R9" s="134"/>
      <c r="S9" s="134"/>
      <c r="T9" s="134"/>
      <c r="U9" s="134"/>
    </row>
    <row r="10" spans="2:21" ht="12.75">
      <c r="B10" s="61" t="s">
        <v>309</v>
      </c>
      <c r="C10" s="250">
        <f>'[1]DataPack'!B783</f>
        <v>719</v>
      </c>
      <c r="D10" s="250">
        <f>'[1]DataPack'!C783</f>
        <v>3036</v>
      </c>
      <c r="E10" s="250">
        <f>'[1]DataPack'!D783</f>
        <v>1877</v>
      </c>
      <c r="F10" s="250">
        <f>'[1]DataPack'!E783</f>
        <v>507</v>
      </c>
      <c r="G10" s="248">
        <f>'[1]DataPack'!F783</f>
        <v>6139</v>
      </c>
      <c r="H10" s="48"/>
      <c r="I10" s="220"/>
      <c r="J10" s="220"/>
      <c r="K10" s="521"/>
      <c r="L10" s="522"/>
      <c r="M10" s="522"/>
      <c r="N10" s="522"/>
      <c r="O10" s="522"/>
      <c r="P10" s="523"/>
      <c r="Q10" s="134"/>
      <c r="R10" s="134"/>
      <c r="S10" s="134"/>
      <c r="T10" s="134"/>
      <c r="U10" s="134"/>
    </row>
    <row r="11" spans="2:21" ht="12.75">
      <c r="B11" s="61" t="s">
        <v>284</v>
      </c>
      <c r="C11" s="250">
        <f>'[1]DataPack'!B782</f>
        <v>617</v>
      </c>
      <c r="D11" s="250">
        <f>'[1]DataPack'!C782</f>
        <v>2621</v>
      </c>
      <c r="E11" s="250">
        <f>'[1]DataPack'!D782</f>
        <v>2167</v>
      </c>
      <c r="F11" s="250">
        <f>'[1]DataPack'!E782</f>
        <v>321</v>
      </c>
      <c r="G11" s="248">
        <f>'[1]DataPack'!F782</f>
        <v>5726</v>
      </c>
      <c r="H11" s="48"/>
      <c r="I11" s="220"/>
      <c r="J11" s="219"/>
      <c r="K11" s="187"/>
      <c r="L11" s="188"/>
      <c r="M11" s="188"/>
      <c r="N11" s="188"/>
      <c r="O11" s="188"/>
      <c r="P11" s="182"/>
      <c r="Q11" s="178"/>
      <c r="R11" s="134"/>
      <c r="S11" s="134"/>
      <c r="T11" s="134"/>
      <c r="U11" s="134"/>
    </row>
    <row r="12" spans="2:21" ht="12.75" customHeight="1">
      <c r="B12" s="62" t="s">
        <v>285</v>
      </c>
      <c r="C12" s="254">
        <f>'[1]DataPack'!B781</f>
        <v>782</v>
      </c>
      <c r="D12" s="254">
        <f>'[1]DataPack'!C781</f>
        <v>2631</v>
      </c>
      <c r="E12" s="254">
        <f>'[1]DataPack'!D781</f>
        <v>2281</v>
      </c>
      <c r="F12" s="254">
        <f>'[1]DataPack'!E781</f>
        <v>477</v>
      </c>
      <c r="G12" s="249">
        <f>'[1]DataPack'!F781</f>
        <v>6171</v>
      </c>
      <c r="H12" s="48"/>
      <c r="I12" s="220"/>
      <c r="J12" s="219"/>
      <c r="K12" s="187"/>
      <c r="L12" s="188"/>
      <c r="M12" s="188"/>
      <c r="N12" s="188"/>
      <c r="O12" s="188"/>
      <c r="P12" s="182"/>
      <c r="Q12" s="178"/>
      <c r="R12" s="134"/>
      <c r="S12" s="134"/>
      <c r="T12" s="134"/>
      <c r="U12" s="134"/>
    </row>
    <row r="13" spans="2:21" ht="12.75">
      <c r="B13" s="48"/>
      <c r="C13" s="48"/>
      <c r="D13" s="48"/>
      <c r="E13" s="48"/>
      <c r="F13" s="619" t="s">
        <v>18</v>
      </c>
      <c r="G13" s="619"/>
      <c r="H13" s="48"/>
      <c r="I13" s="220"/>
      <c r="J13" s="219"/>
      <c r="K13" s="187" t="str">
        <f>"2009/10"&amp;" ("&amp;TEXT(G12,"##,##")&amp;")"</f>
        <v>2009/10 (6,171)</v>
      </c>
      <c r="L13" s="188">
        <f>IF(ROUND(100*C12/$G12,0)=0,#N/A,ROUND(100*C12/$G12,0))</f>
        <v>13</v>
      </c>
      <c r="M13" s="188">
        <f>IF(ROUND(100*D12/$G12,0)=0,#N/A,ROUND(100*D12/$G12,0))</f>
        <v>43</v>
      </c>
      <c r="N13" s="188">
        <f>IF(ROUND(100*E12/$G12,0)=0,#N/A,ROUND(100*E12/$G12,0))</f>
        <v>37</v>
      </c>
      <c r="O13" s="188">
        <f>IF(ROUND(100*F12/$G12,0)=0,#N/A,ROUND(100*F12/$G12,0))</f>
        <v>8</v>
      </c>
      <c r="P13" s="182">
        <v>100</v>
      </c>
      <c r="Q13" s="178"/>
      <c r="R13" s="134"/>
      <c r="S13" s="134"/>
      <c r="T13" s="134"/>
      <c r="U13" s="134"/>
    </row>
    <row r="14" spans="2:21" ht="12.75">
      <c r="B14" s="61"/>
      <c r="C14" s="250"/>
      <c r="D14" s="250"/>
      <c r="E14" s="250"/>
      <c r="F14" s="250"/>
      <c r="G14" s="251"/>
      <c r="H14" s="48"/>
      <c r="I14" s="220"/>
      <c r="J14" s="219"/>
      <c r="K14" s="187" t="str">
        <f>"2010/11"&amp;" ("&amp;TEXT(G11,"##,##")&amp;")"</f>
        <v>2010/11 (5,726)</v>
      </c>
      <c r="L14" s="188">
        <f>IF(ROUND(100*C11/$G11,0)=0,#N/A,ROUND(100*C11/$G11,0))</f>
        <v>11</v>
      </c>
      <c r="M14" s="188">
        <f>IF(ROUND(100*D11/$G11,0)=0,#N/A,ROUND(100*D11/$G11,0))</f>
        <v>46</v>
      </c>
      <c r="N14" s="188">
        <f>IF(ROUND(100*E11/$G11,0)=0,#N/A,ROUND(100*E11/$G11,0))</f>
        <v>38</v>
      </c>
      <c r="O14" s="188">
        <f>IF(ROUND(100*F11/$G11,0)=0,#N/A,ROUND(100*F11/$G11,0))</f>
        <v>6</v>
      </c>
      <c r="P14" s="182">
        <v>100</v>
      </c>
      <c r="Q14" s="178"/>
      <c r="R14" s="134"/>
      <c r="S14" s="134"/>
      <c r="T14" s="134"/>
      <c r="U14" s="134"/>
    </row>
    <row r="15" spans="2:21" ht="12.75">
      <c r="B15" s="61"/>
      <c r="C15" s="250"/>
      <c r="D15" s="250"/>
      <c r="E15" s="250"/>
      <c r="F15" s="250"/>
      <c r="G15" s="251"/>
      <c r="H15" s="48"/>
      <c r="I15" s="220"/>
      <c r="J15" s="219"/>
      <c r="K15" s="187" t="str">
        <f>"2011/12"&amp;" ("&amp;TEXT(G10,"##,##")&amp;")"</f>
        <v>2011/12 (6,139)</v>
      </c>
      <c r="L15" s="188">
        <f>IF(ROUND(100*C10/$G10,0)=0,#N/A,ROUND(100*C10/$G10,0))</f>
        <v>12</v>
      </c>
      <c r="M15" s="188">
        <f>IF(ROUND(100*D10/$G10,0)=0,#N/A,ROUND(100*D10/$G10,0))</f>
        <v>49</v>
      </c>
      <c r="N15" s="188">
        <f>IF(ROUND(100*E10/$G10,0)=0,#N/A,ROUND(100*E10/$G10,0))</f>
        <v>31</v>
      </c>
      <c r="O15" s="188">
        <f>IF(ROUND(100*F10/$G10,0)=0,#N/A,ROUND(100*F10/$G10,0))</f>
        <v>8</v>
      </c>
      <c r="P15" s="182">
        <v>101</v>
      </c>
      <c r="Q15" s="178"/>
      <c r="R15" s="134"/>
      <c r="S15" s="134"/>
      <c r="T15" s="134"/>
      <c r="U15" s="134"/>
    </row>
    <row r="16" spans="2:21" ht="12.75">
      <c r="B16" s="61"/>
      <c r="C16" s="250"/>
      <c r="D16" s="250"/>
      <c r="E16" s="250"/>
      <c r="F16" s="250"/>
      <c r="G16" s="251"/>
      <c r="H16" s="48"/>
      <c r="I16" s="220"/>
      <c r="J16" s="219"/>
      <c r="K16" s="187" t="str">
        <f>"2012/13"&amp;" ("&amp;TEXT(G9,"##,##")&amp;")"</f>
        <v>2012/13 (7,906)</v>
      </c>
      <c r="L16" s="188">
        <f>IF(ROUND(100*C9/$G9,0)=0,#N/A,ROUND(100*C9/$G9,0))</f>
        <v>10</v>
      </c>
      <c r="M16" s="188">
        <f>IF(ROUND(100*D9/$G9,0)=0,#N/A,ROUND(100*D9/$G9,0))</f>
        <v>54</v>
      </c>
      <c r="N16" s="188">
        <f>IF(ROUND(100*E9/$G9,0)=0,#N/A,ROUND(100*E9/$G9,0))</f>
        <v>30</v>
      </c>
      <c r="O16" s="188">
        <f>IF(ROUND(100*F9/$G9,0)=0,#N/A,ROUND(100*F9/$G9,0))</f>
        <v>6</v>
      </c>
      <c r="P16" s="182">
        <v>100</v>
      </c>
      <c r="Q16" s="178"/>
      <c r="R16" s="134"/>
      <c r="S16" s="134"/>
      <c r="T16" s="134"/>
      <c r="U16" s="134"/>
    </row>
    <row r="17" spans="8:21" ht="12.75">
      <c r="H17" s="48"/>
      <c r="I17" s="220"/>
      <c r="J17" s="219"/>
      <c r="K17" s="187" t="str">
        <f>"2013/14"&amp;" ("&amp;TEXT(G8,"##,##")&amp;")"</f>
        <v>2013/14 (6,473)</v>
      </c>
      <c r="L17" s="188">
        <f>IF(ROUND(100*C8/$G8,0)=0,#N/A,ROUND(100*C8/$G8,0))</f>
        <v>9</v>
      </c>
      <c r="M17" s="188">
        <f>IF(ROUND(100*D8/$G8,0)=0,#N/A,ROUND(100*D8/$G8,0))</f>
        <v>54</v>
      </c>
      <c r="N17" s="188">
        <f>IF(ROUND(100*E8/$G8,0)=0,#N/A,ROUND(100*E8/$G8,0))</f>
        <v>30</v>
      </c>
      <c r="O17" s="188">
        <f>IF(ROUND(100*F8/$G8,0)=0,#N/A,ROUND(100*F8/$G8,0))</f>
        <v>7</v>
      </c>
      <c r="P17" s="182">
        <v>101</v>
      </c>
      <c r="Q17" s="135"/>
      <c r="R17" s="452"/>
      <c r="S17" s="452"/>
      <c r="T17" s="452"/>
      <c r="U17" s="134"/>
    </row>
    <row r="18" spans="2:21" ht="12.75">
      <c r="B18" s="48"/>
      <c r="C18" s="48"/>
      <c r="D18" s="48"/>
      <c r="E18" s="48"/>
      <c r="F18" s="48"/>
      <c r="G18" s="48"/>
      <c r="H18" s="48"/>
      <c r="I18" s="220"/>
      <c r="J18" s="219"/>
      <c r="K18" s="187" t="str">
        <f>"2014/15"&amp;" ("&amp;TEXT(G7,"##,##")&amp;")"</f>
        <v>2014/15 (1,924)</v>
      </c>
      <c r="L18" s="188">
        <f>IF(ROUND(100*C7/$G7,0)=0,#N/A,ROUND(100*C7/$G7,0))</f>
        <v>13</v>
      </c>
      <c r="M18" s="188">
        <f>IF(ROUND(100*D7/$G7,0)=0,#N/A,ROUND(100*D7/$G7,0))</f>
        <v>58</v>
      </c>
      <c r="N18" s="188">
        <f>IF(ROUND(100*E7/$G7,0)=0,#N/A,ROUND(100*E7/$G7,0))</f>
        <v>24</v>
      </c>
      <c r="O18" s="188">
        <f>IF(ROUND(100*F7/$G7,0)=0,#N/A,ROUND(100*F7/$G7,0))</f>
        <v>6</v>
      </c>
      <c r="P18" s="182">
        <f>SUM(L18:O18)</f>
        <v>101</v>
      </c>
      <c r="Q18" s="135"/>
      <c r="R18" s="452"/>
      <c r="S18" s="452"/>
      <c r="T18" s="452"/>
      <c r="U18" s="134"/>
    </row>
    <row r="19" spans="2:21" ht="12.75">
      <c r="B19" s="48"/>
      <c r="C19" s="48"/>
      <c r="D19" s="48"/>
      <c r="E19" s="48"/>
      <c r="F19" s="48"/>
      <c r="G19" s="48"/>
      <c r="H19" s="48"/>
      <c r="I19" s="220"/>
      <c r="J19" s="219"/>
      <c r="K19" s="219"/>
      <c r="L19" s="219"/>
      <c r="M19" s="219"/>
      <c r="N19" s="219"/>
      <c r="O19" s="219"/>
      <c r="P19" s="219"/>
      <c r="Q19" s="219"/>
      <c r="R19" s="220"/>
      <c r="S19" s="220"/>
      <c r="T19" s="134"/>
      <c r="U19" s="134"/>
    </row>
    <row r="20" spans="2:21" ht="12.75">
      <c r="B20" s="48"/>
      <c r="C20" s="48"/>
      <c r="D20" s="48"/>
      <c r="E20" s="48"/>
      <c r="F20" s="48"/>
      <c r="G20" s="48"/>
      <c r="H20" s="48"/>
      <c r="I20" s="220"/>
      <c r="J20" s="219"/>
      <c r="K20" s="219"/>
      <c r="L20" s="219"/>
      <c r="M20" s="219"/>
      <c r="N20" s="219"/>
      <c r="O20" s="219"/>
      <c r="P20" s="219"/>
      <c r="Q20" s="219"/>
      <c r="R20" s="220"/>
      <c r="S20" s="220"/>
      <c r="T20" s="134"/>
      <c r="U20" s="134"/>
    </row>
    <row r="21" spans="2:21" ht="12.75">
      <c r="B21" s="48"/>
      <c r="C21" s="48"/>
      <c r="D21" s="48"/>
      <c r="E21" s="48"/>
      <c r="F21" s="48"/>
      <c r="G21" s="48"/>
      <c r="H21" s="48"/>
      <c r="I21" s="220"/>
      <c r="J21" s="219"/>
      <c r="K21" s="219"/>
      <c r="L21" s="219"/>
      <c r="M21" s="219"/>
      <c r="N21" s="219"/>
      <c r="O21" s="219"/>
      <c r="P21" s="219"/>
      <c r="Q21" s="219"/>
      <c r="R21" s="220"/>
      <c r="S21" s="220"/>
      <c r="T21" s="134"/>
      <c r="U21" s="134"/>
    </row>
    <row r="22" spans="2:21" ht="12.75">
      <c r="B22" s="48"/>
      <c r="C22" s="48"/>
      <c r="D22" s="48"/>
      <c r="E22" s="48"/>
      <c r="F22" s="48"/>
      <c r="G22" s="48"/>
      <c r="H22" s="48"/>
      <c r="I22" s="48"/>
      <c r="J22" s="219"/>
      <c r="K22" s="219"/>
      <c r="L22" s="219"/>
      <c r="M22" s="219"/>
      <c r="N22" s="219"/>
      <c r="O22" s="219"/>
      <c r="P22" s="219"/>
      <c r="Q22" s="219"/>
      <c r="R22" s="220"/>
      <c r="S22" s="220"/>
      <c r="T22" s="134"/>
      <c r="U22" s="134"/>
    </row>
    <row r="23" spans="2:21" ht="12.75">
      <c r="B23" s="48"/>
      <c r="C23" s="48"/>
      <c r="D23" s="48"/>
      <c r="E23" s="48"/>
      <c r="F23" s="48"/>
      <c r="G23" s="48"/>
      <c r="H23" s="48"/>
      <c r="I23" s="48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34"/>
      <c r="U23" s="134"/>
    </row>
    <row r="24" spans="2:21" ht="12.75">
      <c r="B24" s="48"/>
      <c r="C24" s="48"/>
      <c r="D24" s="48"/>
      <c r="E24" s="48"/>
      <c r="F24" s="48"/>
      <c r="G24" s="48"/>
      <c r="H24" s="48"/>
      <c r="I24" s="48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134"/>
      <c r="U24" s="134"/>
    </row>
    <row r="25" spans="2:19" ht="12.75">
      <c r="B25" s="48"/>
      <c r="C25" s="48"/>
      <c r="D25" s="48"/>
      <c r="E25" s="48"/>
      <c r="F25" s="48"/>
      <c r="G25" s="48"/>
      <c r="H25" s="48"/>
      <c r="I25" s="48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19" ht="12.75">
      <c r="B26" s="48"/>
      <c r="C26" s="48"/>
      <c r="D26" s="48"/>
      <c r="E26" s="48"/>
      <c r="F26" s="48"/>
      <c r="G26" s="48"/>
      <c r="H26" s="48"/>
      <c r="I26" s="48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2:19" ht="12.75">
      <c r="B27" s="48"/>
      <c r="C27" s="48"/>
      <c r="D27" s="48"/>
      <c r="E27" s="48"/>
      <c r="F27" s="48"/>
      <c r="G27" s="48"/>
      <c r="H27" s="48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2:19" ht="12.75">
      <c r="B28" s="48"/>
      <c r="C28" s="48"/>
      <c r="D28" s="48"/>
      <c r="E28" s="48"/>
      <c r="F28" s="48"/>
      <c r="G28" s="48"/>
      <c r="H28" s="48"/>
      <c r="I28" s="48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2:19" ht="12.75">
      <c r="B29" s="48"/>
      <c r="C29" s="48"/>
      <c r="D29" s="48"/>
      <c r="E29" s="48"/>
      <c r="F29" s="48"/>
      <c r="G29" s="48"/>
      <c r="H29" s="48"/>
      <c r="I29" s="48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2:10" ht="12.75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.75">
      <c r="B31" s="48"/>
      <c r="C31" s="48"/>
      <c r="D31" s="48"/>
      <c r="E31" s="48"/>
      <c r="F31" s="48"/>
      <c r="G31" s="48"/>
      <c r="H31" s="48"/>
      <c r="I31" s="48"/>
      <c r="J31" s="48"/>
    </row>
    <row r="32" spans="2:10" ht="12.75">
      <c r="B32" s="48"/>
      <c r="C32" s="48"/>
      <c r="D32" s="48"/>
      <c r="E32" s="48"/>
      <c r="F32" s="48"/>
      <c r="G32" s="48"/>
      <c r="H32" s="48"/>
      <c r="I32" s="48"/>
      <c r="J32" s="48"/>
    </row>
    <row r="33" spans="2:10" ht="12.75">
      <c r="B33" s="48"/>
      <c r="C33" s="48"/>
      <c r="D33" s="48"/>
      <c r="E33" s="48"/>
      <c r="F33" s="48"/>
      <c r="G33" s="48"/>
      <c r="H33" s="48"/>
      <c r="I33" s="48"/>
      <c r="J33" s="48"/>
    </row>
    <row r="34" spans="2:10" ht="12.75">
      <c r="B34" s="48"/>
      <c r="C34" s="48"/>
      <c r="D34" s="48"/>
      <c r="E34" s="48"/>
      <c r="F34" s="48"/>
      <c r="G34" s="48"/>
      <c r="H34" s="48"/>
      <c r="I34" s="48"/>
      <c r="J34" s="48"/>
    </row>
    <row r="35" spans="2:10" ht="12.75">
      <c r="B35" s="48"/>
      <c r="C35" s="48"/>
      <c r="D35" s="48"/>
      <c r="E35" s="48"/>
      <c r="F35" s="48"/>
      <c r="G35" s="338" t="s">
        <v>381</v>
      </c>
      <c r="H35" s="48"/>
      <c r="I35" s="48"/>
      <c r="J35" s="48"/>
    </row>
    <row r="36" spans="2:10" ht="12.75">
      <c r="B36" s="48"/>
      <c r="C36" s="48"/>
      <c r="D36" s="48"/>
      <c r="E36" s="48"/>
      <c r="F36" s="48"/>
      <c r="G36" s="48"/>
      <c r="H36" s="48"/>
      <c r="I36" s="48"/>
      <c r="J36" s="48"/>
    </row>
    <row r="37" spans="2:10" ht="12.75">
      <c r="B37" s="48"/>
      <c r="C37" s="48"/>
      <c r="D37" s="48"/>
      <c r="E37" s="48"/>
      <c r="F37" s="48"/>
      <c r="G37" s="48"/>
      <c r="H37" s="48"/>
      <c r="I37" s="48"/>
      <c r="J37" s="48"/>
    </row>
    <row r="38" spans="2:10" ht="12.75" customHeight="1">
      <c r="B38" s="439" t="s">
        <v>254</v>
      </c>
      <c r="C38" s="439"/>
      <c r="D38" s="439"/>
      <c r="E38" s="439"/>
      <c r="F38" s="439"/>
      <c r="G38" s="439"/>
      <c r="H38" s="439"/>
      <c r="I38" s="439"/>
      <c r="J38" s="48"/>
    </row>
    <row r="39" spans="2:12" ht="12.75" customHeight="1">
      <c r="B39" s="439" t="str">
        <f>"2. Data based on Edubase at "&amp;Dates!E4</f>
        <v>2. Data based on Edubase at 3 February 2015</v>
      </c>
      <c r="C39" s="439"/>
      <c r="D39" s="439"/>
      <c r="E39" s="439"/>
      <c r="F39" s="439"/>
      <c r="G39" s="439"/>
      <c r="H39" s="439"/>
      <c r="I39" s="439"/>
      <c r="J39" s="410"/>
      <c r="K39" s="410"/>
      <c r="L39" s="337"/>
    </row>
    <row r="40" spans="2:11" ht="12.75">
      <c r="B40" s="439" t="s">
        <v>551</v>
      </c>
      <c r="C40" s="439"/>
      <c r="D40" s="439"/>
      <c r="E40" s="439"/>
      <c r="F40" s="439"/>
      <c r="G40" s="439"/>
      <c r="H40" s="439"/>
      <c r="I40" s="439"/>
      <c r="J40" s="133"/>
      <c r="K40" s="132"/>
    </row>
    <row r="41" spans="2:9" ht="12.75">
      <c r="B41" s="439"/>
      <c r="C41" s="439"/>
      <c r="D41" s="439"/>
      <c r="E41" s="439"/>
      <c r="F41" s="439"/>
      <c r="G41" s="439"/>
      <c r="H41" s="439"/>
      <c r="I41" s="439"/>
    </row>
    <row r="42" spans="3:9" ht="12.75">
      <c r="C42" s="439"/>
      <c r="D42" s="439"/>
      <c r="E42" s="439"/>
      <c r="F42" s="439"/>
      <c r="G42" s="439"/>
      <c r="H42" s="439"/>
      <c r="I42" s="439"/>
    </row>
  </sheetData>
  <sheetProtection sheet="1" selectLockedCells="1"/>
  <mergeCells count="4">
    <mergeCell ref="B5:B6"/>
    <mergeCell ref="C5:G5"/>
    <mergeCell ref="F13:G13"/>
    <mergeCell ref="B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colBreaks count="1" manualBreakCount="1">
    <brk id="12" max="65535" man="1"/>
  </colBreaks>
  <ignoredErrors>
    <ignoredError sqref="C7:G12 B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W5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96" customWidth="1"/>
    <col min="2" max="16384" width="9.140625" style="96" customWidth="1"/>
  </cols>
  <sheetData>
    <row r="1" spans="2:21" ht="12.75">
      <c r="B1" s="118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2:21" ht="12.75">
      <c r="B2" s="118" t="s">
        <v>40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2:21" ht="12.75">
      <c r="B3" s="3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2:21" ht="12.75">
      <c r="B4" s="118" t="s">
        <v>112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2:21" ht="12.75">
      <c r="B5" s="10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2:22" ht="12.75">
      <c r="B6" s="558" t="str">
        <f>LEFT('Table 1'!B2,(FIND(")",'Table 1'!B2)))</f>
        <v>Table 1: Number of school inspections between 1 October 2014 to 31 December 2014, by inspection type (revised)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108"/>
    </row>
    <row r="7" spans="2:22" ht="12.75">
      <c r="B7" s="3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</row>
    <row r="8" spans="2:21" ht="12.75">
      <c r="B8" s="550" t="str">
        <f>LEFT('Table 2'!B2,FIND(")",'Table 2'!B2))</f>
        <v>Table 2: School inspection outcomes between 1 October 2014 to 31 December 2014 (revised)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</row>
    <row r="9" spans="2:21" ht="12.75">
      <c r="B9" s="3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2:23" ht="12.75">
      <c r="B10" s="555" t="str">
        <f>LEFT('Table 2a'!B2,FIND(")",'Table 2a'!B2))</f>
        <v>Table 2a: Outcomes of nursery schools inspected between 1 October 2014 to 31 December 2014 (revised)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106"/>
      <c r="W10" s="111"/>
    </row>
    <row r="11" spans="2:23" ht="12.75">
      <c r="B11" s="34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06"/>
      <c r="W11" s="111"/>
    </row>
    <row r="12" spans="2:21" ht="12.75">
      <c r="B12" s="560" t="str">
        <f>LEFT('Table 2b'!B2,FIND(")",'Table 2b'!B2))</f>
        <v>Table 2b: Outcomes of primary schools inspected between 1 October 2014 to 31 December 2014 (revised)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</row>
    <row r="13" spans="2:21" ht="12.75">
      <c r="B13" s="3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2:22" ht="12.75">
      <c r="B14" s="557" t="str">
        <f>LEFT('Table 2c'!B2,FIND(")",'Table 2c'!B2))</f>
        <v>Table 2c: Outcomes of secondary schools inspected between 1 October 2014 to 31 December 2014 (revised)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106"/>
    </row>
    <row r="15" spans="2:22" ht="12.75">
      <c r="B15" s="3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06"/>
    </row>
    <row r="16" spans="2:21" ht="12.75">
      <c r="B16" s="547" t="str">
        <f>LEFT('Table 2d'!B2,FIND(")",'Table 2d'!B2))</f>
        <v>Table 2d: Outcomes of special schools inspected between 1 October 2014 to 31 December 2014 (revised)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</row>
    <row r="17" spans="2:21" ht="12.75">
      <c r="B17" s="3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2:21" ht="12.75">
      <c r="B18" s="558" t="str">
        <f>LEFT('Table 2e'!B2,FIND(")",'Table 2e'!B2))</f>
        <v>Table 2e: Outcomes of pupil referral units inspected between 1 October 2014 to 31 December 2014 (revised)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</row>
    <row r="19" spans="2:21" ht="12.75">
      <c r="B19" s="107"/>
      <c r="C19" s="34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2:21" ht="12.75">
      <c r="B20" s="547" t="str">
        <f>LEFT('Table 3'!B2,FIND(")",'Table 3'!B2))</f>
        <v>Table 3: Selected inspection judgements of schools at their most recent inspection as at 31 December 2014 (revised)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</row>
    <row r="21" spans="2:21" ht="12.75">
      <c r="B21" s="3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2:21" ht="12.75">
      <c r="B22" s="547" t="str">
        <f>LEFT('Table 4'!B2,FIND(")",'Table 4'!B2))</f>
        <v>Table 4: Number of schools placed into, coming out of and closing while in a category of concern between 1 October 2014 to 31 December 2014 (revised)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</row>
    <row r="23" spans="2:21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2:22" ht="12.75">
      <c r="B24" s="561" t="str">
        <f>LEFT('Table 4a'!B2:G2,FIND(")",'Table 4a'!B2:G2))</f>
        <v>Table 4a: Schools in special measures at 31 December 2014 (revised)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115"/>
    </row>
    <row r="25" spans="2:22" ht="12.75">
      <c r="B25" s="556"/>
      <c r="C25" s="556" t="s">
        <v>265</v>
      </c>
      <c r="D25" s="556" t="s">
        <v>265</v>
      </c>
      <c r="E25" s="556" t="s">
        <v>265</v>
      </c>
      <c r="F25" s="556" t="s">
        <v>265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5"/>
    </row>
    <row r="26" spans="2:21" ht="12.75">
      <c r="B26" s="549" t="str">
        <f>LEFT('Table 4b'!B2:G2,FIND(")",'Table 4b'!B2:G2))</f>
        <v>Table 4b: Schools having serious weaknesses at 31 December 2014 (revised)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</row>
    <row r="27" spans="2:21" ht="12.75">
      <c r="B27" s="556"/>
      <c r="C27" s="556" t="s">
        <v>265</v>
      </c>
      <c r="D27" s="556" t="s">
        <v>265</v>
      </c>
      <c r="E27" s="556" t="s">
        <v>265</v>
      </c>
      <c r="F27" s="556" t="s">
        <v>265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548" t="str">
        <f>LEFT('Table 4c'!B2:G2,FIND(")",'Table 4c'!B2:G2))</f>
        <v>Table 4c: Schools removed from special measures between 1 October 2014 to 31 December 2014 (revised)</v>
      </c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</row>
    <row r="29" spans="2:21" ht="12.75">
      <c r="B29" s="556"/>
      <c r="C29" s="556" t="s">
        <v>265</v>
      </c>
      <c r="D29" s="556" t="s">
        <v>265</v>
      </c>
      <c r="E29" s="556" t="s">
        <v>265</v>
      </c>
      <c r="F29" s="556" t="s">
        <v>265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1" ht="12.75">
      <c r="B30" s="549" t="str">
        <f>LEFT('Table 4d'!B2:G2,FIND(")",'Table 4d'!B2:G2))</f>
        <v>Table 4d: Schools removed from serious weaknesses between 1 October 2014 to 31 December 2014 (revised)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</row>
    <row r="31" spans="2:21" ht="12.75">
      <c r="B31" s="556"/>
      <c r="C31" s="556" t="s">
        <v>265</v>
      </c>
      <c r="D31" s="556" t="s">
        <v>265</v>
      </c>
      <c r="E31" s="556" t="s">
        <v>265</v>
      </c>
      <c r="F31" s="556" t="s">
        <v>265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2:21" ht="12.75">
      <c r="B32" s="547" t="str">
        <f>LEFT('Table 5'!B2,FIND(")",'Table 5'!B2))</f>
        <v>Table 5: Most recent overall effectiveness for schools inspected up to 31 December 2014 by local authority area and region (revised)</v>
      </c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</row>
    <row r="33" spans="2:21" ht="12.75">
      <c r="B33" s="34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95"/>
      <c r="U33" s="95"/>
    </row>
    <row r="34" spans="2:21" ht="12.75">
      <c r="B34" s="559" t="s">
        <v>94</v>
      </c>
      <c r="C34" s="559"/>
      <c r="D34" s="559"/>
      <c r="E34" s="559"/>
      <c r="F34" s="559"/>
      <c r="G34" s="559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2:21" ht="12.75">
      <c r="B35" s="120"/>
      <c r="C35" s="120"/>
      <c r="D35" s="120"/>
      <c r="E35" s="120"/>
      <c r="F35" s="120"/>
      <c r="G35" s="120"/>
      <c r="H35" s="12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2:21" ht="12.75">
      <c r="B36" s="550" t="str">
        <f>LEFT('Chart 1'!B2:L2,FIND(")",'Chart 1'!B2:L2))</f>
        <v>Chart 1: Overall effectiveness of schools inspected between 1 September 2009 and 31 December 2014 (revised)</v>
      </c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</row>
    <row r="37" spans="2:21" ht="12.75">
      <c r="B37" s="120"/>
      <c r="C37" s="120"/>
      <c r="D37" s="120"/>
      <c r="E37" s="120"/>
      <c r="F37" s="120"/>
      <c r="G37" s="120"/>
      <c r="H37" s="120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2:22" ht="12.75">
      <c r="B38" s="550" t="str">
        <f>LEFT('Chart 2'!B2:L2,FIND(")",'Chart 2'!B2:L2))</f>
        <v>Chart 2: Overall effectiveness of schools inspected between 1 October 2014 to 31 December 2014, by phase (revised)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108"/>
    </row>
    <row r="39" spans="2:22" ht="12.75">
      <c r="B39" s="6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8"/>
    </row>
    <row r="40" spans="2:21" ht="12.75">
      <c r="B40" s="550" t="str">
        <f>LEFT('Chart 3'!B2:H2,FIND(")",'Chart 3'!B2:H2))</f>
        <v>Chart 3: Key inspections judgements for schools inspected between 1 October 2014 to 31 December 2014 (revised)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</row>
    <row r="41" spans="2:21" ht="12.75">
      <c r="B41" s="553"/>
      <c r="C41" s="554"/>
      <c r="D41" s="554"/>
      <c r="E41" s="554"/>
      <c r="F41" s="554"/>
      <c r="G41" s="554"/>
      <c r="H41" s="554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2:22" ht="12.75">
      <c r="B42" s="555" t="str">
        <f>LEFT('Chart 4'!B2,FIND(")",'Chart 4'!B2))</f>
        <v>Chart 4: Most recent overall effectiveness of schools inspected by 31 December 2014 (revised)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106"/>
    </row>
    <row r="43" spans="2:22" ht="12.7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06"/>
    </row>
    <row r="44" spans="2:21" ht="15" customHeight="1">
      <c r="B44" s="552" t="str">
        <f>LEFT('Chart 5'!B2,FIND(")",'Chart 5'!B2))</f>
        <v>Chart 5:  Most recent overall effectiveness of schools inspected by 31 December 2014 and at the end of previous academic years (revised)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</row>
    <row r="45" spans="2:21" ht="12.75"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</row>
    <row r="46" spans="2:21" ht="12.75"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2:21" ht="12.75"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</row>
    <row r="48" spans="2:21" ht="12.7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2:21" ht="12.75"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</row>
    <row r="50" spans="2:21" ht="12.7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</row>
  </sheetData>
  <sheetProtection sheet="1" selectLockedCells="1"/>
  <mergeCells count="28">
    <mergeCell ref="B6:U6"/>
    <mergeCell ref="B22:U22"/>
    <mergeCell ref="B34:G34"/>
    <mergeCell ref="B8:U8"/>
    <mergeCell ref="B12:U12"/>
    <mergeCell ref="B24:U24"/>
    <mergeCell ref="B10:U10"/>
    <mergeCell ref="B16:U16"/>
    <mergeCell ref="B40:U40"/>
    <mergeCell ref="B25:F25"/>
    <mergeCell ref="B14:U14"/>
    <mergeCell ref="B26:U26"/>
    <mergeCell ref="B18:U18"/>
    <mergeCell ref="B27:F27"/>
    <mergeCell ref="B29:F29"/>
    <mergeCell ref="B31:F31"/>
    <mergeCell ref="B20:U20"/>
    <mergeCell ref="B36:U36"/>
    <mergeCell ref="B49:U49"/>
    <mergeCell ref="B47:U47"/>
    <mergeCell ref="B28:U28"/>
    <mergeCell ref="B30:U30"/>
    <mergeCell ref="B32:U32"/>
    <mergeCell ref="B38:U38"/>
    <mergeCell ref="B46:K46"/>
    <mergeCell ref="B44:U45"/>
    <mergeCell ref="B41:H41"/>
    <mergeCell ref="B42:U42"/>
  </mergeCells>
  <hyperlinks>
    <hyperlink ref="B18:U18" location="'Table 2e'!A1" display="Table 2e: Inspection outcomes of pupil referral units inspected between 1 April 2012 and 30 June 2012 (provisional)"/>
    <hyperlink ref="B24:U24" location="'Table 4a'!A1" display="Table 4a: Maintained schools in special measures at 31 December 2012 (provisional)"/>
    <hyperlink ref="B28:S28" location="'Table 5c'!A1" display="'Table 5c'!A1"/>
    <hyperlink ref="B8" location="'Table 2'!A1" display="'Table 2'!A1"/>
    <hyperlink ref="B12" location="'Table 2b'!A1" display="'Table 2b'!A1"/>
    <hyperlink ref="B16" location="'Table 2d'!A1" display="'Table 2d'!A1"/>
    <hyperlink ref="B20" location="'Table 3'!A1" display="'Table 3'!A1"/>
    <hyperlink ref="B22" location="'Table 5'!A1" display="'Table 5'!A1"/>
    <hyperlink ref="B26" location="'Table 5b'!A1" display="'Table 5b'!A1"/>
    <hyperlink ref="B30" location="'Table 5d'!A1" display="'Table 5d'!A1"/>
    <hyperlink ref="B32" location="'Table 6'!A1" display="'Table 6'!A1"/>
    <hyperlink ref="B40" location="'Chart 2'!A1" display="'Chart 2'!A1"/>
    <hyperlink ref="B44:S45" location="'Chart 4'!A1" display="'Chart 4'!A1"/>
    <hyperlink ref="B10:U10" location="'Table 2a'!A1" display="Table 2a: Inspection outcomes of nursery schools inspected between 1 April 2012 and 30 June 2012 (provisional)"/>
    <hyperlink ref="B6:U6" location="'Table 1'!A1" display="Table 1: Number of maintained schools inspected between 1 April 2012 and 30 June 2012, by inspection type (provisional)"/>
    <hyperlink ref="B8:U8" location="'Table 2'!A1" display="Table 2: Inspection outcomes of maintained schools inspected between 1 April 2012 and 30 June 2012 (provisional)"/>
    <hyperlink ref="B12:U12" location="'Table 2b'!A1" display="Table 2b: Inspection outcomes of primary schools inspected between 1 April 2012 and 30 June 2012 (provisional)"/>
    <hyperlink ref="B16:U16" location="'Table 2d'!A1" display="Table 2d: Inspection outcomes of special schools inspected between 1 April 2012 and 30 June 2012 (provisional)"/>
    <hyperlink ref="B20:U20" location="'Table 3'!A1" display="Table 3: Inspection outcomes for selected judgements of maintained schools at their most recent inspection at 30 June 2012 (provisional)"/>
    <hyperlink ref="B22:U22" location="'Table 4'!A1" display="Table 4: Number of maintained schools placed into, coming out of and closing while in a category of concern between 1 October 2012 and 31 December 2012 (provisional)"/>
    <hyperlink ref="B26:U26" location="'Table 4b'!A1" display="Table 4b: Maintained schools in notice to improve at 31 December 2012 (provisional)"/>
    <hyperlink ref="B28:U28" location="'Table 4c'!A1" display="Table 4c: Maintained schools removed from special measures between 1 October 2012 and 31 December 2012 (provisional)"/>
    <hyperlink ref="B30:U30" location="'Table 4d'!A1" display="Table 4d: Maintained schools removed from notice to improve between 1 October 2012 and 31 December 2012 (provisional)"/>
    <hyperlink ref="B32:U32" location="'Table 5'!A1" display="Table 5: Most recent overall effectiveness for schools inspected at 31 December 2012 by local authority and government office region (provisional)"/>
    <hyperlink ref="B38:U38" location="'Chart 2'!A1" display="Chart 2: Overall effectiveness of maintained schools inspected between 1 April 2012 and 30 June 2012, by phase (provisional)"/>
    <hyperlink ref="B40:U40" location="'Chart 3'!A1" display="Chart 3: Key inspections judgements for maintained schools inspected between 1 April 2012 and 30 June 2012 (provisional)"/>
    <hyperlink ref="B42:U42" location="'Chart 4'!A1" display="Chart 4: Most recent overall effectiveness of schools inspected under section 5 at 30 June 2012 (provisional)"/>
    <hyperlink ref="B44:U45" location="'Chart 5'!A1" display="Chart 5:  Most recent overall effectiveness of schools inspected at 30 June 2012 compared to the most recent overall effectiveness at 31 August 2011, 31 August 2010 and 31 August 2009 (provisional)"/>
    <hyperlink ref="B14:U14" location="'Table 2c'!A1" display="Table 2c: Inspection outcomes of secondary schools inspected between 1 April 2012 and 30 June 2012 (provisional)"/>
    <hyperlink ref="B36" location="'Chart 1'!A1" display="Chart 1: Overall effectiveness of maintained schools inspected between 1 September 2005 and 30 June 2012 (provisional)"/>
    <hyperlink ref="B36:T36" location="'Chart 1'!A1" display="Chart 1: Overall effectiveness of maintained schools inspected between 1 September 2005 and 31 December 2011 (provisional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ignoredErrors>
    <ignoredError sqref="B6 B8 B10 B12 B14 B16 B18 B20 B22 B24 B26 B28 B30 B32 B36 B38 B40 B42 B4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6"/>
  </sheetPr>
  <dimension ref="A1:W41"/>
  <sheetViews>
    <sheetView showGridLines="0" showRowColHeader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18.140625" style="48" customWidth="1"/>
    <col min="3" max="7" width="13.7109375" style="48" customWidth="1"/>
    <col min="8" max="8" width="9.140625" style="48" customWidth="1"/>
    <col min="9" max="9" width="15.8515625" style="48" bestFit="1" customWidth="1"/>
    <col min="10" max="14" width="9.140625" style="48" customWidth="1"/>
    <col min="15" max="15" width="19.28125" style="48" customWidth="1"/>
    <col min="16" max="16384" width="9.140625" style="48" customWidth="1"/>
  </cols>
  <sheetData>
    <row r="1" ht="12.75">
      <c r="B1" s="145"/>
    </row>
    <row r="2" spans="2:12" ht="12.75" customHeight="1">
      <c r="B2" s="622" t="str">
        <f>"Chart 2: Overall effectiveness of schools inspected between "&amp;Dates!E3&amp;", by phase ("&amp;Dates!E7&amp;") "&amp;CHAR(185)&amp;" "&amp;CHAR(178)</f>
        <v>Chart 2: Overall effectiveness of schools inspected between 1 October 2014 to 31 December 2014, by phase (revised) ¹ ²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21" ht="12.75" hidden="1">
      <c r="B3" s="59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2:23" ht="14.25" customHeight="1" hidden="1">
      <c r="B4" s="276" t="s">
        <v>316</v>
      </c>
      <c r="C4" s="621" t="s">
        <v>508</v>
      </c>
      <c r="D4" s="621"/>
      <c r="E4" s="621"/>
      <c r="F4" s="66"/>
      <c r="J4" s="54"/>
      <c r="K4" s="54"/>
      <c r="L4" s="54"/>
      <c r="M4" s="54"/>
      <c r="N4" s="54"/>
      <c r="O4" s="219"/>
      <c r="P4" s="219"/>
      <c r="Q4" s="219"/>
      <c r="R4" s="219"/>
      <c r="S4" s="219"/>
      <c r="T4" s="219"/>
      <c r="U4" s="54"/>
      <c r="V4" s="54"/>
      <c r="W4" s="54"/>
    </row>
    <row r="5" spans="2:23" ht="6" customHeight="1">
      <c r="B5" s="34"/>
      <c r="J5" s="54"/>
      <c r="K5" s="54"/>
      <c r="L5" s="54"/>
      <c r="M5" s="54"/>
      <c r="N5" s="54"/>
      <c r="O5" s="219"/>
      <c r="P5" s="219"/>
      <c r="Q5" s="219"/>
      <c r="R5" s="219"/>
      <c r="S5" s="219"/>
      <c r="T5" s="219"/>
      <c r="U5" s="54"/>
      <c r="V5" s="54"/>
      <c r="W5" s="54"/>
    </row>
    <row r="6" spans="2:23" ht="12.75">
      <c r="B6" s="55" t="s">
        <v>251</v>
      </c>
      <c r="J6" s="54"/>
      <c r="K6" s="54"/>
      <c r="L6" s="54"/>
      <c r="M6" s="54"/>
      <c r="N6" s="197"/>
      <c r="O6" s="198" t="s">
        <v>252</v>
      </c>
      <c r="P6" s="199"/>
      <c r="Q6" s="199"/>
      <c r="R6" s="199"/>
      <c r="S6" s="199"/>
      <c r="T6" s="199"/>
      <c r="U6" s="54"/>
      <c r="V6" s="54"/>
      <c r="W6" s="54"/>
    </row>
    <row r="7" spans="1:23" ht="12.75">
      <c r="A7" s="200"/>
      <c r="B7" s="616" t="s">
        <v>19</v>
      </c>
      <c r="C7" s="618" t="s">
        <v>235</v>
      </c>
      <c r="D7" s="618"/>
      <c r="E7" s="618"/>
      <c r="F7" s="618"/>
      <c r="G7" s="618"/>
      <c r="J7" s="54"/>
      <c r="K7" s="54"/>
      <c r="L7" s="54"/>
      <c r="M7" s="54"/>
      <c r="N7" s="197"/>
      <c r="O7" s="201"/>
      <c r="P7" s="202" t="s">
        <v>235</v>
      </c>
      <c r="Q7" s="202"/>
      <c r="R7" s="202"/>
      <c r="S7" s="202"/>
      <c r="T7" s="202"/>
      <c r="U7" s="54"/>
      <c r="V7" s="54"/>
      <c r="W7" s="54"/>
    </row>
    <row r="8" spans="2:23" ht="21.75">
      <c r="B8" s="617"/>
      <c r="C8" s="60" t="s">
        <v>48</v>
      </c>
      <c r="D8" s="60" t="s">
        <v>49</v>
      </c>
      <c r="E8" s="256" t="s">
        <v>310</v>
      </c>
      <c r="F8" s="60" t="s">
        <v>50</v>
      </c>
      <c r="G8" s="56" t="s">
        <v>51</v>
      </c>
      <c r="J8" s="54"/>
      <c r="K8" s="54"/>
      <c r="L8" s="54"/>
      <c r="M8" s="54"/>
      <c r="N8" s="197"/>
      <c r="O8" s="203" t="s">
        <v>19</v>
      </c>
      <c r="P8" s="204" t="s">
        <v>48</v>
      </c>
      <c r="Q8" s="204" t="s">
        <v>49</v>
      </c>
      <c r="R8" s="204" t="s">
        <v>310</v>
      </c>
      <c r="S8" s="204" t="s">
        <v>50</v>
      </c>
      <c r="T8" s="205" t="s">
        <v>51</v>
      </c>
      <c r="U8" s="54"/>
      <c r="V8" s="54"/>
      <c r="W8" s="54"/>
    </row>
    <row r="9" spans="2:23" ht="12.75" customHeight="1">
      <c r="B9" s="478" t="s">
        <v>179</v>
      </c>
      <c r="C9" s="539">
        <f>DataPack!B830</f>
        <v>34</v>
      </c>
      <c r="D9" s="539">
        <f>DataPack!C830</f>
        <v>27</v>
      </c>
      <c r="E9" s="539">
        <f>DataPack!D830</f>
        <v>0</v>
      </c>
      <c r="F9" s="539">
        <f>DataPack!E830</f>
        <v>0</v>
      </c>
      <c r="G9" s="540">
        <f>DataPack!F830</f>
        <v>61</v>
      </c>
      <c r="H9" s="455"/>
      <c r="J9" s="54"/>
      <c r="K9" s="54"/>
      <c r="L9" s="54"/>
      <c r="M9" s="54"/>
      <c r="N9" s="197"/>
      <c r="O9" s="183" t="str">
        <f aca="true" t="shared" si="0" ref="O9:O14">B9&amp;" ("&amp;TEXT(G9,"##,##"&amp;")")</f>
        <v>Nursery (61)</v>
      </c>
      <c r="P9" s="206">
        <f aca="true" t="shared" si="1" ref="P9:P14">IF(ROUND(100*C9/$G9,0)=0,#N/A,ROUND(100*C9/$G9,0))</f>
        <v>56</v>
      </c>
      <c r="Q9" s="206">
        <f aca="true" t="shared" si="2" ref="Q9:Q14">IF(ROUND(100*D9/$G9,0)=0,#N/A,ROUND(100*D9/$G9,0))</f>
        <v>44</v>
      </c>
      <c r="R9" s="206" t="e">
        <f aca="true" t="shared" si="3" ref="R9:R14">IF(ROUND(100*E9/$G9,0)=0,#N/A,ROUND(100*E9/$G9,0))</f>
        <v>#N/A</v>
      </c>
      <c r="S9" s="206" t="e">
        <f aca="true" t="shared" si="4" ref="S9:S14">IF(ROUND(100*F9/$G9,0)=0,#N/A,ROUND(100*F9/$G9,0))</f>
        <v>#N/A</v>
      </c>
      <c r="T9" s="206">
        <v>100</v>
      </c>
      <c r="U9" s="54"/>
      <c r="V9" s="54"/>
      <c r="W9" s="54"/>
    </row>
    <row r="10" spans="2:23" ht="12.75" customHeight="1">
      <c r="B10" s="478" t="s">
        <v>180</v>
      </c>
      <c r="C10" s="539">
        <f>DataPack!B831</f>
        <v>105</v>
      </c>
      <c r="D10" s="539">
        <f>DataPack!C831</f>
        <v>686</v>
      </c>
      <c r="E10" s="539">
        <f>DataPack!D831</f>
        <v>243</v>
      </c>
      <c r="F10" s="539">
        <f>DataPack!E831</f>
        <v>37</v>
      </c>
      <c r="G10" s="540">
        <f>DataPack!F831</f>
        <v>1071</v>
      </c>
      <c r="H10" s="455"/>
      <c r="J10" s="54"/>
      <c r="K10" s="54"/>
      <c r="L10" s="54"/>
      <c r="M10" s="54"/>
      <c r="N10" s="197"/>
      <c r="O10" s="183" t="str">
        <f t="shared" si="0"/>
        <v>Primary (1,071)</v>
      </c>
      <c r="P10" s="206">
        <f t="shared" si="1"/>
        <v>10</v>
      </c>
      <c r="Q10" s="206">
        <f t="shared" si="2"/>
        <v>64</v>
      </c>
      <c r="R10" s="206">
        <f t="shared" si="3"/>
        <v>23</v>
      </c>
      <c r="S10" s="206">
        <f t="shared" si="4"/>
        <v>3</v>
      </c>
      <c r="T10" s="206">
        <v>100</v>
      </c>
      <c r="U10" s="54"/>
      <c r="V10" s="54"/>
      <c r="W10" s="54"/>
    </row>
    <row r="11" spans="2:23" ht="12.75" customHeight="1">
      <c r="B11" s="478" t="s">
        <v>181</v>
      </c>
      <c r="C11" s="539">
        <f>DataPack!B832</f>
        <v>27</v>
      </c>
      <c r="D11" s="539">
        <f>DataPack!C832</f>
        <v>87</v>
      </c>
      <c r="E11" s="539">
        <f>DataPack!D832</f>
        <v>79</v>
      </c>
      <c r="F11" s="539">
        <f>DataPack!E832</f>
        <v>38</v>
      </c>
      <c r="G11" s="540">
        <f>DataPack!F832</f>
        <v>231</v>
      </c>
      <c r="H11" s="455"/>
      <c r="J11" s="54"/>
      <c r="K11" s="54"/>
      <c r="L11" s="54"/>
      <c r="M11" s="54"/>
      <c r="N11" s="197"/>
      <c r="O11" s="183" t="str">
        <f t="shared" si="0"/>
        <v>Secondary (231)</v>
      </c>
      <c r="P11" s="206">
        <f t="shared" si="1"/>
        <v>12</v>
      </c>
      <c r="Q11" s="206">
        <f t="shared" si="2"/>
        <v>38</v>
      </c>
      <c r="R11" s="206">
        <f t="shared" si="3"/>
        <v>34</v>
      </c>
      <c r="S11" s="206">
        <f t="shared" si="4"/>
        <v>16</v>
      </c>
      <c r="T11" s="206">
        <v>100</v>
      </c>
      <c r="U11" s="54"/>
      <c r="V11" s="54"/>
      <c r="W11" s="54"/>
    </row>
    <row r="12" spans="2:23" ht="12.75" customHeight="1">
      <c r="B12" s="478" t="s">
        <v>41</v>
      </c>
      <c r="C12" s="539">
        <f>DataPack!B833</f>
        <v>35</v>
      </c>
      <c r="D12" s="539">
        <f>DataPack!C833</f>
        <v>51</v>
      </c>
      <c r="E12" s="539">
        <f>DataPack!D833</f>
        <v>12</v>
      </c>
      <c r="F12" s="539">
        <f>DataPack!E833</f>
        <v>8</v>
      </c>
      <c r="G12" s="540">
        <f>DataPack!F833</f>
        <v>106</v>
      </c>
      <c r="H12" s="455"/>
      <c r="J12" s="54"/>
      <c r="K12" s="54"/>
      <c r="L12" s="54"/>
      <c r="M12" s="54"/>
      <c r="N12" s="197"/>
      <c r="O12" s="183" t="str">
        <f t="shared" si="0"/>
        <v>Special  (106)</v>
      </c>
      <c r="P12" s="206">
        <f t="shared" si="1"/>
        <v>33</v>
      </c>
      <c r="Q12" s="206">
        <f t="shared" si="2"/>
        <v>48</v>
      </c>
      <c r="R12" s="206">
        <f t="shared" si="3"/>
        <v>11</v>
      </c>
      <c r="S12" s="206">
        <f t="shared" si="4"/>
        <v>8</v>
      </c>
      <c r="T12" s="206">
        <v>100</v>
      </c>
      <c r="U12" s="54"/>
      <c r="V12" s="54"/>
      <c r="W12" s="54"/>
    </row>
    <row r="13" spans="2:23" ht="12.75" customHeight="1">
      <c r="B13" s="478" t="s">
        <v>219</v>
      </c>
      <c r="C13" s="539">
        <f>DataPack!B834</f>
        <v>7</v>
      </c>
      <c r="D13" s="539">
        <f>DataPack!C834</f>
        <v>16</v>
      </c>
      <c r="E13" s="539">
        <f>DataPack!D834</f>
        <v>7</v>
      </c>
      <c r="F13" s="539">
        <f>DataPack!E834</f>
        <v>1</v>
      </c>
      <c r="G13" s="540">
        <f>DataPack!F834</f>
        <v>31</v>
      </c>
      <c r="H13" s="455"/>
      <c r="J13" s="54"/>
      <c r="K13" s="54"/>
      <c r="L13" s="54"/>
      <c r="M13" s="54"/>
      <c r="N13" s="197"/>
      <c r="O13" s="183" t="str">
        <f t="shared" si="0"/>
        <v>Pupil referral unit (31)</v>
      </c>
      <c r="P13" s="206">
        <f>IF(ROUND(100*C13/$G13,0)=0,#N/A,ROUND(100*C13/$G13,0))</f>
        <v>23</v>
      </c>
      <c r="Q13" s="206">
        <f t="shared" si="2"/>
        <v>52</v>
      </c>
      <c r="R13" s="206">
        <f t="shared" si="3"/>
        <v>23</v>
      </c>
      <c r="S13" s="206">
        <f t="shared" si="4"/>
        <v>3</v>
      </c>
      <c r="T13" s="206">
        <v>100</v>
      </c>
      <c r="U13" s="54"/>
      <c r="V13" s="54"/>
      <c r="W13" s="54"/>
    </row>
    <row r="14" spans="2:23" ht="12.75" customHeight="1">
      <c r="B14" s="479" t="s">
        <v>253</v>
      </c>
      <c r="C14" s="541">
        <f>DataPack!B835</f>
        <v>208</v>
      </c>
      <c r="D14" s="541">
        <f>DataPack!C835</f>
        <v>867</v>
      </c>
      <c r="E14" s="541">
        <f>DataPack!D835</f>
        <v>341</v>
      </c>
      <c r="F14" s="541">
        <f>DataPack!E835</f>
        <v>84</v>
      </c>
      <c r="G14" s="542">
        <f>DataPack!F835</f>
        <v>1500</v>
      </c>
      <c r="H14" s="455"/>
      <c r="J14" s="54"/>
      <c r="K14" s="54"/>
      <c r="L14" s="54"/>
      <c r="M14" s="54"/>
      <c r="N14" s="197"/>
      <c r="O14" s="183" t="str">
        <f t="shared" si="0"/>
        <v>All schools (1,500)</v>
      </c>
      <c r="P14" s="206">
        <f t="shared" si="1"/>
        <v>14</v>
      </c>
      <c r="Q14" s="206">
        <f t="shared" si="2"/>
        <v>58</v>
      </c>
      <c r="R14" s="206">
        <f t="shared" si="3"/>
        <v>23</v>
      </c>
      <c r="S14" s="206">
        <f t="shared" si="4"/>
        <v>6</v>
      </c>
      <c r="T14" s="206">
        <v>100</v>
      </c>
      <c r="U14" s="54"/>
      <c r="V14" s="54"/>
      <c r="W14" s="54"/>
    </row>
    <row r="15" spans="7:23" ht="13.5" customHeight="1">
      <c r="G15" s="192" t="s">
        <v>18</v>
      </c>
      <c r="H15" s="194"/>
      <c r="J15" s="54"/>
      <c r="K15" s="54"/>
      <c r="L15" s="207"/>
      <c r="M15" s="54"/>
      <c r="N15" s="197"/>
      <c r="O15" s="201"/>
      <c r="P15" s="199"/>
      <c r="Q15" s="199"/>
      <c r="R15" s="199"/>
      <c r="S15" s="199"/>
      <c r="T15" s="199"/>
      <c r="U15" s="54"/>
      <c r="V15" s="54"/>
      <c r="W15" s="54"/>
    </row>
    <row r="16" spans="10:23" ht="9" customHeight="1">
      <c r="J16" s="54"/>
      <c r="K16" s="54"/>
      <c r="L16" s="207"/>
      <c r="M16" s="54"/>
      <c r="N16" s="197"/>
      <c r="O16" s="197"/>
      <c r="P16" s="207"/>
      <c r="Q16" s="207"/>
      <c r="R16" s="207"/>
      <c r="S16" s="207"/>
      <c r="T16" s="207"/>
      <c r="U16" s="54"/>
      <c r="V16" s="54"/>
      <c r="W16" s="54"/>
    </row>
    <row r="17" spans="10:23" ht="12.75">
      <c r="J17" s="54"/>
      <c r="K17" s="54"/>
      <c r="L17" s="54"/>
      <c r="M17" s="54"/>
      <c r="N17" s="197"/>
      <c r="O17" s="208"/>
      <c r="P17" s="207"/>
      <c r="Q17" s="207"/>
      <c r="R17" s="207"/>
      <c r="S17" s="207"/>
      <c r="T17" s="207"/>
      <c r="U17" s="54"/>
      <c r="V17" s="54"/>
      <c r="W17" s="54"/>
    </row>
    <row r="18" spans="10:23" ht="12.75">
      <c r="J18" s="54"/>
      <c r="K18" s="54"/>
      <c r="L18" s="54"/>
      <c r="M18" s="54"/>
      <c r="N18" s="197"/>
      <c r="O18" s="197"/>
      <c r="P18" s="209"/>
      <c r="Q18" s="209"/>
      <c r="R18" s="209"/>
      <c r="S18" s="209"/>
      <c r="T18" s="209"/>
      <c r="U18" s="54"/>
      <c r="V18" s="54"/>
      <c r="W18" s="54"/>
    </row>
    <row r="19" spans="10:12" ht="12.75">
      <c r="J19" s="54"/>
      <c r="K19" s="54"/>
      <c r="L19" s="54"/>
    </row>
    <row r="20" spans="10:23" ht="12.75">
      <c r="J20" s="61"/>
      <c r="K20" s="54"/>
      <c r="L20" s="54"/>
      <c r="M20" s="54"/>
      <c r="N20" s="197"/>
      <c r="O20" s="210"/>
      <c r="P20" s="211"/>
      <c r="Q20" s="211"/>
      <c r="R20" s="211"/>
      <c r="S20" s="211"/>
      <c r="T20" s="212"/>
      <c r="U20" s="54"/>
      <c r="V20" s="54"/>
      <c r="W20" s="54"/>
    </row>
    <row r="21" spans="10:23" ht="12.75">
      <c r="J21" s="166"/>
      <c r="K21" s="54"/>
      <c r="L21" s="54"/>
      <c r="M21" s="54"/>
      <c r="N21" s="197"/>
      <c r="O21" s="210"/>
      <c r="P21" s="211"/>
      <c r="Q21" s="211"/>
      <c r="R21" s="211"/>
      <c r="S21" s="211"/>
      <c r="T21" s="212"/>
      <c r="U21" s="54"/>
      <c r="V21" s="54"/>
      <c r="W21" s="54"/>
    </row>
    <row r="22" spans="10:23" ht="12.75">
      <c r="J22" s="61"/>
      <c r="K22" s="54"/>
      <c r="L22" s="54"/>
      <c r="M22" s="54"/>
      <c r="N22" s="197"/>
      <c r="O22" s="210"/>
      <c r="P22" s="211"/>
      <c r="Q22" s="211"/>
      <c r="R22" s="211"/>
      <c r="S22" s="211"/>
      <c r="T22" s="212"/>
      <c r="U22" s="54"/>
      <c r="V22" s="54"/>
      <c r="W22" s="54"/>
    </row>
    <row r="23" spans="10:23" ht="12.75">
      <c r="J23" s="61"/>
      <c r="K23" s="54"/>
      <c r="L23" s="54"/>
      <c r="M23" s="54"/>
      <c r="N23" s="197"/>
      <c r="O23" s="210"/>
      <c r="P23" s="211"/>
      <c r="Q23" s="211"/>
      <c r="R23" s="211"/>
      <c r="S23" s="211"/>
      <c r="T23" s="212"/>
      <c r="U23" s="54"/>
      <c r="V23" s="54"/>
      <c r="W23" s="54"/>
    </row>
    <row r="24" spans="10:23" ht="12.75">
      <c r="J24" s="208"/>
      <c r="K24" s="54"/>
      <c r="L24" s="54"/>
      <c r="M24" s="54"/>
      <c r="N24" s="197"/>
      <c r="O24" s="210"/>
      <c r="P24" s="211"/>
      <c r="Q24" s="211"/>
      <c r="R24" s="211"/>
      <c r="S24" s="211"/>
      <c r="T24" s="212"/>
      <c r="U24" s="54"/>
      <c r="V24" s="54"/>
      <c r="W24" s="54"/>
    </row>
    <row r="25" spans="10:23" ht="12.75">
      <c r="J25" s="54"/>
      <c r="K25" s="54"/>
      <c r="L25" s="54"/>
      <c r="M25" s="54"/>
      <c r="N25" s="197"/>
      <c r="O25" s="210"/>
      <c r="P25" s="211"/>
      <c r="Q25" s="211"/>
      <c r="R25" s="211"/>
      <c r="S25" s="211"/>
      <c r="T25" s="212"/>
      <c r="U25" s="54"/>
      <c r="V25" s="54"/>
      <c r="W25" s="54"/>
    </row>
    <row r="26" spans="10:23" ht="12.75">
      <c r="J26" s="54"/>
      <c r="K26" s="54"/>
      <c r="L26" s="54"/>
      <c r="M26" s="54"/>
      <c r="N26" s="197"/>
      <c r="O26" s="197"/>
      <c r="P26" s="207"/>
      <c r="Q26" s="207"/>
      <c r="R26" s="207"/>
      <c r="S26" s="207"/>
      <c r="T26" s="207"/>
      <c r="U26" s="54"/>
      <c r="V26" s="54"/>
      <c r="W26" s="54"/>
    </row>
    <row r="27" spans="10:23" ht="12.75">
      <c r="J27" s="54"/>
      <c r="K27" s="54"/>
      <c r="L27" s="54"/>
      <c r="M27" s="54"/>
      <c r="N27" s="197"/>
      <c r="O27" s="197"/>
      <c r="P27" s="207"/>
      <c r="Q27" s="207"/>
      <c r="R27" s="207"/>
      <c r="S27" s="207"/>
      <c r="T27" s="207"/>
      <c r="U27" s="54"/>
      <c r="V27" s="54"/>
      <c r="W27" s="54"/>
    </row>
    <row r="28" spans="10:23" ht="12.75"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2:23" ht="12.75"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2:23" ht="12.75"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4:23" ht="12.75"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4:23" ht="12.75"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4:23" ht="12.75"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4:23" ht="12.75"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7:23" ht="12.75">
      <c r="G35" s="338" t="s">
        <v>381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4:23" ht="12.75"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2:13" ht="12.75">
      <c r="B37" s="289" t="s">
        <v>334</v>
      </c>
      <c r="C37" s="290"/>
      <c r="D37" s="290"/>
      <c r="E37" s="290"/>
      <c r="F37" s="290"/>
      <c r="G37" s="291"/>
      <c r="H37" s="292"/>
      <c r="I37" s="290"/>
      <c r="J37" s="290"/>
      <c r="K37" s="290"/>
      <c r="L37" s="290"/>
      <c r="M37" s="290"/>
    </row>
    <row r="38" spans="2:13" ht="12.75">
      <c r="B38" s="279" t="str">
        <f>"2. Data based on Edubase at "&amp;Dates!E4</f>
        <v>2. Data based on Edubase at 3 February 2015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2:13" ht="12.75" customHeight="1"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7"/>
      <c r="M39" s="337"/>
    </row>
    <row r="40" spans="2:13" ht="12.75"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</row>
    <row r="41" ht="12.75">
      <c r="B41" s="259"/>
    </row>
  </sheetData>
  <sheetProtection sheet="1" selectLockedCells="1"/>
  <mergeCells count="6">
    <mergeCell ref="B7:B8"/>
    <mergeCell ref="C7:G7"/>
    <mergeCell ref="C4:E4"/>
    <mergeCell ref="B2:L2"/>
    <mergeCell ref="B40:M40"/>
    <mergeCell ref="B39:L3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colBreaks count="1" manualBreakCount="1">
    <brk id="13" max="65535" man="1"/>
  </colBreaks>
  <ignoredErrors>
    <ignoredError sqref="C9:G14 P10:R13 S9:S14 P9:Q9 P14:R14 B2 B38" unlockedFormula="1"/>
    <ignoredError sqref="R9" evalError="1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B1:T38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11.140625" style="79" customWidth="1"/>
    <col min="3" max="3" width="33.00390625" style="79" customWidth="1"/>
    <col min="4" max="7" width="12.140625" style="79" customWidth="1"/>
    <col min="8" max="8" width="18.8515625" style="79" customWidth="1"/>
    <col min="9" max="10" width="9.140625" style="79" customWidth="1"/>
    <col min="11" max="11" width="30.8515625" style="79" customWidth="1"/>
    <col min="12" max="16384" width="9.140625" style="79" customWidth="1"/>
  </cols>
  <sheetData>
    <row r="1" spans="2:10" ht="7.5" customHeight="1">
      <c r="B1" s="145"/>
      <c r="C1" s="48"/>
      <c r="D1" s="48"/>
      <c r="E1" s="48"/>
      <c r="F1" s="48"/>
      <c r="G1" s="48"/>
      <c r="H1" s="48"/>
      <c r="I1" s="48"/>
      <c r="J1" s="48"/>
    </row>
    <row r="2" spans="2:17" ht="27" customHeight="1">
      <c r="B2" s="622" t="str">
        <f>"Chart 3: Key inspections judgements for schools inspected between "&amp;Dates!E3&amp;" ("&amp;Dates!E7&amp;") "&amp;CHAR(185)&amp;" "&amp;CHAR(178)</f>
        <v>Chart 3: Key inspections judgements for schools inspected between 1 October 2014 to 31 December 2014 (revised) ¹ ²</v>
      </c>
      <c r="C2" s="630"/>
      <c r="D2" s="630"/>
      <c r="E2" s="630"/>
      <c r="F2" s="630"/>
      <c r="G2" s="630"/>
      <c r="H2" s="630"/>
      <c r="I2" s="63"/>
      <c r="J2" s="277"/>
      <c r="K2" s="449"/>
      <c r="L2" s="450"/>
      <c r="M2" s="450"/>
      <c r="N2" s="450"/>
      <c r="O2" s="450"/>
      <c r="P2" s="450"/>
      <c r="Q2" s="450"/>
    </row>
    <row r="3" spans="2:20" ht="12.75">
      <c r="B3" s="275" t="s">
        <v>316</v>
      </c>
      <c r="C3" s="333" t="s">
        <v>508</v>
      </c>
      <c r="D3" s="48"/>
      <c r="E3" s="48"/>
      <c r="F3" s="48"/>
      <c r="G3" s="48"/>
      <c r="H3" s="48"/>
      <c r="I3" s="48"/>
      <c r="J3" s="197"/>
      <c r="K3" s="450"/>
      <c r="L3" s="450"/>
      <c r="M3" s="450"/>
      <c r="N3" s="450"/>
      <c r="O3" s="450"/>
      <c r="P3" s="450"/>
      <c r="Q3" s="450"/>
      <c r="R3" s="82"/>
      <c r="S3" s="82"/>
      <c r="T3" s="82"/>
    </row>
    <row r="4" spans="2:20" ht="12" customHeight="1">
      <c r="B4" s="55" t="s">
        <v>251</v>
      </c>
      <c r="C4" s="48"/>
      <c r="D4" s="48"/>
      <c r="E4" s="48"/>
      <c r="F4" s="48"/>
      <c r="G4" s="48"/>
      <c r="H4" s="48"/>
      <c r="I4" s="48"/>
      <c r="J4" s="197"/>
      <c r="K4" s="450"/>
      <c r="L4" s="450"/>
      <c r="M4" s="450"/>
      <c r="N4" s="450"/>
      <c r="O4" s="450"/>
      <c r="P4" s="450"/>
      <c r="Q4" s="450"/>
      <c r="R4" s="82"/>
      <c r="S4" s="82"/>
      <c r="T4" s="82"/>
    </row>
    <row r="5" spans="2:20" ht="12" customHeight="1">
      <c r="B5" s="631" t="s">
        <v>255</v>
      </c>
      <c r="C5" s="64"/>
      <c r="D5" s="618" t="s">
        <v>253</v>
      </c>
      <c r="E5" s="618"/>
      <c r="F5" s="618"/>
      <c r="G5" s="618"/>
      <c r="H5" s="618"/>
      <c r="I5" s="48"/>
      <c r="J5" s="197"/>
      <c r="K5" s="451"/>
      <c r="L5" s="452"/>
      <c r="M5" s="450"/>
      <c r="N5" s="450"/>
      <c r="O5" s="450"/>
      <c r="P5" s="450"/>
      <c r="Q5" s="450"/>
      <c r="R5" s="82"/>
      <c r="S5" s="82"/>
      <c r="T5" s="82"/>
    </row>
    <row r="6" spans="2:19" ht="24" customHeight="1">
      <c r="B6" s="632"/>
      <c r="C6" s="53"/>
      <c r="D6" s="60" t="s">
        <v>48</v>
      </c>
      <c r="E6" s="60" t="s">
        <v>49</v>
      </c>
      <c r="F6" s="256" t="s">
        <v>310</v>
      </c>
      <c r="G6" s="60" t="s">
        <v>50</v>
      </c>
      <c r="H6" s="56" t="s">
        <v>51</v>
      </c>
      <c r="I6" s="48"/>
      <c r="J6" s="197"/>
      <c r="K6" s="180" t="s">
        <v>19</v>
      </c>
      <c r="L6" s="181" t="s">
        <v>48</v>
      </c>
      <c r="M6" s="181" t="s">
        <v>49</v>
      </c>
      <c r="N6" s="181" t="s">
        <v>310</v>
      </c>
      <c r="O6" s="181" t="s">
        <v>50</v>
      </c>
      <c r="P6" s="184"/>
      <c r="Q6" s="450"/>
      <c r="R6" s="82"/>
      <c r="S6" s="82"/>
    </row>
    <row r="7" spans="2:18" ht="12" customHeight="1">
      <c r="B7" s="628" t="s">
        <v>297</v>
      </c>
      <c r="C7" s="628"/>
      <c r="D7" s="255">
        <f>DataPack!B839</f>
        <v>208</v>
      </c>
      <c r="E7" s="255">
        <f>DataPack!C839</f>
        <v>867</v>
      </c>
      <c r="F7" s="255">
        <f>DataPack!D839</f>
        <v>341</v>
      </c>
      <c r="G7" s="255">
        <f>DataPack!E839</f>
        <v>84</v>
      </c>
      <c r="H7" s="69">
        <f>DataPack!F839</f>
        <v>1500</v>
      </c>
      <c r="I7" s="48"/>
      <c r="J7" s="197"/>
      <c r="K7" s="183" t="str">
        <f>B7&amp;" ("&amp;TEXT(H7,"##,##"&amp;")")</f>
        <v>Overall Effectiveness (1,500)</v>
      </c>
      <c r="L7" s="182">
        <f aca="true" t="shared" si="0" ref="L7:O10">IF(ROUND(100*D7/$H7,0)=0,0,ROUND(100*D7/$H7,0))</f>
        <v>14</v>
      </c>
      <c r="M7" s="182">
        <f t="shared" si="0"/>
        <v>58</v>
      </c>
      <c r="N7" s="182">
        <f t="shared" si="0"/>
        <v>23</v>
      </c>
      <c r="O7" s="182">
        <f t="shared" si="0"/>
        <v>6</v>
      </c>
      <c r="P7" s="184"/>
      <c r="Q7" s="450"/>
      <c r="R7" s="82"/>
    </row>
    <row r="8" spans="2:18" ht="12" customHeight="1">
      <c r="B8" s="628" t="s">
        <v>554</v>
      </c>
      <c r="C8" s="628"/>
      <c r="D8" s="252">
        <f>DataPack!B840</f>
        <v>204</v>
      </c>
      <c r="E8" s="252">
        <f>DataPack!C840</f>
        <v>739</v>
      </c>
      <c r="F8" s="252">
        <f>DataPack!D840</f>
        <v>145</v>
      </c>
      <c r="G8" s="252">
        <f>DataPack!E840</f>
        <v>10</v>
      </c>
      <c r="H8" s="69">
        <f>DataPack!F840</f>
        <v>1098</v>
      </c>
      <c r="I8" s="48"/>
      <c r="J8" s="197"/>
      <c r="K8" s="183" t="str">
        <f>B8&amp;" ("&amp;TEXT(H8,"##,##"&amp;")")</f>
        <v>Effectiveness of the early years provision (1,098)</v>
      </c>
      <c r="L8" s="182">
        <f t="shared" si="0"/>
        <v>19</v>
      </c>
      <c r="M8" s="182">
        <f t="shared" si="0"/>
        <v>67</v>
      </c>
      <c r="N8" s="182">
        <f t="shared" si="0"/>
        <v>13</v>
      </c>
      <c r="O8" s="182">
        <f t="shared" si="0"/>
        <v>1</v>
      </c>
      <c r="P8" s="184"/>
      <c r="Q8" s="450"/>
      <c r="R8" s="82"/>
    </row>
    <row r="9" spans="2:18" ht="12" customHeight="1">
      <c r="B9" s="628" t="s">
        <v>553</v>
      </c>
      <c r="C9" s="628"/>
      <c r="D9" s="252">
        <f>DataPack!B841</f>
        <v>47</v>
      </c>
      <c r="E9" s="252">
        <f>DataPack!C841</f>
        <v>107</v>
      </c>
      <c r="F9" s="252">
        <f>DataPack!D841</f>
        <v>53</v>
      </c>
      <c r="G9" s="252">
        <f>DataPack!E841</f>
        <v>8</v>
      </c>
      <c r="H9" s="69">
        <f>DataPack!F841</f>
        <v>215</v>
      </c>
      <c r="I9" s="48"/>
      <c r="J9" s="197"/>
      <c r="K9" s="183" t="str">
        <f>B9&amp;" ("&amp;TEXT(H9,"##,##"&amp;")")</f>
        <v>Effectiveness of the sixth form provision (215)</v>
      </c>
      <c r="L9" s="182">
        <f t="shared" si="0"/>
        <v>22</v>
      </c>
      <c r="M9" s="182">
        <f t="shared" si="0"/>
        <v>50</v>
      </c>
      <c r="N9" s="182">
        <f t="shared" si="0"/>
        <v>25</v>
      </c>
      <c r="O9" s="182">
        <f t="shared" si="0"/>
        <v>4</v>
      </c>
      <c r="P9" s="184"/>
      <c r="Q9" s="450"/>
      <c r="R9" s="82"/>
    </row>
    <row r="10" spans="2:18" ht="12" customHeight="1">
      <c r="B10" s="628" t="s">
        <v>299</v>
      </c>
      <c r="C10" s="628"/>
      <c r="D10" s="252">
        <f>DataPack!B842</f>
        <v>211</v>
      </c>
      <c r="E10" s="252">
        <f>DataPack!C842</f>
        <v>873</v>
      </c>
      <c r="F10" s="252">
        <f>DataPack!D842</f>
        <v>342</v>
      </c>
      <c r="G10" s="252">
        <f>DataPack!E842</f>
        <v>74</v>
      </c>
      <c r="H10" s="69">
        <f>DataPack!F842</f>
        <v>1500</v>
      </c>
      <c r="I10" s="48"/>
      <c r="J10" s="197"/>
      <c r="K10" s="183" t="str">
        <f>B10&amp;" ("&amp;TEXT(H10,"##,##"&amp;")")</f>
        <v>Achievement of pupils (1,500)</v>
      </c>
      <c r="L10" s="182">
        <f t="shared" si="0"/>
        <v>14</v>
      </c>
      <c r="M10" s="182">
        <f t="shared" si="0"/>
        <v>58</v>
      </c>
      <c r="N10" s="182">
        <f t="shared" si="0"/>
        <v>23</v>
      </c>
      <c r="O10" s="182">
        <f t="shared" si="0"/>
        <v>5</v>
      </c>
      <c r="P10" s="184"/>
      <c r="Q10" s="450"/>
      <c r="R10" s="82"/>
    </row>
    <row r="11" spans="2:18" ht="12" customHeight="1">
      <c r="B11" s="628" t="s">
        <v>300</v>
      </c>
      <c r="C11" s="628"/>
      <c r="D11" s="252">
        <f>DataPack!B843</f>
        <v>381</v>
      </c>
      <c r="E11" s="252">
        <f>DataPack!C843</f>
        <v>912</v>
      </c>
      <c r="F11" s="252">
        <f>DataPack!D843</f>
        <v>172</v>
      </c>
      <c r="G11" s="252">
        <f>DataPack!E843</f>
        <v>35</v>
      </c>
      <c r="H11" s="69">
        <f>DataPack!F843</f>
        <v>1500</v>
      </c>
      <c r="I11" s="48"/>
      <c r="J11" s="197"/>
      <c r="K11" s="183" t="str">
        <f>B11&amp;" ("&amp;TEXT(H12,"##,##"&amp;")")</f>
        <v>Behaviour and safety of pupils (1,500)</v>
      </c>
      <c r="L11" s="182">
        <f>IF(ROUND(100*D11/$H11,0)=0,0,ROUND(100*D11/$H11,0))</f>
        <v>25</v>
      </c>
      <c r="M11" s="182">
        <f aca="true" t="shared" si="1" ref="L11:O13">IF(ROUND(100*E11/$H11,0)=0,0,ROUND(100*E11/$H11,0))</f>
        <v>61</v>
      </c>
      <c r="N11" s="182">
        <f t="shared" si="1"/>
        <v>11</v>
      </c>
      <c r="O11" s="182">
        <f t="shared" si="1"/>
        <v>2</v>
      </c>
      <c r="P11" s="184"/>
      <c r="Q11" s="450"/>
      <c r="R11" s="82"/>
    </row>
    <row r="12" spans="2:18" ht="12" customHeight="1">
      <c r="B12" s="628" t="s">
        <v>256</v>
      </c>
      <c r="C12" s="628"/>
      <c r="D12" s="252">
        <f>DataPack!B844</f>
        <v>209</v>
      </c>
      <c r="E12" s="252">
        <f>DataPack!C844</f>
        <v>881</v>
      </c>
      <c r="F12" s="252">
        <f>DataPack!D844</f>
        <v>342</v>
      </c>
      <c r="G12" s="252">
        <f>DataPack!E844</f>
        <v>68</v>
      </c>
      <c r="H12" s="69">
        <f>DataPack!F844</f>
        <v>1500</v>
      </c>
      <c r="I12" s="48"/>
      <c r="J12" s="197"/>
      <c r="K12" s="183" t="str">
        <f>B12&amp;" ("&amp;TEXT(H11,"##,##"&amp;")")</f>
        <v>Quality of teaching (1,500)</v>
      </c>
      <c r="L12" s="182">
        <f t="shared" si="1"/>
        <v>14</v>
      </c>
      <c r="M12" s="182">
        <f t="shared" si="1"/>
        <v>59</v>
      </c>
      <c r="N12" s="182">
        <f t="shared" si="1"/>
        <v>23</v>
      </c>
      <c r="O12" s="182">
        <f t="shared" si="1"/>
        <v>5</v>
      </c>
      <c r="P12" s="184"/>
      <c r="Q12" s="450"/>
      <c r="R12" s="82"/>
    </row>
    <row r="13" spans="2:18" ht="12" customHeight="1">
      <c r="B13" s="629" t="s">
        <v>298</v>
      </c>
      <c r="C13" s="629"/>
      <c r="D13" s="253">
        <f>DataPack!B845</f>
        <v>267</v>
      </c>
      <c r="E13" s="253">
        <f>DataPack!C845</f>
        <v>878</v>
      </c>
      <c r="F13" s="253">
        <f>DataPack!D845</f>
        <v>285</v>
      </c>
      <c r="G13" s="253">
        <f>DataPack!E845</f>
        <v>70</v>
      </c>
      <c r="H13" s="278">
        <f>DataPack!F845</f>
        <v>1500</v>
      </c>
      <c r="I13" s="48"/>
      <c r="J13" s="197"/>
      <c r="K13" s="183" t="str">
        <f>B13&amp;" ("&amp;TEXT(H13,"##,##"&amp;")")</f>
        <v>Leadership and management (1,500)</v>
      </c>
      <c r="L13" s="182">
        <f t="shared" si="1"/>
        <v>18</v>
      </c>
      <c r="M13" s="182">
        <f t="shared" si="1"/>
        <v>59</v>
      </c>
      <c r="N13" s="182">
        <f t="shared" si="1"/>
        <v>19</v>
      </c>
      <c r="O13" s="182">
        <f t="shared" si="1"/>
        <v>5</v>
      </c>
      <c r="P13" s="184"/>
      <c r="Q13" s="450"/>
      <c r="R13" s="82"/>
    </row>
    <row r="14" spans="2:20" ht="12" customHeight="1">
      <c r="B14" s="48"/>
      <c r="C14" s="48"/>
      <c r="D14" s="48"/>
      <c r="E14" s="48"/>
      <c r="F14" s="48"/>
      <c r="G14" s="619" t="s">
        <v>18</v>
      </c>
      <c r="H14" s="619"/>
      <c r="I14" s="48"/>
      <c r="J14" s="197"/>
      <c r="K14" s="184"/>
      <c r="L14" s="184"/>
      <c r="M14" s="184"/>
      <c r="N14" s="184"/>
      <c r="O14" s="184"/>
      <c r="P14" s="184"/>
      <c r="Q14" s="450"/>
      <c r="R14" s="176"/>
      <c r="S14" s="176"/>
      <c r="T14" s="82"/>
    </row>
    <row r="15" spans="2:20" ht="12.75">
      <c r="B15" s="48"/>
      <c r="C15" s="48"/>
      <c r="D15" s="48"/>
      <c r="E15" s="48"/>
      <c r="F15" s="48"/>
      <c r="G15" s="48"/>
      <c r="H15" s="48"/>
      <c r="I15" s="48"/>
      <c r="J15" s="197"/>
      <c r="K15" s="184"/>
      <c r="L15" s="184"/>
      <c r="M15" s="184"/>
      <c r="N15" s="184"/>
      <c r="O15" s="184"/>
      <c r="P15" s="184"/>
      <c r="Q15" s="450"/>
      <c r="R15" s="176"/>
      <c r="S15" s="176"/>
      <c r="T15" s="82"/>
    </row>
    <row r="16" spans="2:20" ht="12.75">
      <c r="B16" s="48"/>
      <c r="C16" s="48"/>
      <c r="D16" s="48"/>
      <c r="E16" s="48"/>
      <c r="F16" s="48"/>
      <c r="G16" s="48"/>
      <c r="H16" s="48"/>
      <c r="I16" s="48"/>
      <c r="J16" s="197"/>
      <c r="K16" s="184"/>
      <c r="L16" s="184"/>
      <c r="M16" s="222"/>
      <c r="N16" s="222"/>
      <c r="O16" s="222"/>
      <c r="P16" s="222"/>
      <c r="Q16" s="453"/>
      <c r="R16" s="176"/>
      <c r="S16" s="176"/>
      <c r="T16" s="82"/>
    </row>
    <row r="17" spans="2:20" ht="12.75">
      <c r="B17" s="48"/>
      <c r="C17" s="48"/>
      <c r="D17" s="48"/>
      <c r="E17" s="48"/>
      <c r="F17" s="48"/>
      <c r="G17" s="48"/>
      <c r="H17" s="48"/>
      <c r="I17" s="48"/>
      <c r="J17" s="197"/>
      <c r="K17" s="184"/>
      <c r="L17" s="184"/>
      <c r="M17" s="181" t="s">
        <v>48</v>
      </c>
      <c r="N17" s="181" t="s">
        <v>49</v>
      </c>
      <c r="O17" s="181" t="s">
        <v>310</v>
      </c>
      <c r="P17" s="181" t="s">
        <v>50</v>
      </c>
      <c r="Q17" s="453"/>
      <c r="R17" s="176"/>
      <c r="S17" s="176"/>
      <c r="T17" s="82"/>
    </row>
    <row r="18" spans="2:20" ht="12.75">
      <c r="B18" s="48"/>
      <c r="C18" s="48"/>
      <c r="D18" s="48"/>
      <c r="E18" s="48"/>
      <c r="F18" s="48"/>
      <c r="G18" s="48"/>
      <c r="H18" s="48"/>
      <c r="I18" s="48"/>
      <c r="J18" s="197"/>
      <c r="K18" s="221" t="str">
        <f aca="true" t="shared" si="2" ref="K18:K24">B7&amp;" ("&amp;TEXT(H7,"##,##"&amp;")")</f>
        <v>Overall Effectiveness (1,500)</v>
      </c>
      <c r="L18" s="221"/>
      <c r="M18" s="185">
        <f aca="true" t="shared" si="3" ref="M18:P21">D7</f>
        <v>208</v>
      </c>
      <c r="N18" s="185">
        <f t="shared" si="3"/>
        <v>867</v>
      </c>
      <c r="O18" s="185">
        <f t="shared" si="3"/>
        <v>341</v>
      </c>
      <c r="P18" s="185">
        <f t="shared" si="3"/>
        <v>84</v>
      </c>
      <c r="Q18" s="450"/>
      <c r="R18" s="176"/>
      <c r="S18" s="176"/>
      <c r="T18" s="82"/>
    </row>
    <row r="19" spans="2:20" ht="12.75" customHeight="1">
      <c r="B19" s="48"/>
      <c r="C19" s="48"/>
      <c r="D19" s="48"/>
      <c r="E19" s="48"/>
      <c r="F19" s="48"/>
      <c r="G19" s="48"/>
      <c r="H19" s="48"/>
      <c r="I19" s="48"/>
      <c r="J19" s="197"/>
      <c r="K19" s="221" t="str">
        <f t="shared" si="2"/>
        <v>Effectiveness of the early years provision (1,098)</v>
      </c>
      <c r="L19" s="178"/>
      <c r="M19" s="185">
        <f t="shared" si="3"/>
        <v>204</v>
      </c>
      <c r="N19" s="185">
        <f t="shared" si="3"/>
        <v>739</v>
      </c>
      <c r="O19" s="185">
        <f t="shared" si="3"/>
        <v>145</v>
      </c>
      <c r="P19" s="185">
        <f t="shared" si="3"/>
        <v>10</v>
      </c>
      <c r="Q19" s="450"/>
      <c r="R19" s="176"/>
      <c r="S19" s="176"/>
      <c r="T19" s="82"/>
    </row>
    <row r="20" spans="2:20" ht="12.75" customHeight="1">
      <c r="B20" s="48"/>
      <c r="C20" s="48"/>
      <c r="D20" s="48"/>
      <c r="E20" s="48"/>
      <c r="F20" s="48"/>
      <c r="G20" s="48"/>
      <c r="H20" s="48"/>
      <c r="I20" s="48"/>
      <c r="J20" s="197"/>
      <c r="K20" s="221" t="str">
        <f t="shared" si="2"/>
        <v>Effectiveness of the sixth form provision (215)</v>
      </c>
      <c r="L20" s="178"/>
      <c r="M20" s="185">
        <f t="shared" si="3"/>
        <v>47</v>
      </c>
      <c r="N20" s="185">
        <f t="shared" si="3"/>
        <v>107</v>
      </c>
      <c r="O20" s="185">
        <f t="shared" si="3"/>
        <v>53</v>
      </c>
      <c r="P20" s="185">
        <f t="shared" si="3"/>
        <v>8</v>
      </c>
      <c r="Q20" s="450"/>
      <c r="R20" s="176"/>
      <c r="S20" s="176"/>
      <c r="T20" s="82"/>
    </row>
    <row r="21" spans="2:20" ht="12.75" customHeight="1">
      <c r="B21" s="48"/>
      <c r="C21" s="48"/>
      <c r="D21" s="48"/>
      <c r="E21" s="48"/>
      <c r="F21" s="48"/>
      <c r="G21" s="48"/>
      <c r="H21" s="48"/>
      <c r="I21" s="48"/>
      <c r="J21" s="197"/>
      <c r="K21" s="221" t="str">
        <f t="shared" si="2"/>
        <v>Achievement of pupils (1,500)</v>
      </c>
      <c r="L21" s="221"/>
      <c r="M21" s="185">
        <f t="shared" si="3"/>
        <v>211</v>
      </c>
      <c r="N21" s="185">
        <f t="shared" si="3"/>
        <v>873</v>
      </c>
      <c r="O21" s="185">
        <f t="shared" si="3"/>
        <v>342</v>
      </c>
      <c r="P21" s="185">
        <f t="shared" si="3"/>
        <v>74</v>
      </c>
      <c r="Q21" s="450"/>
      <c r="R21" s="176"/>
      <c r="S21" s="176"/>
      <c r="T21" s="82"/>
    </row>
    <row r="22" spans="2:20" ht="12.75" customHeight="1">
      <c r="B22" s="48"/>
      <c r="C22" s="48"/>
      <c r="D22" s="48"/>
      <c r="E22" s="48"/>
      <c r="F22" s="48"/>
      <c r="G22" s="48"/>
      <c r="H22" s="48"/>
      <c r="I22" s="48"/>
      <c r="J22" s="197"/>
      <c r="K22" s="221" t="str">
        <f t="shared" si="2"/>
        <v>Behaviour and safety of pupils (1,500)</v>
      </c>
      <c r="L22" s="221"/>
      <c r="M22" s="185">
        <f>D12</f>
        <v>209</v>
      </c>
      <c r="N22" s="185">
        <f>E12</f>
        <v>881</v>
      </c>
      <c r="O22" s="185">
        <f>F12</f>
        <v>342</v>
      </c>
      <c r="P22" s="185">
        <f>G12</f>
        <v>68</v>
      </c>
      <c r="Q22" s="450"/>
      <c r="R22" s="176"/>
      <c r="S22" s="176"/>
      <c r="T22" s="82"/>
    </row>
    <row r="23" spans="2:20" ht="12.75" customHeight="1">
      <c r="B23" s="48"/>
      <c r="C23" s="48"/>
      <c r="D23" s="48"/>
      <c r="E23" s="48"/>
      <c r="F23" s="48"/>
      <c r="G23" s="48"/>
      <c r="H23" s="48"/>
      <c r="I23" s="48"/>
      <c r="J23" s="197"/>
      <c r="K23" s="221" t="str">
        <f t="shared" si="2"/>
        <v>Quality of teaching (1,500)</v>
      </c>
      <c r="L23" s="221"/>
      <c r="M23" s="185">
        <f>D11</f>
        <v>381</v>
      </c>
      <c r="N23" s="185">
        <f>E11</f>
        <v>912</v>
      </c>
      <c r="O23" s="185">
        <f>F11</f>
        <v>172</v>
      </c>
      <c r="P23" s="185">
        <f>G11</f>
        <v>35</v>
      </c>
      <c r="Q23" s="450"/>
      <c r="R23" s="176"/>
      <c r="S23" s="176"/>
      <c r="T23" s="82"/>
    </row>
    <row r="24" spans="2:20" ht="12.75" customHeight="1">
      <c r="B24" s="48"/>
      <c r="C24" s="48"/>
      <c r="D24" s="48"/>
      <c r="E24" s="48"/>
      <c r="F24" s="48"/>
      <c r="G24" s="48"/>
      <c r="H24" s="48"/>
      <c r="I24" s="48"/>
      <c r="J24" s="197"/>
      <c r="K24" s="221" t="str">
        <f t="shared" si="2"/>
        <v>Leadership and management (1,500)</v>
      </c>
      <c r="L24" s="221"/>
      <c r="M24" s="185">
        <f>D13</f>
        <v>267</v>
      </c>
      <c r="N24" s="185">
        <f>E13</f>
        <v>878</v>
      </c>
      <c r="O24" s="185">
        <f>F13</f>
        <v>285</v>
      </c>
      <c r="P24" s="185">
        <f>G13</f>
        <v>70</v>
      </c>
      <c r="Q24" s="450"/>
      <c r="R24" s="176"/>
      <c r="S24" s="176"/>
      <c r="T24" s="82"/>
    </row>
    <row r="25" spans="2:20" ht="12.75">
      <c r="B25" s="48"/>
      <c r="C25" s="48"/>
      <c r="D25" s="48"/>
      <c r="E25" s="48"/>
      <c r="F25" s="48"/>
      <c r="G25" s="48"/>
      <c r="H25" s="48"/>
      <c r="I25" s="48"/>
      <c r="J25" s="197"/>
      <c r="K25" s="221"/>
      <c r="L25" s="221"/>
      <c r="M25" s="184"/>
      <c r="N25" s="184"/>
      <c r="O25" s="184"/>
      <c r="P25" s="184"/>
      <c r="Q25" s="450"/>
      <c r="R25" s="176"/>
      <c r="S25" s="176"/>
      <c r="T25" s="82"/>
    </row>
    <row r="26" spans="2:20" ht="12.75">
      <c r="B26" s="48"/>
      <c r="C26" s="48"/>
      <c r="D26" s="48"/>
      <c r="E26" s="48"/>
      <c r="F26" s="48"/>
      <c r="G26" s="48"/>
      <c r="H26" s="48"/>
      <c r="I26" s="48"/>
      <c r="J26" s="133"/>
      <c r="K26" s="184"/>
      <c r="L26" s="184"/>
      <c r="M26" s="184"/>
      <c r="N26" s="184"/>
      <c r="O26" s="184"/>
      <c r="P26" s="184"/>
      <c r="Q26" s="450"/>
      <c r="R26" s="176"/>
      <c r="S26" s="176"/>
      <c r="T26" s="82"/>
    </row>
    <row r="27" spans="2:20" ht="12.75">
      <c r="B27" s="48"/>
      <c r="C27" s="48"/>
      <c r="D27" s="48"/>
      <c r="E27" s="48"/>
      <c r="F27" s="48"/>
      <c r="G27" s="48"/>
      <c r="H27" s="48"/>
      <c r="I27" s="48"/>
      <c r="J27" s="133"/>
      <c r="K27" s="450"/>
      <c r="L27" s="450"/>
      <c r="M27" s="450"/>
      <c r="N27" s="450"/>
      <c r="O27" s="450"/>
      <c r="P27" s="450"/>
      <c r="Q27" s="450"/>
      <c r="R27" s="176"/>
      <c r="S27" s="176"/>
      <c r="T27" s="82"/>
    </row>
    <row r="28" spans="2:20" ht="12.75">
      <c r="B28" s="48"/>
      <c r="C28" s="48"/>
      <c r="D28" s="48"/>
      <c r="E28" s="48"/>
      <c r="F28" s="48"/>
      <c r="G28" s="48"/>
      <c r="H28" s="48"/>
      <c r="I28" s="48"/>
      <c r="J28" s="133"/>
      <c r="K28" s="450"/>
      <c r="L28" s="450"/>
      <c r="M28" s="450"/>
      <c r="N28" s="450"/>
      <c r="O28" s="450"/>
      <c r="P28" s="450"/>
      <c r="Q28" s="450"/>
      <c r="R28" s="176"/>
      <c r="S28" s="176"/>
      <c r="T28" s="82"/>
    </row>
    <row r="29" spans="2:19" ht="12.75">
      <c r="B29" s="48"/>
      <c r="C29" s="48"/>
      <c r="D29" s="48"/>
      <c r="E29" s="48"/>
      <c r="F29" s="48"/>
      <c r="G29" s="48"/>
      <c r="H29" s="48"/>
      <c r="I29" s="48"/>
      <c r="J29" s="133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2:19" ht="12.75">
      <c r="B30" s="48"/>
      <c r="C30" s="48"/>
      <c r="D30" s="48"/>
      <c r="E30" s="48"/>
      <c r="F30" s="48"/>
      <c r="G30" s="48"/>
      <c r="H30" s="48"/>
      <c r="I30" s="48"/>
      <c r="J30" s="133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2:19" ht="12.75">
      <c r="B31" s="48"/>
      <c r="C31" s="48"/>
      <c r="D31" s="48"/>
      <c r="E31" s="48"/>
      <c r="F31" s="48"/>
      <c r="G31" s="48"/>
      <c r="H31" s="48"/>
      <c r="I31" s="48"/>
      <c r="J31" s="133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2:19" ht="12.75">
      <c r="B32" s="48"/>
      <c r="C32" s="48"/>
      <c r="D32" s="48"/>
      <c r="E32" s="48"/>
      <c r="F32" s="48"/>
      <c r="G32" s="48"/>
      <c r="H32" s="48"/>
      <c r="I32" s="48"/>
      <c r="J32" s="133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2:19" ht="12.75">
      <c r="B33" s="48"/>
      <c r="C33" s="48"/>
      <c r="D33" s="48"/>
      <c r="E33" s="48"/>
      <c r="F33" s="48"/>
      <c r="G33" s="48"/>
      <c r="H33" s="48"/>
      <c r="I33" s="48"/>
      <c r="J33" s="133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2:19" ht="12.75">
      <c r="B34" s="48"/>
      <c r="C34" s="48"/>
      <c r="D34" s="48"/>
      <c r="E34" s="48"/>
      <c r="F34" s="48"/>
      <c r="G34" s="48"/>
      <c r="H34" s="338" t="s">
        <v>381</v>
      </c>
      <c r="I34" s="48"/>
      <c r="J34" s="133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2:19" ht="12.75">
      <c r="B35" s="48"/>
      <c r="C35" s="48"/>
      <c r="D35" s="48"/>
      <c r="E35" s="48"/>
      <c r="F35" s="48"/>
      <c r="G35" s="48"/>
      <c r="H35" s="48"/>
      <c r="I35" s="48"/>
      <c r="J35" s="133"/>
      <c r="K35" s="132"/>
      <c r="L35" s="132"/>
      <c r="M35" s="132"/>
      <c r="N35" s="132"/>
      <c r="O35" s="132"/>
      <c r="P35" s="132"/>
      <c r="Q35" s="132"/>
      <c r="R35" s="132"/>
      <c r="S35" s="132"/>
    </row>
    <row r="36" spans="2:19" ht="12.75">
      <c r="B36" s="289" t="s">
        <v>334</v>
      </c>
      <c r="C36" s="290"/>
      <c r="D36" s="290"/>
      <c r="E36" s="290"/>
      <c r="F36" s="290"/>
      <c r="G36" s="291"/>
      <c r="H36" s="292"/>
      <c r="I36" s="290"/>
      <c r="J36" s="290"/>
      <c r="K36" s="290"/>
      <c r="L36" s="290"/>
      <c r="M36" s="290"/>
      <c r="N36" s="132"/>
      <c r="O36" s="132"/>
      <c r="P36" s="132"/>
      <c r="Q36" s="132"/>
      <c r="R36" s="132"/>
      <c r="S36" s="132"/>
    </row>
    <row r="37" spans="2:19" ht="12.75">
      <c r="B37" s="279" t="str">
        <f>"2. Data based on Edubase at "&amp;Dates!E4</f>
        <v>2. Data based on Edubase at 3 February 2015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132"/>
      <c r="O37" s="132"/>
      <c r="P37" s="132"/>
      <c r="Q37" s="132"/>
      <c r="R37" s="132"/>
      <c r="S37" s="132"/>
    </row>
    <row r="38" spans="2:12" ht="12.75" customHeight="1">
      <c r="B38" s="625"/>
      <c r="C38" s="626"/>
      <c r="D38" s="626"/>
      <c r="E38" s="626"/>
      <c r="F38" s="626"/>
      <c r="G38" s="626"/>
      <c r="H38" s="626"/>
      <c r="I38" s="626"/>
      <c r="J38" s="626"/>
      <c r="K38" s="626"/>
      <c r="L38" s="627"/>
    </row>
  </sheetData>
  <sheetProtection sheet="1" selectLockedCells="1"/>
  <mergeCells count="12">
    <mergeCell ref="B38:L38"/>
    <mergeCell ref="B2:H2"/>
    <mergeCell ref="B5:B6"/>
    <mergeCell ref="D5:H5"/>
    <mergeCell ref="G14:H14"/>
    <mergeCell ref="B10:C10"/>
    <mergeCell ref="B11:C11"/>
    <mergeCell ref="B7:C7"/>
    <mergeCell ref="B13:C13"/>
    <mergeCell ref="B12:C12"/>
    <mergeCell ref="B8:C8"/>
    <mergeCell ref="B9:C9"/>
  </mergeCells>
  <dataValidations count="1">
    <dataValidation type="list" allowBlank="1" showDropDown="1" showInputMessage="1" showErrorMessage="1" sqref="C3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D10:H13 D7:H7 D8:H9 B37 B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U4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19.28125" style="79" customWidth="1"/>
    <col min="3" max="7" width="13.7109375" style="79" customWidth="1"/>
    <col min="8" max="8" width="9.140625" style="79" customWidth="1"/>
    <col min="9" max="9" width="17.7109375" style="79" bestFit="1" customWidth="1"/>
    <col min="10" max="10" width="9.140625" style="79" customWidth="1"/>
    <col min="11" max="11" width="17.00390625" style="79" bestFit="1" customWidth="1"/>
    <col min="12" max="16384" width="9.140625" style="79" customWidth="1"/>
  </cols>
  <sheetData>
    <row r="1" spans="2:16" ht="12.75">
      <c r="B1" s="143"/>
      <c r="J1" s="178"/>
      <c r="K1" s="178"/>
      <c r="L1" s="178"/>
      <c r="M1" s="178"/>
      <c r="N1" s="178"/>
      <c r="O1" s="178"/>
      <c r="P1" s="178"/>
    </row>
    <row r="2" spans="2:20" ht="12.75">
      <c r="B2" s="633" t="s">
        <v>989</v>
      </c>
      <c r="C2" s="634"/>
      <c r="D2" s="634"/>
      <c r="E2" s="634"/>
      <c r="F2" s="634"/>
      <c r="G2" s="634"/>
      <c r="H2" s="634"/>
      <c r="I2" s="634"/>
      <c r="J2" s="178"/>
      <c r="K2" s="178"/>
      <c r="L2" s="178"/>
      <c r="M2" s="178"/>
      <c r="N2" s="135"/>
      <c r="O2" s="135"/>
      <c r="P2" s="135"/>
      <c r="Q2" s="135"/>
      <c r="R2" s="135"/>
      <c r="S2" s="135"/>
      <c r="T2" s="135"/>
    </row>
    <row r="3" spans="2:20" ht="16.5" customHeight="1">
      <c r="B3" s="634"/>
      <c r="C3" s="634"/>
      <c r="D3" s="634"/>
      <c r="E3" s="634"/>
      <c r="F3" s="634"/>
      <c r="G3" s="634"/>
      <c r="H3" s="634"/>
      <c r="I3" s="634"/>
      <c r="J3" s="178"/>
      <c r="K3" s="178"/>
      <c r="L3" s="178"/>
      <c r="M3" s="178"/>
      <c r="N3" s="135"/>
      <c r="O3" s="135"/>
      <c r="P3" s="135"/>
      <c r="Q3" s="135"/>
      <c r="R3" s="135"/>
      <c r="S3" s="135"/>
      <c r="T3" s="135"/>
    </row>
    <row r="4" spans="2:21" ht="12.75">
      <c r="B4" s="306" t="s">
        <v>251</v>
      </c>
      <c r="C4" s="34"/>
      <c r="D4" s="48"/>
      <c r="E4" s="48"/>
      <c r="F4" s="48"/>
      <c r="G4" s="48"/>
      <c r="H4" s="48"/>
      <c r="I4" s="48"/>
      <c r="J4" s="178"/>
      <c r="K4" s="186" t="s">
        <v>252</v>
      </c>
      <c r="L4" s="135"/>
      <c r="M4" s="135"/>
      <c r="N4" s="135"/>
      <c r="O4" s="135"/>
      <c r="P4" s="135"/>
      <c r="Q4" s="178"/>
      <c r="R4" s="178"/>
      <c r="S4" s="178"/>
      <c r="T4" s="178"/>
      <c r="U4" s="178"/>
    </row>
    <row r="5" spans="2:21" ht="12.75">
      <c r="B5" s="616" t="s">
        <v>19</v>
      </c>
      <c r="C5" s="618" t="s">
        <v>235</v>
      </c>
      <c r="D5" s="618"/>
      <c r="E5" s="618"/>
      <c r="F5" s="618"/>
      <c r="G5" s="618"/>
      <c r="H5" s="48"/>
      <c r="I5" s="48"/>
      <c r="J5" s="178"/>
      <c r="K5" s="186"/>
      <c r="L5" s="179" t="s">
        <v>235</v>
      </c>
      <c r="M5" s="179"/>
      <c r="N5" s="179"/>
      <c r="O5" s="179"/>
      <c r="P5" s="179"/>
      <c r="Q5" s="178"/>
      <c r="R5" s="178"/>
      <c r="S5" s="178"/>
      <c r="T5" s="178"/>
      <c r="U5" s="178"/>
    </row>
    <row r="6" spans="2:21" ht="22.5">
      <c r="B6" s="617"/>
      <c r="C6" s="60" t="s">
        <v>48</v>
      </c>
      <c r="D6" s="60" t="s">
        <v>49</v>
      </c>
      <c r="E6" s="266" t="s">
        <v>318</v>
      </c>
      <c r="F6" s="60" t="s">
        <v>50</v>
      </c>
      <c r="G6" s="56" t="s">
        <v>51</v>
      </c>
      <c r="H6" s="48"/>
      <c r="I6" s="48"/>
      <c r="J6" s="178"/>
      <c r="K6" s="180" t="s">
        <v>19</v>
      </c>
      <c r="L6" s="181" t="s">
        <v>48</v>
      </c>
      <c r="M6" s="181" t="s">
        <v>49</v>
      </c>
      <c r="N6" s="181" t="s">
        <v>310</v>
      </c>
      <c r="O6" s="181" t="s">
        <v>50</v>
      </c>
      <c r="P6" s="222" t="s">
        <v>51</v>
      </c>
      <c r="Q6" s="178"/>
      <c r="R6" s="178"/>
      <c r="S6" s="178"/>
      <c r="T6" s="178"/>
      <c r="U6" s="178"/>
    </row>
    <row r="7" spans="2:21" ht="12.75">
      <c r="B7" s="478" t="s">
        <v>179</v>
      </c>
      <c r="C7" s="247">
        <f>DataPack!B849</f>
        <v>235</v>
      </c>
      <c r="D7" s="247">
        <f>DataPack!C849</f>
        <v>164</v>
      </c>
      <c r="E7" s="247">
        <f>DataPack!D849</f>
        <v>12</v>
      </c>
      <c r="F7" s="247">
        <f>DataPack!E849</f>
        <v>1</v>
      </c>
      <c r="G7" s="248">
        <f aca="true" t="shared" si="0" ref="G7:G12">SUM(C7:F7)</f>
        <v>412</v>
      </c>
      <c r="H7" s="48"/>
      <c r="I7" s="455"/>
      <c r="J7" s="178"/>
      <c r="K7" s="187" t="str">
        <f aca="true" t="shared" si="1" ref="K7:K12">B7&amp;" ("&amp;TEXT(G7,"##,##"&amp;")")</f>
        <v>Nursery (412)</v>
      </c>
      <c r="L7" s="188">
        <f aca="true" t="shared" si="2" ref="L7:N12">IF(ROUND(100*C7/$G7,0)=0,#N/A,ROUND(100*C7/$G7,0))</f>
        <v>57</v>
      </c>
      <c r="M7" s="188">
        <f t="shared" si="2"/>
        <v>40</v>
      </c>
      <c r="N7" s="188">
        <f t="shared" si="2"/>
        <v>3</v>
      </c>
      <c r="O7" s="188" t="e">
        <f aca="true" t="shared" si="3" ref="O7:O12">IF(ROUND(100*F7/$G7,0)=0,#N/A,ROUND(100*F7/$G7,0))</f>
        <v>#N/A</v>
      </c>
      <c r="P7" s="182">
        <v>100</v>
      </c>
      <c r="Q7" s="178"/>
      <c r="R7" s="178"/>
      <c r="S7" s="178"/>
      <c r="T7" s="178"/>
      <c r="U7" s="178"/>
    </row>
    <row r="8" spans="2:21" ht="12.75">
      <c r="B8" s="478" t="s">
        <v>180</v>
      </c>
      <c r="C8" s="247">
        <f>DataPack!B850</f>
        <v>2842</v>
      </c>
      <c r="D8" s="247">
        <f>DataPack!C850</f>
        <v>10412</v>
      </c>
      <c r="E8" s="247">
        <f>DataPack!D850</f>
        <v>2648</v>
      </c>
      <c r="F8" s="247">
        <f>DataPack!E850</f>
        <v>270</v>
      </c>
      <c r="G8" s="248">
        <f t="shared" si="0"/>
        <v>16172</v>
      </c>
      <c r="H8" s="48"/>
      <c r="I8" s="455"/>
      <c r="J8" s="508">
        <f>(13262/16266)</f>
        <v>0.8153203000122956</v>
      </c>
      <c r="K8" s="187" t="str">
        <f t="shared" si="1"/>
        <v>Primary (16,172)</v>
      </c>
      <c r="L8" s="188">
        <f t="shared" si="2"/>
        <v>18</v>
      </c>
      <c r="M8" s="188">
        <f t="shared" si="2"/>
        <v>64</v>
      </c>
      <c r="N8" s="188">
        <f t="shared" si="2"/>
        <v>16</v>
      </c>
      <c r="O8" s="188">
        <f t="shared" si="3"/>
        <v>2</v>
      </c>
      <c r="P8" s="182">
        <v>100</v>
      </c>
      <c r="Q8" s="178"/>
      <c r="R8" s="178"/>
      <c r="S8" s="178"/>
      <c r="T8" s="178"/>
      <c r="U8" s="178"/>
    </row>
    <row r="9" spans="2:21" ht="12.75" customHeight="1">
      <c r="B9" s="478" t="s">
        <v>181</v>
      </c>
      <c r="C9" s="247">
        <f>DataPack!B851</f>
        <v>670</v>
      </c>
      <c r="D9" s="247">
        <f>DataPack!C851</f>
        <v>1570</v>
      </c>
      <c r="E9" s="247">
        <f>DataPack!D851</f>
        <v>692</v>
      </c>
      <c r="F9" s="247">
        <f>DataPack!E851</f>
        <v>188</v>
      </c>
      <c r="G9" s="248">
        <f t="shared" si="0"/>
        <v>3120</v>
      </c>
      <c r="H9" s="48"/>
      <c r="I9" s="455"/>
      <c r="J9" s="508">
        <f>(676+1557)/3150</f>
        <v>0.7088888888888889</v>
      </c>
      <c r="K9" s="187" t="str">
        <f t="shared" si="1"/>
        <v>Secondary (3,120)</v>
      </c>
      <c r="L9" s="188">
        <f t="shared" si="2"/>
        <v>21</v>
      </c>
      <c r="M9" s="188">
        <f t="shared" si="2"/>
        <v>50</v>
      </c>
      <c r="N9" s="188">
        <f t="shared" si="2"/>
        <v>22</v>
      </c>
      <c r="O9" s="188">
        <f t="shared" si="3"/>
        <v>6</v>
      </c>
      <c r="P9" s="182">
        <v>100</v>
      </c>
      <c r="Q9" s="178"/>
      <c r="R9" s="178"/>
      <c r="S9" s="178"/>
      <c r="T9" s="178"/>
      <c r="U9" s="178"/>
    </row>
    <row r="10" spans="2:21" ht="12.75">
      <c r="B10" s="478" t="s">
        <v>182</v>
      </c>
      <c r="C10" s="247">
        <f>DataPack!B852</f>
        <v>359</v>
      </c>
      <c r="D10" s="247">
        <f>DataPack!C852</f>
        <v>543</v>
      </c>
      <c r="E10" s="247">
        <f>DataPack!D852</f>
        <v>83</v>
      </c>
      <c r="F10" s="247">
        <f>DataPack!E852</f>
        <v>27</v>
      </c>
      <c r="G10" s="248">
        <f t="shared" si="0"/>
        <v>1012</v>
      </c>
      <c r="H10" s="48"/>
      <c r="I10" s="455"/>
      <c r="J10" s="178"/>
      <c r="K10" s="187" t="str">
        <f t="shared" si="1"/>
        <v>Special (1,012)</v>
      </c>
      <c r="L10" s="188">
        <f t="shared" si="2"/>
        <v>35</v>
      </c>
      <c r="M10" s="188">
        <f t="shared" si="2"/>
        <v>54</v>
      </c>
      <c r="N10" s="188">
        <f t="shared" si="2"/>
        <v>8</v>
      </c>
      <c r="O10" s="188">
        <f t="shared" si="3"/>
        <v>3</v>
      </c>
      <c r="P10" s="182">
        <v>100</v>
      </c>
      <c r="Q10" s="178"/>
      <c r="R10" s="178"/>
      <c r="S10" s="178"/>
      <c r="T10" s="178"/>
      <c r="U10" s="178"/>
    </row>
    <row r="11" spans="2:21" ht="12.75">
      <c r="B11" s="478" t="s">
        <v>219</v>
      </c>
      <c r="C11" s="247">
        <f>DataPack!B853</f>
        <v>52</v>
      </c>
      <c r="D11" s="247">
        <f>DataPack!C853</f>
        <v>232</v>
      </c>
      <c r="E11" s="247">
        <f>DataPack!D853</f>
        <v>39</v>
      </c>
      <c r="F11" s="247">
        <f>DataPack!E853</f>
        <v>11</v>
      </c>
      <c r="G11" s="248">
        <f t="shared" si="0"/>
        <v>334</v>
      </c>
      <c r="H11" s="48"/>
      <c r="I11" s="455"/>
      <c r="J11" s="178"/>
      <c r="K11" s="187" t="str">
        <f t="shared" si="1"/>
        <v>Pupil referral unit (334)</v>
      </c>
      <c r="L11" s="188">
        <f t="shared" si="2"/>
        <v>16</v>
      </c>
      <c r="M11" s="188">
        <f t="shared" si="2"/>
        <v>69</v>
      </c>
      <c r="N11" s="188">
        <f t="shared" si="2"/>
        <v>12</v>
      </c>
      <c r="O11" s="188">
        <f t="shared" si="3"/>
        <v>3</v>
      </c>
      <c r="P11" s="182">
        <v>100</v>
      </c>
      <c r="Q11" s="178"/>
      <c r="R11" s="178"/>
      <c r="S11" s="178"/>
      <c r="T11" s="178"/>
      <c r="U11" s="178"/>
    </row>
    <row r="12" spans="2:21" ht="12.75">
      <c r="B12" s="479" t="s">
        <v>253</v>
      </c>
      <c r="C12" s="249">
        <f>DataPack!B854</f>
        <v>4158</v>
      </c>
      <c r="D12" s="249">
        <f>DataPack!C854</f>
        <v>12921</v>
      </c>
      <c r="E12" s="249">
        <f>DataPack!D854</f>
        <v>3474</v>
      </c>
      <c r="F12" s="249">
        <f>DataPack!E854</f>
        <v>497</v>
      </c>
      <c r="G12" s="249">
        <f t="shared" si="0"/>
        <v>21050</v>
      </c>
      <c r="H12" s="48"/>
      <c r="I12" s="455"/>
      <c r="J12" s="178"/>
      <c r="K12" s="187" t="str">
        <f t="shared" si="1"/>
        <v>All schools (21,050)</v>
      </c>
      <c r="L12" s="188">
        <f t="shared" si="2"/>
        <v>20</v>
      </c>
      <c r="M12" s="188">
        <f t="shared" si="2"/>
        <v>61</v>
      </c>
      <c r="N12" s="188">
        <f t="shared" si="2"/>
        <v>17</v>
      </c>
      <c r="O12" s="188">
        <f t="shared" si="3"/>
        <v>2</v>
      </c>
      <c r="P12" s="182">
        <v>100</v>
      </c>
      <c r="Q12" s="178"/>
      <c r="R12" s="178"/>
      <c r="S12" s="178"/>
      <c r="T12" s="178"/>
      <c r="U12" s="178"/>
    </row>
    <row r="13" spans="2:21" ht="12.75">
      <c r="B13" s="48"/>
      <c r="C13" s="48"/>
      <c r="D13" s="48"/>
      <c r="E13" s="48"/>
      <c r="F13" s="619" t="s">
        <v>18</v>
      </c>
      <c r="G13" s="619"/>
      <c r="H13" s="48"/>
      <c r="I13" s="48"/>
      <c r="J13" s="178"/>
      <c r="K13" s="178"/>
      <c r="L13" s="178"/>
      <c r="M13" s="178"/>
      <c r="N13" s="135"/>
      <c r="O13" s="135"/>
      <c r="P13" s="135"/>
      <c r="Q13" s="135"/>
      <c r="R13" s="135"/>
      <c r="S13" s="135"/>
      <c r="T13" s="135"/>
      <c r="U13" s="178"/>
    </row>
    <row r="14" spans="2:21" ht="12.75">
      <c r="B14" s="48"/>
      <c r="C14" s="48"/>
      <c r="D14" s="48"/>
      <c r="E14" s="48"/>
      <c r="F14" s="48"/>
      <c r="G14" s="48"/>
      <c r="H14" s="48"/>
      <c r="I14" s="54"/>
      <c r="J14" s="178"/>
      <c r="K14" s="178"/>
      <c r="L14" s="178"/>
      <c r="M14" s="178"/>
      <c r="N14" s="135"/>
      <c r="O14" s="135"/>
      <c r="P14" s="135"/>
      <c r="Q14" s="135"/>
      <c r="R14" s="135"/>
      <c r="S14" s="135"/>
      <c r="T14" s="135"/>
      <c r="U14" s="178"/>
    </row>
    <row r="15" spans="2:21" ht="12.75">
      <c r="B15" s="48"/>
      <c r="C15" s="48"/>
      <c r="D15" s="48"/>
      <c r="E15" s="48"/>
      <c r="F15" s="48"/>
      <c r="G15" s="48"/>
      <c r="H15" s="48"/>
      <c r="I15" s="48"/>
      <c r="J15" s="509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2:21" ht="12.75">
      <c r="B16" s="48"/>
      <c r="C16" s="48"/>
      <c r="D16" s="48"/>
      <c r="E16" s="48"/>
      <c r="F16" s="48"/>
      <c r="G16" s="48"/>
      <c r="H16" s="48"/>
      <c r="I16" s="48"/>
      <c r="J16" s="509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2:21" ht="12.75">
      <c r="B17" s="48"/>
      <c r="C17" s="48"/>
      <c r="D17" s="48"/>
      <c r="E17" s="48"/>
      <c r="F17" s="48"/>
      <c r="G17" s="48"/>
      <c r="H17" s="48"/>
      <c r="I17" s="48"/>
      <c r="J17" s="509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2:15" ht="12.75">
      <c r="B18" s="48"/>
      <c r="C18" s="48"/>
      <c r="D18" s="48"/>
      <c r="E18" s="48"/>
      <c r="F18" s="48"/>
      <c r="G18" s="48"/>
      <c r="H18" s="48"/>
      <c r="I18" s="48"/>
      <c r="J18" s="505"/>
      <c r="K18" s="134"/>
      <c r="L18" s="134"/>
      <c r="M18" s="134"/>
      <c r="N18" s="134"/>
      <c r="O18" s="134"/>
    </row>
    <row r="19" spans="2:15" ht="12.75">
      <c r="B19" s="48"/>
      <c r="C19" s="48"/>
      <c r="D19" s="48"/>
      <c r="E19" s="48"/>
      <c r="F19" s="48"/>
      <c r="G19" s="48"/>
      <c r="H19" s="48"/>
      <c r="I19" s="48"/>
      <c r="J19" s="506"/>
      <c r="K19" s="134"/>
      <c r="L19" s="134"/>
      <c r="M19" s="134"/>
      <c r="N19" s="134"/>
      <c r="O19" s="134"/>
    </row>
    <row r="20" spans="2:15" ht="12.75">
      <c r="B20" s="48"/>
      <c r="C20" s="48"/>
      <c r="D20" s="48"/>
      <c r="E20" s="48"/>
      <c r="F20" s="48"/>
      <c r="G20" s="48"/>
      <c r="H20" s="48"/>
      <c r="I20" s="48"/>
      <c r="J20" s="505"/>
      <c r="K20" s="134"/>
      <c r="L20" s="134"/>
      <c r="M20" s="134"/>
      <c r="N20" s="134"/>
      <c r="O20" s="134"/>
    </row>
    <row r="21" spans="2:10" ht="12.75">
      <c r="B21" s="48"/>
      <c r="C21" s="48"/>
      <c r="D21" s="48"/>
      <c r="E21" s="48"/>
      <c r="F21" s="48"/>
      <c r="G21" s="48"/>
      <c r="H21" s="48"/>
      <c r="I21" s="48"/>
      <c r="J21" s="88"/>
    </row>
    <row r="22" spans="2:10" ht="12.75">
      <c r="B22" s="48"/>
      <c r="C22" s="48"/>
      <c r="D22" s="48"/>
      <c r="E22" s="48"/>
      <c r="F22" s="48"/>
      <c r="G22" s="48"/>
      <c r="H22" s="48"/>
      <c r="I22" s="48"/>
      <c r="J22" s="89"/>
    </row>
    <row r="23" spans="2:9" ht="12.75">
      <c r="B23" s="48"/>
      <c r="C23" s="48"/>
      <c r="D23" s="48"/>
      <c r="E23" s="48"/>
      <c r="F23" s="48"/>
      <c r="G23" s="48"/>
      <c r="H23" s="48"/>
      <c r="I23" s="48"/>
    </row>
    <row r="24" spans="2:9" ht="12.75">
      <c r="B24" s="48"/>
      <c r="C24" s="48"/>
      <c r="D24" s="48"/>
      <c r="E24" s="48"/>
      <c r="F24" s="48"/>
      <c r="G24" s="48"/>
      <c r="H24" s="48"/>
      <c r="I24" s="48"/>
    </row>
    <row r="25" spans="2:9" ht="12.75">
      <c r="B25" s="48"/>
      <c r="C25" s="48"/>
      <c r="D25" s="48"/>
      <c r="E25" s="48"/>
      <c r="F25" s="48"/>
      <c r="G25" s="48"/>
      <c r="H25" s="48"/>
      <c r="I25" s="48"/>
    </row>
    <row r="26" spans="2:9" ht="12.75">
      <c r="B26" s="48"/>
      <c r="C26" s="48"/>
      <c r="D26" s="48"/>
      <c r="E26" s="48"/>
      <c r="F26" s="48"/>
      <c r="G26" s="48"/>
      <c r="H26" s="48"/>
      <c r="I26" s="48"/>
    </row>
    <row r="27" spans="2:9" ht="12.75">
      <c r="B27" s="48"/>
      <c r="C27" s="48"/>
      <c r="D27" s="48"/>
      <c r="E27" s="48"/>
      <c r="F27" s="48"/>
      <c r="G27" s="48"/>
      <c r="H27" s="48"/>
      <c r="I27" s="48"/>
    </row>
    <row r="28" spans="2:9" ht="12.75">
      <c r="B28" s="48"/>
      <c r="C28" s="48"/>
      <c r="D28" s="48"/>
      <c r="E28" s="48"/>
      <c r="F28" s="48"/>
      <c r="G28" s="48"/>
      <c r="H28" s="48"/>
      <c r="I28" s="48"/>
    </row>
    <row r="29" spans="2:9" ht="12.75">
      <c r="B29" s="48"/>
      <c r="C29" s="48"/>
      <c r="D29" s="48"/>
      <c r="E29" s="48"/>
      <c r="F29" s="48"/>
      <c r="G29" s="48"/>
      <c r="H29" s="48"/>
      <c r="I29" s="48"/>
    </row>
    <row r="30" spans="2:9" ht="12.75">
      <c r="B30" s="48"/>
      <c r="C30" s="48"/>
      <c r="D30" s="48"/>
      <c r="E30" s="48"/>
      <c r="F30" s="48"/>
      <c r="G30" s="48"/>
      <c r="H30" s="48"/>
      <c r="I30" s="48"/>
    </row>
    <row r="31" spans="2:9" ht="12.75">
      <c r="B31" s="48"/>
      <c r="C31" s="48"/>
      <c r="D31" s="48"/>
      <c r="E31" s="48"/>
      <c r="F31" s="48"/>
      <c r="G31" s="48"/>
      <c r="H31" s="48"/>
      <c r="I31" s="48"/>
    </row>
    <row r="32" spans="2:9" ht="12.75">
      <c r="B32" s="48"/>
      <c r="C32" s="48"/>
      <c r="D32" s="48"/>
      <c r="E32" s="48"/>
      <c r="F32" s="48"/>
      <c r="G32" s="48"/>
      <c r="H32" s="48"/>
      <c r="I32" s="48"/>
    </row>
    <row r="33" spans="2:9" ht="13.5" thickBot="1">
      <c r="B33" s="48"/>
      <c r="C33" s="48"/>
      <c r="D33" s="48"/>
      <c r="E33" s="48"/>
      <c r="F33" s="48"/>
      <c r="G33" s="338" t="s">
        <v>382</v>
      </c>
      <c r="H33" s="48"/>
      <c r="I33" s="48"/>
    </row>
    <row r="34" spans="2:12" ht="12.75" customHeight="1" thickBot="1">
      <c r="B34" s="414" t="s">
        <v>335</v>
      </c>
      <c r="C34" s="51"/>
      <c r="D34" s="51"/>
      <c r="E34" s="51"/>
      <c r="F34" s="51"/>
      <c r="G34" s="51"/>
      <c r="H34" s="51"/>
      <c r="I34" s="51"/>
      <c r="J34" s="420"/>
      <c r="K34" s="420"/>
      <c r="L34" s="420"/>
    </row>
    <row r="35" spans="2:12" ht="12.75">
      <c r="B35" s="279" t="str">
        <f>"2. Data based on Edubase at "&amp;Dates!E5</f>
        <v>2. Data based on Edubase at 5 January 2015</v>
      </c>
      <c r="C35" s="51"/>
      <c r="D35" s="51"/>
      <c r="E35" s="51"/>
      <c r="F35" s="51"/>
      <c r="G35" s="51"/>
      <c r="H35" s="51"/>
      <c r="I35" s="51"/>
      <c r="J35" s="420"/>
      <c r="K35" s="420"/>
      <c r="L35" s="420"/>
    </row>
    <row r="36" spans="2:12" ht="12.75">
      <c r="B36" s="411" t="s">
        <v>429</v>
      </c>
      <c r="C36" s="51"/>
      <c r="D36" s="51"/>
      <c r="E36" s="51"/>
      <c r="F36" s="51"/>
      <c r="G36" s="51"/>
      <c r="H36" s="51"/>
      <c r="I36" s="51"/>
      <c r="J36" s="420"/>
      <c r="K36" s="420"/>
      <c r="L36" s="420"/>
    </row>
    <row r="37" spans="2:12" ht="12.75">
      <c r="B37" s="439" t="s">
        <v>521</v>
      </c>
      <c r="C37" s="51"/>
      <c r="D37" s="51"/>
      <c r="E37" s="51"/>
      <c r="F37" s="51"/>
      <c r="G37" s="51"/>
      <c r="H37" s="51"/>
      <c r="I37" s="51"/>
      <c r="J37" s="420"/>
      <c r="K37" s="420"/>
      <c r="L37" s="420"/>
    </row>
    <row r="38" spans="2:14" ht="12.75" customHeight="1" thickBot="1">
      <c r="B38" s="416"/>
      <c r="C38" s="417"/>
      <c r="D38" s="417"/>
      <c r="E38" s="417"/>
      <c r="F38" s="417"/>
      <c r="G38" s="417"/>
      <c r="H38" s="417"/>
      <c r="I38" s="418"/>
      <c r="J38" s="421"/>
      <c r="K38" s="421"/>
      <c r="L38" s="421"/>
      <c r="M38" s="286"/>
      <c r="N38" s="286"/>
    </row>
    <row r="39" spans="2:14" ht="12.75" customHeight="1" thickBot="1">
      <c r="B39" s="416"/>
      <c r="C39" s="422"/>
      <c r="D39" s="465"/>
      <c r="E39" s="465"/>
      <c r="F39" s="465"/>
      <c r="G39" s="465"/>
      <c r="H39" s="422"/>
      <c r="I39" s="423"/>
      <c r="J39" s="421"/>
      <c r="K39" s="421"/>
      <c r="L39" s="421"/>
      <c r="M39" s="286"/>
      <c r="N39" s="286"/>
    </row>
    <row r="40" spans="2:14" ht="12.75" customHeight="1" thickBot="1">
      <c r="B40" s="419"/>
      <c r="C40" s="424"/>
      <c r="D40" s="466"/>
      <c r="E40" s="466"/>
      <c r="F40" s="466"/>
      <c r="G40" s="466"/>
      <c r="H40" s="424"/>
      <c r="I40" s="424"/>
      <c r="J40" s="424"/>
      <c r="K40" s="424"/>
      <c r="L40" s="425"/>
      <c r="M40" s="286"/>
      <c r="N40" s="286"/>
    </row>
    <row r="41" spans="2:12" ht="13.5" thickBot="1">
      <c r="B41" s="415"/>
      <c r="C41" s="420"/>
      <c r="D41" s="467"/>
      <c r="E41" s="467"/>
      <c r="F41" s="467"/>
      <c r="G41" s="467"/>
      <c r="H41" s="420"/>
      <c r="I41" s="420"/>
      <c r="J41" s="420"/>
      <c r="K41" s="420"/>
      <c r="L41" s="420"/>
    </row>
    <row r="42" spans="4:7" ht="12.75">
      <c r="D42" s="468"/>
      <c r="E42" s="468"/>
      <c r="F42" s="468"/>
      <c r="G42" s="468"/>
    </row>
    <row r="43" spans="4:7" ht="12.75">
      <c r="D43" s="468"/>
      <c r="E43" s="468"/>
      <c r="F43" s="468"/>
      <c r="G43" s="468"/>
    </row>
    <row r="44" spans="4:7" ht="12.75">
      <c r="D44" s="468"/>
      <c r="E44" s="468"/>
      <c r="F44" s="468"/>
      <c r="G44" s="468"/>
    </row>
  </sheetData>
  <sheetProtection sheet="1" selectLockedCells="1"/>
  <mergeCells count="4">
    <mergeCell ref="B5:B6"/>
    <mergeCell ref="C5:G5"/>
    <mergeCell ref="F13:G13"/>
    <mergeCell ref="B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ignoredErrors>
    <ignoredError sqref="C7:G12 B35" unlockedFormula="1"/>
    <ignoredError sqref="O7" evalErro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800000"/>
  </sheetPr>
  <dimension ref="A1:T4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294" customWidth="1"/>
    <col min="2" max="2" width="24.7109375" style="294" customWidth="1"/>
    <col min="3" max="7" width="11.8515625" style="294" customWidth="1"/>
    <col min="8" max="8" width="9.140625" style="294" customWidth="1"/>
    <col min="9" max="9" width="14.57421875" style="294" bestFit="1" customWidth="1"/>
    <col min="10" max="13" width="9.140625" style="294" customWidth="1"/>
    <col min="14" max="14" width="18.28125" style="294" bestFit="1" customWidth="1"/>
    <col min="15" max="16384" width="9.140625" style="294" customWidth="1"/>
  </cols>
  <sheetData>
    <row r="1" ht="10.5" customHeight="1">
      <c r="B1" s="293"/>
    </row>
    <row r="2" spans="2:12" ht="27.75" customHeight="1">
      <c r="B2" s="635" t="s">
        <v>993</v>
      </c>
      <c r="C2" s="635"/>
      <c r="D2" s="635"/>
      <c r="E2" s="635"/>
      <c r="F2" s="635"/>
      <c r="G2" s="635"/>
      <c r="H2" s="635"/>
      <c r="I2" s="635"/>
      <c r="J2" s="635"/>
      <c r="K2" s="635"/>
      <c r="L2" s="295"/>
    </row>
    <row r="3" spans="2:19" ht="12.75">
      <c r="B3" s="289"/>
      <c r="C3" s="296"/>
      <c r="D3" s="290"/>
      <c r="E3" s="290"/>
      <c r="F3" s="290"/>
      <c r="G3" s="290"/>
      <c r="H3" s="290"/>
      <c r="I3" s="297"/>
      <c r="J3" s="297"/>
      <c r="K3" s="297"/>
      <c r="L3" s="297"/>
      <c r="N3" s="298"/>
      <c r="O3" s="298"/>
      <c r="P3" s="298"/>
      <c r="Q3" s="298"/>
      <c r="R3" s="298"/>
      <c r="S3" s="298"/>
    </row>
    <row r="4" spans="2:20" ht="12.75">
      <c r="B4" s="306" t="s">
        <v>251</v>
      </c>
      <c r="C4" s="307"/>
      <c r="D4" s="308"/>
      <c r="E4" s="308"/>
      <c r="F4" s="308"/>
      <c r="G4" s="308"/>
      <c r="H4" s="290"/>
      <c r="I4" s="297"/>
      <c r="J4" s="297"/>
      <c r="K4" s="297"/>
      <c r="L4" s="297"/>
      <c r="N4" s="441"/>
      <c r="O4" s="441"/>
      <c r="P4" s="441"/>
      <c r="Q4" s="441"/>
      <c r="R4" s="441"/>
      <c r="S4" s="441"/>
      <c r="T4" s="441"/>
    </row>
    <row r="5" spans="2:20" ht="12.75">
      <c r="B5" s="636" t="s">
        <v>0</v>
      </c>
      <c r="C5" s="638" t="s">
        <v>235</v>
      </c>
      <c r="D5" s="638"/>
      <c r="E5" s="638"/>
      <c r="F5" s="638"/>
      <c r="G5" s="638"/>
      <c r="H5" s="290"/>
      <c r="I5" s="297"/>
      <c r="J5" s="297"/>
      <c r="K5" s="297"/>
      <c r="L5" s="340"/>
      <c r="M5" s="298"/>
      <c r="N5" s="441"/>
      <c r="O5" s="441"/>
      <c r="P5" s="441"/>
      <c r="Q5" s="441"/>
      <c r="R5" s="441"/>
      <c r="S5" s="441"/>
      <c r="T5" s="441"/>
    </row>
    <row r="6" spans="2:20" ht="21.75">
      <c r="B6" s="637"/>
      <c r="C6" s="309" t="s">
        <v>48</v>
      </c>
      <c r="D6" s="309" t="s">
        <v>49</v>
      </c>
      <c r="E6" s="310" t="s">
        <v>310</v>
      </c>
      <c r="F6" s="309" t="s">
        <v>50</v>
      </c>
      <c r="G6" s="311" t="s">
        <v>51</v>
      </c>
      <c r="H6" s="290"/>
      <c r="I6" s="299"/>
      <c r="J6" s="299"/>
      <c r="K6" s="299"/>
      <c r="L6" s="299"/>
      <c r="M6" s="299"/>
      <c r="N6" s="442"/>
      <c r="O6" s="441"/>
      <c r="P6" s="441"/>
      <c r="Q6" s="441"/>
      <c r="R6" s="441"/>
      <c r="S6" s="441"/>
      <c r="T6" s="441"/>
    </row>
    <row r="7" spans="2:20" ht="12.75">
      <c r="B7" s="440" t="s">
        <v>990</v>
      </c>
      <c r="C7" s="305">
        <f>DataPack!B857</f>
        <v>4158</v>
      </c>
      <c r="D7" s="305">
        <f>DataPack!C857</f>
        <v>12921</v>
      </c>
      <c r="E7" s="305">
        <f>DataPack!D857</f>
        <v>3474</v>
      </c>
      <c r="F7" s="305">
        <f>DataPack!E857</f>
        <v>497</v>
      </c>
      <c r="G7" s="483">
        <f>DataPack!F857</f>
        <v>21050</v>
      </c>
      <c r="H7" s="290"/>
      <c r="I7" s="504"/>
      <c r="J7" s="299"/>
      <c r="K7" s="299"/>
      <c r="L7" s="299"/>
      <c r="M7" s="300"/>
      <c r="N7" s="300"/>
      <c r="O7" s="301"/>
      <c r="P7" s="301"/>
      <c r="Q7" s="301"/>
      <c r="R7" s="301"/>
      <c r="S7" s="301"/>
      <c r="T7" s="298"/>
    </row>
    <row r="8" spans="2:20" ht="12.75">
      <c r="B8" s="480" t="s">
        <v>548</v>
      </c>
      <c r="C8" s="305">
        <f>DataPack!B858</f>
        <v>4146</v>
      </c>
      <c r="D8" s="305">
        <f>DataPack!C858</f>
        <v>12948</v>
      </c>
      <c r="E8" s="305">
        <f>DataPack!D858</f>
        <v>3529</v>
      </c>
      <c r="F8" s="305">
        <f>DataPack!E858</f>
        <v>574</v>
      </c>
      <c r="G8" s="483">
        <f>DataPack!F858</f>
        <v>21197</v>
      </c>
      <c r="H8" s="290"/>
      <c r="I8" s="504"/>
      <c r="J8" s="299"/>
      <c r="K8" s="299"/>
      <c r="L8" s="299"/>
      <c r="M8" s="300"/>
      <c r="N8" s="300"/>
      <c r="O8" s="301"/>
      <c r="P8" s="301"/>
      <c r="Q8" s="301"/>
      <c r="R8" s="301"/>
      <c r="S8" s="301"/>
      <c r="T8" s="298"/>
    </row>
    <row r="9" spans="2:20" ht="12.75">
      <c r="B9" s="480" t="s">
        <v>695</v>
      </c>
      <c r="C9" s="305">
        <f>DataPack!B859</f>
        <v>4213</v>
      </c>
      <c r="D9" s="305">
        <f>DataPack!C859</f>
        <v>12417</v>
      </c>
      <c r="E9" s="305">
        <f>DataPack!D859</f>
        <v>4123</v>
      </c>
      <c r="F9" s="305">
        <f>DataPack!E859</f>
        <v>582</v>
      </c>
      <c r="G9" s="483">
        <f>DataPack!F859</f>
        <v>21335</v>
      </c>
      <c r="H9" s="290"/>
      <c r="I9" s="504"/>
      <c r="J9" s="297"/>
      <c r="K9" s="297"/>
      <c r="L9" s="297"/>
      <c r="M9" s="301"/>
      <c r="N9" s="301"/>
      <c r="O9" s="301" t="s">
        <v>48</v>
      </c>
      <c r="P9" s="301" t="s">
        <v>49</v>
      </c>
      <c r="Q9" s="301" t="s">
        <v>310</v>
      </c>
      <c r="R9" s="301" t="s">
        <v>50</v>
      </c>
      <c r="S9" s="301"/>
      <c r="T9" s="298"/>
    </row>
    <row r="10" spans="2:20" ht="12.75">
      <c r="B10" s="481" t="s">
        <v>696</v>
      </c>
      <c r="C10" s="305">
        <f>DataPack!B860</f>
        <v>4442</v>
      </c>
      <c r="D10" s="305">
        <f>DataPack!C860</f>
        <v>10534</v>
      </c>
      <c r="E10" s="305">
        <f>DataPack!D860</f>
        <v>6024</v>
      </c>
      <c r="F10" s="305">
        <f>DataPack!E860</f>
        <v>548</v>
      </c>
      <c r="G10" s="483">
        <f>DataPack!F860</f>
        <v>21548</v>
      </c>
      <c r="H10" s="290"/>
      <c r="I10" s="504"/>
      <c r="J10" s="297"/>
      <c r="K10" s="297"/>
      <c r="L10" s="297"/>
      <c r="M10" s="301"/>
      <c r="N10" s="301" t="s">
        <v>515</v>
      </c>
      <c r="O10" s="464">
        <f>IF(ROUND(100*C13/$G13,0)=0,#N/A,ROUND(100*C13/$G13,0))</f>
        <v>16</v>
      </c>
      <c r="P10" s="464">
        <f>IF(ROUND(100*D13/$G13,0)=0,#N/A,ROUND(100*D13/$G13,0))</f>
        <v>50</v>
      </c>
      <c r="Q10" s="464">
        <f>IF(ROUND(100*E13/$G13,0)=0,#N/A,ROUND(100*E13/$G13,0))</f>
        <v>32</v>
      </c>
      <c r="R10" s="464">
        <f>IF(ROUND(100*F13/$G13,0)=0,#N/A,ROUND(100*F13/$G13,0))</f>
        <v>2</v>
      </c>
      <c r="S10" s="464"/>
      <c r="T10" s="298"/>
    </row>
    <row r="11" spans="2:20" ht="12.75">
      <c r="B11" s="481" t="s">
        <v>697</v>
      </c>
      <c r="C11" s="305">
        <f>DataPack!B861</f>
        <v>4282</v>
      </c>
      <c r="D11" s="305">
        <f>DataPack!C861</f>
        <v>10901</v>
      </c>
      <c r="E11" s="305">
        <f>DataPack!D861</f>
        <v>6207</v>
      </c>
      <c r="F11" s="305">
        <f>DataPack!E861</f>
        <v>455</v>
      </c>
      <c r="G11" s="483">
        <f>DataPack!F861</f>
        <v>21845</v>
      </c>
      <c r="H11" s="290"/>
      <c r="I11" s="504"/>
      <c r="J11" s="297"/>
      <c r="K11" s="297"/>
      <c r="L11" s="297"/>
      <c r="M11" s="301"/>
      <c r="N11" s="301" t="s">
        <v>514</v>
      </c>
      <c r="O11" s="464">
        <f>IF(ROUND(100*C12/$G12,0)=0,#N/A,ROUND(100*C12/$G12,0))</f>
        <v>18</v>
      </c>
      <c r="P11" s="464">
        <f>IF(ROUND(100*D12/$G12,0)=0,#N/A,ROUND(100*D12/$G12,0))</f>
        <v>50</v>
      </c>
      <c r="Q11" s="464">
        <f>IF(ROUND(100*E12/$G12,0)=0,#N/A,ROUND(100*E12/$G12,0))</f>
        <v>30</v>
      </c>
      <c r="R11" s="464">
        <f>IF(ROUND(100*F12/$G12,0)=0,#N/A,ROUND(100*F12/$G12,0))</f>
        <v>3</v>
      </c>
      <c r="S11" s="464"/>
      <c r="T11" s="298"/>
    </row>
    <row r="12" spans="2:20" ht="12.75">
      <c r="B12" s="481" t="s">
        <v>512</v>
      </c>
      <c r="C12" s="305">
        <f>DataPack!B862</f>
        <v>3863</v>
      </c>
      <c r="D12" s="305">
        <f>DataPack!C862</f>
        <v>11034</v>
      </c>
      <c r="E12" s="305">
        <f>DataPack!D862</f>
        <v>6538</v>
      </c>
      <c r="F12" s="305">
        <f>DataPack!E862</f>
        <v>573</v>
      </c>
      <c r="G12" s="483">
        <f>DataPack!F862</f>
        <v>22008</v>
      </c>
      <c r="H12" s="290"/>
      <c r="I12" s="504"/>
      <c r="J12" s="297"/>
      <c r="K12" s="297"/>
      <c r="L12" s="297"/>
      <c r="M12" s="301"/>
      <c r="N12" s="301" t="s">
        <v>518</v>
      </c>
      <c r="O12" s="464">
        <f>IF(ROUND(100*C11/$G11,0)=0,#N/A,ROUND(100*C11/$G11,0))</f>
        <v>20</v>
      </c>
      <c r="P12" s="464">
        <f>IF(ROUND(100*D11/$G11,0)=0,#N/A,ROUND(100*D11/$G11,0))</f>
        <v>50</v>
      </c>
      <c r="Q12" s="464">
        <f>IF(ROUND(100*E11/$G11,0)=0,#N/A,ROUND(100*E11/$G11,0))</f>
        <v>28</v>
      </c>
      <c r="R12" s="464">
        <f>IF(ROUND(100*F11/$G11,0)=0,#N/A,ROUND(100*F11/$G11,0))</f>
        <v>2</v>
      </c>
      <c r="S12" s="464"/>
      <c r="T12" s="298"/>
    </row>
    <row r="13" spans="2:20" ht="12.75">
      <c r="B13" s="482" t="s">
        <v>513</v>
      </c>
      <c r="C13" s="443">
        <f>DataPack!B863</f>
        <v>3593</v>
      </c>
      <c r="D13" s="443">
        <f>DataPack!C863</f>
        <v>11143</v>
      </c>
      <c r="E13" s="443">
        <f>DataPack!D863</f>
        <v>7058</v>
      </c>
      <c r="F13" s="443">
        <f>DataPack!E863</f>
        <v>377</v>
      </c>
      <c r="G13" s="484">
        <f>DataPack!F863</f>
        <v>22171</v>
      </c>
      <c r="H13" s="290"/>
      <c r="I13" s="297"/>
      <c r="J13" s="297"/>
      <c r="K13" s="297"/>
      <c r="L13" s="297"/>
      <c r="M13" s="301"/>
      <c r="N13" s="301" t="s">
        <v>517</v>
      </c>
      <c r="O13" s="464">
        <f>IF(ROUND(100*C10/$G10,0)=0,#N/A,ROUND(100*C10/$G10,0))</f>
        <v>21</v>
      </c>
      <c r="P13" s="464">
        <f>IF(ROUND(100*D10/$G10,0)=0,#N/A,ROUND(100*D10/$G10,0))</f>
        <v>49</v>
      </c>
      <c r="Q13" s="464">
        <f>IF(ROUND(100*E10/$G10,0)=0,#N/A,ROUND(100*E10/$G10,0))</f>
        <v>28</v>
      </c>
      <c r="R13" s="464">
        <f>IF(ROUND(100*F10/$G10,0)=0,#N/A,ROUND(100*F10/$G10,0))</f>
        <v>3</v>
      </c>
      <c r="S13" s="464"/>
      <c r="T13" s="298"/>
    </row>
    <row r="14" spans="2:20" ht="11.25" customHeight="1">
      <c r="B14" s="312"/>
      <c r="C14" s="312"/>
      <c r="D14" s="312"/>
      <c r="E14" s="639" t="s">
        <v>18</v>
      </c>
      <c r="F14" s="639"/>
      <c r="G14" s="640"/>
      <c r="H14" s="297"/>
      <c r="I14" s="297"/>
      <c r="J14" s="297"/>
      <c r="K14" s="297"/>
      <c r="L14" s="297"/>
      <c r="M14" s="301"/>
      <c r="N14" s="301" t="s">
        <v>516</v>
      </c>
      <c r="O14" s="464">
        <f>IF(ROUND(100*C9/$G9,0)=0,#N/A,ROUND(100*C9/$G9,0))</f>
        <v>20</v>
      </c>
      <c r="P14" s="464">
        <f>IF(ROUND(100*D9/$G9,0)=0,#N/A,ROUND(100*D9/$G9,0))</f>
        <v>58</v>
      </c>
      <c r="Q14" s="464">
        <f>IF(ROUND(100*E9/$G9,0)=0,#N/A,ROUND(100*E9/$G9,0))</f>
        <v>19</v>
      </c>
      <c r="R14" s="464">
        <f>IF(ROUND(100*F9/$G9,0)=0,#N/A,ROUND(100*F9/$G9,0))</f>
        <v>3</v>
      </c>
      <c r="S14" s="464"/>
      <c r="T14" s="298"/>
    </row>
    <row r="15" spans="2:20" ht="9.75" customHeight="1">
      <c r="B15" s="297"/>
      <c r="C15" s="297"/>
      <c r="D15" s="297"/>
      <c r="E15" s="297"/>
      <c r="F15" s="297"/>
      <c r="G15" s="297"/>
      <c r="H15" s="290"/>
      <c r="I15" s="297"/>
      <c r="J15" s="297"/>
      <c r="K15" s="297"/>
      <c r="L15" s="297"/>
      <c r="M15" s="301"/>
      <c r="N15" s="301" t="s">
        <v>549</v>
      </c>
      <c r="O15" s="464">
        <f>IF(ROUND(100*C8/$G8,0)=0,#N/A,ROUND(100*C8/$G8,0))</f>
        <v>20</v>
      </c>
      <c r="P15" s="464">
        <f>IF(ROUND(100*D8/$G8,0)=0,#N/A,ROUND(100*D8/$G8,0))</f>
        <v>61</v>
      </c>
      <c r="Q15" s="464">
        <f>IF(ROUND(100*E8/$G8,0)=0,#N/A,ROUND(100*E8/$G8,0))</f>
        <v>17</v>
      </c>
      <c r="R15" s="464">
        <f>IF(ROUND(100*F8/$G8,0)=0,#N/A,ROUND(100*F8/$G8,0))</f>
        <v>3</v>
      </c>
      <c r="S15" s="464"/>
      <c r="T15" s="298"/>
    </row>
    <row r="16" spans="2:20" ht="12.75">
      <c r="B16" s="297"/>
      <c r="C16" s="297"/>
      <c r="D16" s="297"/>
      <c r="E16" s="297"/>
      <c r="F16" s="297"/>
      <c r="G16" s="297"/>
      <c r="H16" s="290"/>
      <c r="I16" s="297"/>
      <c r="J16" s="297"/>
      <c r="K16" s="297"/>
      <c r="L16" s="297"/>
      <c r="M16" s="301"/>
      <c r="N16" s="301" t="s">
        <v>731</v>
      </c>
      <c r="O16" s="464">
        <f>IF(ROUND(100*C7/$G7,0)=0,#N/A,ROUND(100*C7/$G7,0))</f>
        <v>20</v>
      </c>
      <c r="P16" s="464">
        <f>IF(ROUND(100*D7/$G7,0)=0,#N/A,ROUND(100*D7/$G7,0))</f>
        <v>61</v>
      </c>
      <c r="Q16" s="464">
        <f>IF(ROUND(100*E7/$G7,0)=0,#N/A,ROUND(100*E7/$G7,0))</f>
        <v>17</v>
      </c>
      <c r="R16" s="464">
        <f>IF(ROUND(100*F7/$G7,0)=0,#N/A,ROUND(100*F7/$G7,0))</f>
        <v>2</v>
      </c>
      <c r="S16" s="464"/>
      <c r="T16" s="298"/>
    </row>
    <row r="17" spans="2:20" ht="12.75">
      <c r="B17" s="297"/>
      <c r="C17" s="297"/>
      <c r="D17" s="297"/>
      <c r="E17" s="297"/>
      <c r="F17" s="297"/>
      <c r="G17" s="297"/>
      <c r="H17" s="290"/>
      <c r="I17" s="297"/>
      <c r="J17" s="297"/>
      <c r="K17" s="297"/>
      <c r="L17" s="297"/>
      <c r="N17" s="301"/>
      <c r="O17" s="301"/>
      <c r="P17" s="301"/>
      <c r="Q17" s="301"/>
      <c r="R17" s="301"/>
      <c r="S17" s="301"/>
      <c r="T17" s="298"/>
    </row>
    <row r="18" spans="2:20" ht="10.5"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N18" s="301"/>
      <c r="O18" s="301"/>
      <c r="P18" s="301"/>
      <c r="Q18" s="301"/>
      <c r="R18" s="301"/>
      <c r="S18" s="301"/>
      <c r="T18" s="298"/>
    </row>
    <row r="19" spans="2:20" ht="10.5"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N19" s="298"/>
      <c r="O19" s="298"/>
      <c r="P19" s="298"/>
      <c r="Q19" s="298"/>
      <c r="R19" s="298"/>
      <c r="S19" s="298"/>
      <c r="T19" s="298"/>
    </row>
    <row r="20" spans="2:20" ht="10.5"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N20" s="298"/>
      <c r="O20" s="298"/>
      <c r="P20" s="298"/>
      <c r="Q20" s="298"/>
      <c r="R20" s="298"/>
      <c r="S20" s="298"/>
      <c r="T20" s="298"/>
    </row>
    <row r="21" spans="2:20" ht="10.5">
      <c r="B21" s="302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N21" s="298"/>
      <c r="O21" s="298"/>
      <c r="P21" s="298"/>
      <c r="Q21" s="298"/>
      <c r="R21" s="298"/>
      <c r="S21" s="298"/>
      <c r="T21" s="298"/>
    </row>
    <row r="22" spans="2:20" ht="10.5"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N22" s="298"/>
      <c r="O22" s="298"/>
      <c r="P22" s="298"/>
      <c r="Q22" s="298"/>
      <c r="R22" s="298"/>
      <c r="S22" s="298"/>
      <c r="T22" s="298"/>
    </row>
    <row r="23" spans="2:20" ht="10.5"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N23" s="298"/>
      <c r="O23" s="298"/>
      <c r="P23" s="298"/>
      <c r="Q23" s="298"/>
      <c r="R23" s="298"/>
      <c r="S23" s="298"/>
      <c r="T23" s="298"/>
    </row>
    <row r="24" spans="2:12" ht="10.5"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</row>
    <row r="25" spans="2:12" ht="10.5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</row>
    <row r="26" spans="2:12" ht="10.5"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</row>
    <row r="27" spans="2:12" ht="10.5"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</row>
    <row r="28" spans="2:12" ht="10.5"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</row>
    <row r="29" spans="2:12" ht="10.5"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</row>
    <row r="30" spans="2:12" ht="10.5"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</row>
    <row r="31" spans="2:12" ht="10.5"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</row>
    <row r="32" spans="2:12" ht="10.5"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</row>
    <row r="33" spans="2:12" ht="10.5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</row>
    <row r="34" spans="2:12" ht="10.5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</row>
    <row r="35" spans="2:12" ht="10.5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</row>
    <row r="36" spans="2:12" ht="12.75">
      <c r="B36" s="297"/>
      <c r="C36" s="297"/>
      <c r="D36" s="297"/>
      <c r="E36" s="297"/>
      <c r="F36" s="297"/>
      <c r="G36" s="339" t="s">
        <v>382</v>
      </c>
      <c r="H36" s="297"/>
      <c r="I36" s="297"/>
      <c r="J36" s="297"/>
      <c r="K36" s="297"/>
      <c r="L36" s="297"/>
    </row>
    <row r="37" spans="1:13" ht="10.5">
      <c r="A37" s="303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3" ht="11.25" thickBot="1">
      <c r="A38" s="303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</row>
    <row r="39" spans="1:13" ht="11.25" thickBot="1">
      <c r="A39" s="303"/>
      <c r="B39" s="414" t="s">
        <v>254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</row>
    <row r="40" spans="2:13" ht="11.25" thickBot="1">
      <c r="B40" s="415" t="str">
        <f>"2. Data from previous academic years based on Edubase at the end of each academic year (or as close as possible). Data from this academic year based on Edubase at "&amp;Dates!E5</f>
        <v>2. Data from previous academic years based on Edubase at the end of each academic year (or as close as possible). Data from this academic year based on Edubase at 5 January 2015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</row>
    <row r="41" spans="2:13" ht="10.5">
      <c r="B41" s="411" t="s">
        <v>429</v>
      </c>
      <c r="C41" s="287"/>
      <c r="D41" s="287"/>
      <c r="E41" s="287"/>
      <c r="F41" s="287"/>
      <c r="G41" s="287"/>
      <c r="H41" s="288"/>
      <c r="I41" s="288"/>
      <c r="J41" s="288"/>
      <c r="K41" s="288"/>
      <c r="L41" s="288"/>
      <c r="M41" s="297"/>
    </row>
    <row r="42" spans="2:12" ht="10.5" customHeight="1" thickBot="1">
      <c r="B42" s="426" t="s">
        <v>552</v>
      </c>
      <c r="C42" s="304"/>
      <c r="D42" s="304"/>
      <c r="E42" s="304"/>
      <c r="F42" s="304"/>
      <c r="G42" s="304"/>
      <c r="H42" s="304"/>
      <c r="I42" s="304"/>
      <c r="J42" s="304"/>
      <c r="K42" s="304"/>
      <c r="L42" s="297"/>
    </row>
    <row r="43" spans="2:12" ht="10.5" customHeight="1">
      <c r="B43" s="502" t="s">
        <v>705</v>
      </c>
      <c r="C43" s="412"/>
      <c r="D43" s="412"/>
      <c r="E43" s="412"/>
      <c r="F43" s="412"/>
      <c r="G43" s="412"/>
      <c r="H43" s="412"/>
      <c r="I43" s="413"/>
      <c r="J43" s="304"/>
      <c r="K43" s="304"/>
      <c r="L43" s="297"/>
    </row>
    <row r="44" spans="2:13" ht="10.5" customHeight="1" thickBot="1">
      <c r="B44" s="419"/>
      <c r="C44" s="419"/>
      <c r="D44" s="419"/>
      <c r="E44" s="419"/>
      <c r="F44" s="419"/>
      <c r="G44" s="419"/>
      <c r="H44" s="419"/>
      <c r="I44" s="419"/>
      <c r="J44" s="419"/>
      <c r="K44" s="407"/>
      <c r="L44" s="408"/>
      <c r="M44" s="409"/>
    </row>
    <row r="46" spans="2:14" ht="11.25" thickBot="1">
      <c r="B46" s="419"/>
      <c r="C46" s="419"/>
      <c r="D46" s="419"/>
      <c r="E46" s="419"/>
      <c r="F46" s="419"/>
      <c r="G46" s="419"/>
      <c r="H46" s="419"/>
      <c r="I46" s="419"/>
      <c r="J46" s="419"/>
      <c r="K46" s="297"/>
      <c r="L46" s="337"/>
      <c r="M46" s="286"/>
      <c r="N46" s="286"/>
    </row>
    <row r="47" spans="2:14" ht="11.25" thickBot="1">
      <c r="B47" s="415"/>
      <c r="C47" s="415"/>
      <c r="D47" s="415"/>
      <c r="E47" s="415"/>
      <c r="F47" s="415"/>
      <c r="G47" s="415"/>
      <c r="H47" s="415"/>
      <c r="I47" s="415"/>
      <c r="J47" s="415"/>
      <c r="K47" s="286"/>
      <c r="L47" s="286"/>
      <c r="M47" s="286"/>
      <c r="N47" s="286"/>
    </row>
  </sheetData>
  <sheetProtection sheet="1" selectLockedCells="1"/>
  <mergeCells count="4">
    <mergeCell ref="B2:K2"/>
    <mergeCell ref="B5:B6"/>
    <mergeCell ref="C5:G5"/>
    <mergeCell ref="E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C7:G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B2:M3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7109375" style="1" customWidth="1"/>
    <col min="2" max="2" width="16.28125" style="1" bestFit="1" customWidth="1"/>
    <col min="3" max="3" width="16.00390625" style="1" customWidth="1"/>
    <col min="4" max="4" width="16.7109375" style="1" bestFit="1" customWidth="1"/>
    <col min="5" max="5" width="34.00390625" style="1" bestFit="1" customWidth="1"/>
    <col min="6" max="6" width="18.7109375" style="1" customWidth="1"/>
    <col min="7" max="7" width="16.57421875" style="1" bestFit="1" customWidth="1"/>
    <col min="8" max="16384" width="9.140625" style="1" customWidth="1"/>
  </cols>
  <sheetData>
    <row r="1" ht="8.25" customHeight="1"/>
    <row r="2" spans="4:5" ht="12.75">
      <c r="D2" s="1" t="s">
        <v>511</v>
      </c>
      <c r="E2" s="1" t="s">
        <v>712</v>
      </c>
    </row>
    <row r="3" spans="2:5" ht="12.75">
      <c r="B3" s="2"/>
      <c r="C3" s="2"/>
      <c r="D3" s="1" t="s">
        <v>509</v>
      </c>
      <c r="E3" s="2" t="s">
        <v>713</v>
      </c>
    </row>
    <row r="4" spans="2:5" ht="12.75">
      <c r="B4" s="2"/>
      <c r="C4" s="2"/>
      <c r="D4" s="1" t="s">
        <v>522</v>
      </c>
      <c r="E4" s="2" t="s">
        <v>714</v>
      </c>
    </row>
    <row r="5" spans="2:7" ht="12.75">
      <c r="B5" s="2"/>
      <c r="C5" s="2"/>
      <c r="D5" s="1" t="s">
        <v>523</v>
      </c>
      <c r="E5" s="2" t="s">
        <v>715</v>
      </c>
      <c r="F5" s="2" t="s">
        <v>716</v>
      </c>
      <c r="G5" s="2" t="s">
        <v>712</v>
      </c>
    </row>
    <row r="6" spans="2:7" ht="12.75">
      <c r="B6" s="32"/>
      <c r="C6" s="2"/>
      <c r="D6" s="1" t="s">
        <v>510</v>
      </c>
      <c r="E6" s="2" t="s">
        <v>706</v>
      </c>
      <c r="F6" s="2" t="s">
        <v>716</v>
      </c>
      <c r="G6" s="2" t="s">
        <v>712</v>
      </c>
    </row>
    <row r="7" spans="2:7" ht="12.75">
      <c r="B7" s="2"/>
      <c r="C7" s="2"/>
      <c r="D7" s="1" t="s">
        <v>988</v>
      </c>
      <c r="E7" s="2" t="s">
        <v>987</v>
      </c>
      <c r="F7" s="2" t="s">
        <v>716</v>
      </c>
      <c r="G7" s="2" t="s">
        <v>712</v>
      </c>
    </row>
    <row r="8" spans="2:3" ht="12.75">
      <c r="B8" s="2"/>
      <c r="C8" s="2"/>
    </row>
    <row r="9" ht="12.75">
      <c r="B9" s="2"/>
    </row>
    <row r="10" spans="2:3" ht="12.75">
      <c r="B10" s="269">
        <v>41153</v>
      </c>
      <c r="C10" s="269">
        <v>41182</v>
      </c>
    </row>
    <row r="11" spans="2:3" ht="12.75">
      <c r="B11" s="269">
        <v>41183</v>
      </c>
      <c r="C11" s="269">
        <v>41213</v>
      </c>
    </row>
    <row r="12" spans="2:3" ht="12.75">
      <c r="B12" s="269">
        <v>41214</v>
      </c>
      <c r="C12" s="269">
        <v>41243</v>
      </c>
    </row>
    <row r="13" spans="2:3" ht="12.75">
      <c r="B13" s="269">
        <v>41244</v>
      </c>
      <c r="C13" s="269">
        <v>41274</v>
      </c>
    </row>
    <row r="14" spans="2:3" ht="12.75">
      <c r="B14" s="269">
        <v>41275</v>
      </c>
      <c r="C14" s="269">
        <v>41305</v>
      </c>
    </row>
    <row r="15" spans="2:3" ht="12.75">
      <c r="B15" s="269">
        <v>41306</v>
      </c>
      <c r="C15" s="269">
        <v>41333</v>
      </c>
    </row>
    <row r="16" spans="2:3" ht="12.75">
      <c r="B16" s="269">
        <v>41334</v>
      </c>
      <c r="C16" s="269">
        <v>41364</v>
      </c>
    </row>
    <row r="17" spans="2:3" ht="12.75">
      <c r="B17" s="269">
        <v>41365</v>
      </c>
      <c r="C17" s="269">
        <v>41394</v>
      </c>
    </row>
    <row r="18" spans="2:3" ht="12.75">
      <c r="B18" s="269">
        <v>41395</v>
      </c>
      <c r="C18" s="269">
        <v>41425</v>
      </c>
    </row>
    <row r="19" spans="2:3" ht="12.75">
      <c r="B19" s="269">
        <v>41426</v>
      </c>
      <c r="C19" s="269">
        <v>41455</v>
      </c>
    </row>
    <row r="20" spans="2:3" ht="12.75">
      <c r="B20" s="269">
        <v>41456</v>
      </c>
      <c r="C20" s="269">
        <v>41486</v>
      </c>
    </row>
    <row r="21" spans="2:3" ht="12.75">
      <c r="B21" s="269">
        <v>41487</v>
      </c>
      <c r="C21" s="269">
        <v>41517</v>
      </c>
    </row>
    <row r="22" spans="2:3" ht="12.75">
      <c r="B22" s="269">
        <v>41518</v>
      </c>
      <c r="C22" s="269">
        <v>41547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2:13" ht="12.75">
      <c r="B36" s="2"/>
      <c r="M36" s="33"/>
    </row>
    <row r="37" spans="2:13" ht="12.75">
      <c r="B37" s="2"/>
      <c r="M37" s="33"/>
    </row>
    <row r="38" ht="12.75">
      <c r="B38" s="2"/>
    </row>
    <row r="39" ht="12.75">
      <c r="B3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0"/>
  <sheetViews>
    <sheetView zoomScale="80" zoomScaleNormal="80" workbookViewId="0" topLeftCell="G156">
      <selection activeCell="Y181" sqref="Y181"/>
    </sheetView>
  </sheetViews>
  <sheetFormatPr defaultColWidth="9.140625" defaultRowHeight="12.75"/>
  <cols>
    <col min="1" max="1" width="55.7109375" style="387" customWidth="1"/>
    <col min="2" max="2" width="14.28125" style="387" customWidth="1"/>
    <col min="3" max="4" width="9.140625" style="387" customWidth="1"/>
    <col min="5" max="5" width="10.421875" style="387" bestFit="1" customWidth="1"/>
    <col min="6" max="6" width="11.57421875" style="387" customWidth="1"/>
    <col min="7" max="9" width="9.140625" style="387" customWidth="1"/>
    <col min="10" max="10" width="10.421875" style="387" bestFit="1" customWidth="1"/>
    <col min="11" max="11" width="11.421875" style="387" customWidth="1"/>
    <col min="12" max="12" width="11.7109375" style="387" customWidth="1"/>
    <col min="13" max="13" width="11.57421875" style="387" bestFit="1" customWidth="1"/>
    <col min="14" max="14" width="9.140625" style="387" customWidth="1"/>
    <col min="15" max="15" width="10.421875" style="369" bestFit="1" customWidth="1"/>
    <col min="16" max="16" width="10.7109375" style="369" customWidth="1"/>
    <col min="17" max="17" width="9.140625" style="369" customWidth="1"/>
    <col min="18" max="18" width="10.421875" style="369" bestFit="1" customWidth="1"/>
    <col min="19" max="19" width="9.140625" style="369" customWidth="1"/>
    <col min="20" max="20" width="14.00390625" style="369" customWidth="1"/>
    <col min="21" max="21" width="10.421875" style="369" bestFit="1" customWidth="1"/>
    <col min="22" max="22" width="9.140625" style="369" customWidth="1"/>
    <col min="23" max="23" width="20.00390625" style="369" customWidth="1"/>
    <col min="24" max="24" width="11.140625" style="369" customWidth="1"/>
    <col min="25" max="25" width="9.140625" style="369" customWidth="1"/>
    <col min="26" max="26" width="10.421875" style="369" bestFit="1" customWidth="1"/>
    <col min="27" max="27" width="10.8515625" style="369" customWidth="1"/>
    <col min="28" max="28" width="41.8515625" style="369" customWidth="1"/>
    <col min="29" max="29" width="9.140625" style="369" customWidth="1"/>
    <col min="30" max="30" width="10.421875" style="369" customWidth="1"/>
    <col min="31" max="31" width="10.421875" style="369" bestFit="1" customWidth="1"/>
    <col min="32" max="35" width="9.140625" style="369" customWidth="1"/>
    <col min="36" max="36" width="11.28125" style="369" customWidth="1"/>
    <col min="37" max="37" width="9.140625" style="369" customWidth="1"/>
    <col min="38" max="38" width="10.421875" style="369" bestFit="1" customWidth="1"/>
    <col min="39" max="41" width="9.140625" style="369" customWidth="1"/>
    <col min="42" max="42" width="10.421875" style="369" bestFit="1" customWidth="1"/>
    <col min="43" max="47" width="9.140625" style="369" customWidth="1"/>
    <col min="48" max="48" width="10.421875" style="369" bestFit="1" customWidth="1"/>
    <col min="49" max="52" width="9.140625" style="369" customWidth="1"/>
    <col min="53" max="53" width="10.421875" style="369" bestFit="1" customWidth="1"/>
    <col min="54" max="54" width="10.421875" style="370" bestFit="1" customWidth="1"/>
    <col min="55" max="57" width="9.140625" style="369" customWidth="1"/>
    <col min="58" max="58" width="10.421875" style="369" bestFit="1" customWidth="1"/>
    <col min="59" max="59" width="9.140625" style="369" customWidth="1"/>
    <col min="60" max="60" width="10.421875" style="369" bestFit="1" customWidth="1"/>
    <col min="61" max="62" width="9.140625" style="369" customWidth="1"/>
    <col min="63" max="63" width="10.421875" style="369" bestFit="1" customWidth="1"/>
    <col min="64" max="65" width="9.140625" style="369" customWidth="1"/>
    <col min="66" max="66" width="11.00390625" style="369" customWidth="1"/>
    <col min="67" max="71" width="9.140625" style="369" customWidth="1"/>
    <col min="72" max="72" width="10.421875" style="369" customWidth="1"/>
    <col min="73" max="73" width="10.421875" style="369" bestFit="1" customWidth="1"/>
    <col min="74" max="77" width="9.140625" style="369" customWidth="1"/>
    <col min="78" max="78" width="12.28125" style="369" customWidth="1"/>
    <col min="79" max="83" width="9.140625" style="369" customWidth="1"/>
    <col min="84" max="84" width="10.57421875" style="369" customWidth="1"/>
    <col min="85" max="16384" width="9.140625" style="369" customWidth="1"/>
  </cols>
  <sheetData>
    <row r="1" spans="1:31" ht="12.75">
      <c r="A1" s="385"/>
      <c r="B1" s="385" t="s">
        <v>14</v>
      </c>
      <c r="C1" s="386"/>
      <c r="D1" s="386"/>
      <c r="E1" s="386"/>
      <c r="F1" s="386"/>
      <c r="G1" s="386"/>
      <c r="H1" s="385"/>
      <c r="P1" s="368"/>
      <c r="Q1" s="368"/>
      <c r="R1" s="368"/>
      <c r="S1" s="368"/>
      <c r="T1" s="367"/>
      <c r="U1" s="368"/>
      <c r="V1" s="368"/>
      <c r="W1" s="368"/>
      <c r="X1" s="368"/>
      <c r="Y1" s="368"/>
      <c r="Z1" s="367"/>
      <c r="AA1" s="368"/>
      <c r="AB1" s="368"/>
      <c r="AC1" s="368"/>
      <c r="AD1" s="368"/>
      <c r="AE1" s="368"/>
    </row>
    <row r="2" spans="1:31" ht="12.75">
      <c r="A2" s="433"/>
      <c r="B2" s="433" t="s">
        <v>51</v>
      </c>
      <c r="C2" s="433" t="s">
        <v>179</v>
      </c>
      <c r="D2" s="433" t="s">
        <v>180</v>
      </c>
      <c r="E2" s="433" t="s">
        <v>181</v>
      </c>
      <c r="F2" s="524" t="s">
        <v>182</v>
      </c>
      <c r="G2" s="433" t="s">
        <v>12</v>
      </c>
      <c r="H2" s="385"/>
      <c r="O2" s="368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</row>
    <row r="3" spans="1:31" ht="12.75">
      <c r="A3" s="524" t="s">
        <v>216</v>
      </c>
      <c r="B3" s="433">
        <v>1334</v>
      </c>
      <c r="C3" s="433">
        <v>60</v>
      </c>
      <c r="D3" s="433">
        <v>960</v>
      </c>
      <c r="E3" s="433">
        <v>180</v>
      </c>
      <c r="F3" s="433">
        <v>104</v>
      </c>
      <c r="G3" s="433">
        <v>30</v>
      </c>
      <c r="H3" s="386"/>
      <c r="I3" s="433" t="s">
        <v>719</v>
      </c>
      <c r="J3" s="433"/>
      <c r="K3" s="433"/>
      <c r="L3" s="386"/>
      <c r="M3" s="386"/>
      <c r="N3" s="385"/>
      <c r="O3" s="367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</row>
    <row r="4" spans="1:31" ht="12.75">
      <c r="A4" s="433" t="s">
        <v>217</v>
      </c>
      <c r="B4" s="433">
        <v>166</v>
      </c>
      <c r="C4" s="433">
        <v>1</v>
      </c>
      <c r="D4" s="433">
        <v>111</v>
      </c>
      <c r="E4" s="433">
        <v>51</v>
      </c>
      <c r="F4" s="433">
        <v>2</v>
      </c>
      <c r="G4" s="433">
        <v>1</v>
      </c>
      <c r="H4" s="386"/>
      <c r="I4" s="385"/>
      <c r="J4" s="385"/>
      <c r="K4" s="385"/>
      <c r="L4" s="385"/>
      <c r="M4" s="385"/>
      <c r="N4" s="385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</row>
    <row r="5" spans="1:31" ht="12.75">
      <c r="A5" s="433" t="s">
        <v>263</v>
      </c>
      <c r="B5" s="433">
        <v>243</v>
      </c>
      <c r="C5" s="433">
        <v>1</v>
      </c>
      <c r="D5" s="433">
        <v>140</v>
      </c>
      <c r="E5" s="433">
        <v>80</v>
      </c>
      <c r="F5" s="433">
        <v>16</v>
      </c>
      <c r="G5" s="433">
        <v>6</v>
      </c>
      <c r="H5" s="386"/>
      <c r="I5" s="386"/>
      <c r="J5" s="386"/>
      <c r="K5" s="386"/>
      <c r="L5" s="386"/>
      <c r="M5" s="386"/>
      <c r="N5" s="386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</row>
    <row r="6" spans="1:31" ht="12.75">
      <c r="A6" s="433" t="s">
        <v>264</v>
      </c>
      <c r="B6" s="433">
        <v>0</v>
      </c>
      <c r="C6" s="433">
        <v>0</v>
      </c>
      <c r="D6" s="433">
        <v>0</v>
      </c>
      <c r="E6" s="433">
        <v>0</v>
      </c>
      <c r="F6" s="433">
        <v>0</v>
      </c>
      <c r="G6" s="433">
        <v>0</v>
      </c>
      <c r="H6" s="386"/>
      <c r="I6" s="386"/>
      <c r="J6" s="386"/>
      <c r="K6" s="386"/>
      <c r="L6" s="386"/>
      <c r="M6" s="386"/>
      <c r="N6" s="386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</row>
    <row r="7" spans="1:31" ht="12.75">
      <c r="A7" s="433" t="s">
        <v>303</v>
      </c>
      <c r="B7" s="433">
        <v>58</v>
      </c>
      <c r="C7" s="433">
        <v>0</v>
      </c>
      <c r="D7" s="433">
        <v>32</v>
      </c>
      <c r="E7" s="433">
        <v>24</v>
      </c>
      <c r="F7" s="433">
        <v>0</v>
      </c>
      <c r="G7" s="433">
        <v>2</v>
      </c>
      <c r="H7" s="386"/>
      <c r="I7" s="386"/>
      <c r="J7" s="386"/>
      <c r="K7" s="386"/>
      <c r="L7" s="386"/>
      <c r="M7" s="386"/>
      <c r="N7" s="386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</row>
    <row r="8" spans="1:31" ht="12.75">
      <c r="A8" s="433" t="s">
        <v>304</v>
      </c>
      <c r="B8" s="433">
        <v>354</v>
      </c>
      <c r="C8" s="433">
        <v>2</v>
      </c>
      <c r="D8" s="433">
        <v>283</v>
      </c>
      <c r="E8" s="433">
        <v>56</v>
      </c>
      <c r="F8" s="433">
        <v>10</v>
      </c>
      <c r="G8" s="433">
        <v>3</v>
      </c>
      <c r="H8" s="386"/>
      <c r="I8" s="386"/>
      <c r="J8" s="386"/>
      <c r="K8" s="386"/>
      <c r="L8" s="386"/>
      <c r="M8" s="386"/>
      <c r="N8" s="386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</row>
    <row r="9" spans="1:31" ht="12.75">
      <c r="A9" s="433" t="s">
        <v>302</v>
      </c>
      <c r="B9" s="433">
        <v>25</v>
      </c>
      <c r="C9" s="433">
        <v>0</v>
      </c>
      <c r="D9" s="433">
        <v>7</v>
      </c>
      <c r="E9" s="433">
        <v>13</v>
      </c>
      <c r="F9" s="433">
        <v>4</v>
      </c>
      <c r="G9" s="433">
        <v>1</v>
      </c>
      <c r="H9" s="386"/>
      <c r="I9" s="386"/>
      <c r="J9" s="386"/>
      <c r="K9" s="386"/>
      <c r="L9" s="386"/>
      <c r="M9" s="386"/>
      <c r="N9" s="386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</row>
    <row r="10" spans="1:31" ht="12.75">
      <c r="A10" s="433" t="s">
        <v>426</v>
      </c>
      <c r="B10" s="433">
        <v>2</v>
      </c>
      <c r="C10" s="433">
        <v>0</v>
      </c>
      <c r="D10" s="433">
        <v>1</v>
      </c>
      <c r="E10" s="433">
        <v>1</v>
      </c>
      <c r="F10" s="433">
        <v>0</v>
      </c>
      <c r="G10" s="433">
        <v>0</v>
      </c>
      <c r="H10" s="386"/>
      <c r="I10" s="386"/>
      <c r="J10" s="386"/>
      <c r="K10" s="386"/>
      <c r="L10" s="386"/>
      <c r="M10" s="386"/>
      <c r="N10" s="386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</row>
    <row r="11" spans="1:31" ht="12.75">
      <c r="A11" s="433" t="s">
        <v>717</v>
      </c>
      <c r="B11" s="433">
        <v>0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386"/>
      <c r="I11" s="386"/>
      <c r="J11" s="386"/>
      <c r="K11" s="386"/>
      <c r="L11" s="386"/>
      <c r="M11" s="386"/>
      <c r="N11" s="386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</row>
    <row r="12" spans="1:7" ht="12.75">
      <c r="A12" s="433" t="s">
        <v>718</v>
      </c>
      <c r="B12" s="433">
        <v>0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</row>
    <row r="13" spans="1:7" ht="12.75">
      <c r="A13" s="386" t="s">
        <v>15</v>
      </c>
      <c r="B13" s="386"/>
      <c r="C13" s="386"/>
      <c r="D13" s="386"/>
      <c r="E13" s="386"/>
      <c r="F13" s="386"/>
      <c r="G13" s="386"/>
    </row>
    <row r="14" spans="1:40" ht="12.75">
      <c r="A14" s="433" t="s">
        <v>14</v>
      </c>
      <c r="B14" s="433" t="s">
        <v>220</v>
      </c>
      <c r="C14" s="433" t="s">
        <v>48</v>
      </c>
      <c r="D14" s="433" t="s">
        <v>223</v>
      </c>
      <c r="E14" s="433" t="s">
        <v>49</v>
      </c>
      <c r="F14" s="433" t="s">
        <v>224</v>
      </c>
      <c r="G14" s="433" t="s">
        <v>305</v>
      </c>
      <c r="H14" s="434" t="s">
        <v>306</v>
      </c>
      <c r="I14" s="434" t="s">
        <v>50</v>
      </c>
      <c r="J14" s="434" t="s">
        <v>225</v>
      </c>
      <c r="K14" s="388"/>
      <c r="L14" s="433" t="s">
        <v>719</v>
      </c>
      <c r="M14" s="436"/>
      <c r="N14" s="388"/>
      <c r="O14" s="379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</row>
    <row r="15" spans="1:40" ht="12.75">
      <c r="A15" s="433" t="s">
        <v>161</v>
      </c>
      <c r="B15" s="433">
        <v>1500</v>
      </c>
      <c r="C15" s="433">
        <v>208</v>
      </c>
      <c r="D15" s="433">
        <v>14</v>
      </c>
      <c r="E15" s="433">
        <v>867</v>
      </c>
      <c r="F15" s="433">
        <v>58</v>
      </c>
      <c r="G15" s="433">
        <v>341</v>
      </c>
      <c r="H15" s="434">
        <v>23</v>
      </c>
      <c r="I15" s="434">
        <v>84</v>
      </c>
      <c r="J15" s="434">
        <v>6</v>
      </c>
      <c r="K15" s="388"/>
      <c r="M15" s="388"/>
      <c r="N15" s="388"/>
      <c r="O15" s="379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</row>
    <row r="16" spans="1:40" ht="12.75">
      <c r="A16" s="433" t="s">
        <v>720</v>
      </c>
      <c r="B16" s="433">
        <v>1098</v>
      </c>
      <c r="C16" s="433">
        <v>204</v>
      </c>
      <c r="D16" s="433">
        <v>19</v>
      </c>
      <c r="E16" s="433">
        <v>739</v>
      </c>
      <c r="F16" s="433">
        <v>67</v>
      </c>
      <c r="G16" s="433">
        <v>145</v>
      </c>
      <c r="H16" s="434">
        <v>13</v>
      </c>
      <c r="I16" s="434">
        <v>10</v>
      </c>
      <c r="J16" s="434">
        <v>1</v>
      </c>
      <c r="K16" s="388"/>
      <c r="M16" s="388"/>
      <c r="N16" s="388"/>
      <c r="O16" s="379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</row>
    <row r="17" spans="1:40" ht="12.75">
      <c r="A17" s="433" t="s">
        <v>721</v>
      </c>
      <c r="B17" s="433">
        <v>215</v>
      </c>
      <c r="C17" s="433">
        <v>47</v>
      </c>
      <c r="D17" s="433">
        <v>22</v>
      </c>
      <c r="E17" s="433">
        <v>107</v>
      </c>
      <c r="F17" s="433">
        <v>50</v>
      </c>
      <c r="G17" s="433">
        <v>53</v>
      </c>
      <c r="H17" s="434">
        <v>25</v>
      </c>
      <c r="I17" s="434">
        <v>8</v>
      </c>
      <c r="J17" s="434">
        <v>4</v>
      </c>
      <c r="K17" s="388"/>
      <c r="M17" s="388"/>
      <c r="N17" s="388"/>
      <c r="O17" s="379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</row>
    <row r="18" spans="1:40" ht="12.75">
      <c r="A18" s="433" t="s">
        <v>30</v>
      </c>
      <c r="B18" s="433">
        <v>1500</v>
      </c>
      <c r="C18" s="433">
        <v>211</v>
      </c>
      <c r="D18" s="433">
        <v>14</v>
      </c>
      <c r="E18" s="433">
        <v>873</v>
      </c>
      <c r="F18" s="433">
        <v>58</v>
      </c>
      <c r="G18" s="433">
        <v>342</v>
      </c>
      <c r="H18" s="434">
        <v>23</v>
      </c>
      <c r="I18" s="434">
        <v>74</v>
      </c>
      <c r="J18" s="434">
        <v>5</v>
      </c>
      <c r="K18" s="388"/>
      <c r="M18" s="388"/>
      <c r="N18" s="388"/>
      <c r="O18" s="379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</row>
    <row r="19" spans="1:40" ht="12.75">
      <c r="A19" s="433" t="s">
        <v>221</v>
      </c>
      <c r="B19" s="433">
        <v>1500</v>
      </c>
      <c r="C19" s="433">
        <v>381</v>
      </c>
      <c r="D19" s="433">
        <v>25</v>
      </c>
      <c r="E19" s="433">
        <v>912</v>
      </c>
      <c r="F19" s="433">
        <v>61</v>
      </c>
      <c r="G19" s="433">
        <v>172</v>
      </c>
      <c r="H19" s="434">
        <v>11</v>
      </c>
      <c r="I19" s="434">
        <v>35</v>
      </c>
      <c r="J19" s="434">
        <v>2</v>
      </c>
      <c r="K19" s="388"/>
      <c r="M19" s="388"/>
      <c r="N19" s="388"/>
      <c r="O19" s="379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</row>
    <row r="20" spans="1:40" ht="12.75">
      <c r="A20" s="433" t="s">
        <v>222</v>
      </c>
      <c r="B20" s="433">
        <v>1500</v>
      </c>
      <c r="C20" s="433">
        <v>209</v>
      </c>
      <c r="D20" s="433">
        <v>14</v>
      </c>
      <c r="E20" s="433">
        <v>881</v>
      </c>
      <c r="F20" s="433">
        <v>59</v>
      </c>
      <c r="G20" s="433">
        <v>342</v>
      </c>
      <c r="H20" s="434">
        <v>23</v>
      </c>
      <c r="I20" s="434">
        <v>68</v>
      </c>
      <c r="J20" s="434">
        <v>5</v>
      </c>
      <c r="K20" s="388"/>
      <c r="M20" s="388"/>
      <c r="N20" s="388"/>
      <c r="O20" s="379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</row>
    <row r="21" spans="1:40" ht="12.75">
      <c r="A21" s="433" t="s">
        <v>1</v>
      </c>
      <c r="B21" s="433">
        <v>1500</v>
      </c>
      <c r="C21" s="433">
        <v>267</v>
      </c>
      <c r="D21" s="433">
        <v>18</v>
      </c>
      <c r="E21" s="433">
        <v>878</v>
      </c>
      <c r="F21" s="433">
        <v>59</v>
      </c>
      <c r="G21" s="433">
        <v>285</v>
      </c>
      <c r="H21" s="434">
        <v>19</v>
      </c>
      <c r="I21" s="434">
        <v>70</v>
      </c>
      <c r="J21" s="434">
        <v>5</v>
      </c>
      <c r="K21" s="388"/>
      <c r="M21" s="388"/>
      <c r="N21" s="388"/>
      <c r="O21" s="379"/>
      <c r="P21" s="371"/>
      <c r="Q21" s="371"/>
      <c r="R21" s="371"/>
      <c r="S21" s="371"/>
      <c r="T21" s="371"/>
      <c r="U21" s="371"/>
      <c r="V21" s="371"/>
      <c r="W21" s="371"/>
      <c r="X21" s="371"/>
      <c r="Y21" s="372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</row>
    <row r="22" spans="1:40" ht="12.75">
      <c r="A22" s="433" t="s">
        <v>277</v>
      </c>
      <c r="B22" s="433">
        <v>14</v>
      </c>
      <c r="C22" s="433">
        <v>6</v>
      </c>
      <c r="D22" s="433">
        <v>43</v>
      </c>
      <c r="E22" s="433">
        <v>4</v>
      </c>
      <c r="F22" s="433">
        <v>29</v>
      </c>
      <c r="G22" s="433">
        <v>1</v>
      </c>
      <c r="H22" s="434">
        <v>7</v>
      </c>
      <c r="I22" s="434">
        <v>3</v>
      </c>
      <c r="J22" s="434">
        <v>21</v>
      </c>
      <c r="K22" s="388"/>
      <c r="M22" s="388"/>
      <c r="N22" s="388"/>
      <c r="O22" s="379"/>
      <c r="P22" s="371"/>
      <c r="Q22" s="372"/>
      <c r="R22" s="372"/>
      <c r="S22" s="372"/>
      <c r="T22" s="372"/>
      <c r="U22" s="372"/>
      <c r="V22" s="372"/>
      <c r="W22" s="372"/>
      <c r="X22" s="372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</row>
    <row r="23" spans="1:40" ht="12.75">
      <c r="A23" s="433" t="s">
        <v>278</v>
      </c>
      <c r="B23" s="433">
        <v>14</v>
      </c>
      <c r="C23" s="433">
        <v>9</v>
      </c>
      <c r="D23" s="433">
        <v>64</v>
      </c>
      <c r="E23" s="433">
        <v>3</v>
      </c>
      <c r="F23" s="433">
        <v>21</v>
      </c>
      <c r="G23" s="433">
        <v>2</v>
      </c>
      <c r="H23" s="434">
        <v>14</v>
      </c>
      <c r="I23" s="434">
        <v>0</v>
      </c>
      <c r="J23" s="434">
        <v>0</v>
      </c>
      <c r="K23" s="388"/>
      <c r="M23" s="388"/>
      <c r="N23" s="388"/>
      <c r="O23" s="379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</row>
    <row r="24" spans="1:40" ht="12.75">
      <c r="A24" s="433" t="s">
        <v>279</v>
      </c>
      <c r="B24" s="433">
        <v>14</v>
      </c>
      <c r="C24" s="433">
        <v>7</v>
      </c>
      <c r="D24" s="433">
        <v>50</v>
      </c>
      <c r="E24" s="433">
        <v>5</v>
      </c>
      <c r="F24" s="433">
        <v>36</v>
      </c>
      <c r="G24" s="433"/>
      <c r="H24" s="434">
        <v>0</v>
      </c>
      <c r="I24" s="434">
        <v>2</v>
      </c>
      <c r="J24" s="434">
        <v>14</v>
      </c>
      <c r="K24" s="388"/>
      <c r="M24" s="388"/>
      <c r="N24" s="388"/>
      <c r="O24" s="379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</row>
    <row r="25" spans="1:40" ht="12.75">
      <c r="A25" s="433" t="s">
        <v>280</v>
      </c>
      <c r="B25" s="433">
        <v>14</v>
      </c>
      <c r="C25" s="433">
        <v>6</v>
      </c>
      <c r="D25" s="433">
        <v>43</v>
      </c>
      <c r="E25" s="433">
        <v>4</v>
      </c>
      <c r="F25" s="433">
        <v>29</v>
      </c>
      <c r="G25" s="433">
        <v>1</v>
      </c>
      <c r="H25" s="434">
        <v>7</v>
      </c>
      <c r="I25" s="434">
        <v>3</v>
      </c>
      <c r="J25" s="434">
        <v>21</v>
      </c>
      <c r="K25" s="388"/>
      <c r="M25" s="388"/>
      <c r="N25" s="388"/>
      <c r="O25" s="379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</row>
    <row r="26" spans="1:40" ht="12.75">
      <c r="A26" s="433" t="s">
        <v>281</v>
      </c>
      <c r="B26" s="433">
        <v>14</v>
      </c>
      <c r="C26" s="433">
        <v>6</v>
      </c>
      <c r="D26" s="433">
        <v>43</v>
      </c>
      <c r="E26" s="433">
        <v>4</v>
      </c>
      <c r="F26" s="433">
        <v>29</v>
      </c>
      <c r="G26" s="433">
        <v>1</v>
      </c>
      <c r="H26" s="434">
        <v>7</v>
      </c>
      <c r="I26" s="434">
        <v>3</v>
      </c>
      <c r="J26" s="434">
        <v>21</v>
      </c>
      <c r="K26" s="388"/>
      <c r="M26" s="388"/>
      <c r="N26" s="388"/>
      <c r="O26" s="379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</row>
    <row r="27" spans="1:40" ht="12.75">
      <c r="A27" s="386"/>
      <c r="B27" s="386"/>
      <c r="C27" s="386"/>
      <c r="D27" s="386"/>
      <c r="E27" s="386"/>
      <c r="F27" s="386"/>
      <c r="G27" s="386"/>
      <c r="K27" s="389"/>
      <c r="M27" s="389"/>
      <c r="N27" s="388"/>
      <c r="O27" s="379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2"/>
      <c r="AK27" s="372"/>
      <c r="AL27" s="372"/>
      <c r="AM27" s="372"/>
      <c r="AN27" s="372"/>
    </row>
    <row r="28" spans="1:40" ht="12.75">
      <c r="A28" s="433" t="s">
        <v>14</v>
      </c>
      <c r="B28" s="433" t="s">
        <v>179</v>
      </c>
      <c r="C28" s="433" t="s">
        <v>48</v>
      </c>
      <c r="D28" s="433" t="s">
        <v>223</v>
      </c>
      <c r="E28" s="433" t="s">
        <v>49</v>
      </c>
      <c r="F28" s="433" t="s">
        <v>224</v>
      </c>
      <c r="G28" s="433" t="s">
        <v>305</v>
      </c>
      <c r="H28" s="434" t="s">
        <v>306</v>
      </c>
      <c r="I28" s="434" t="s">
        <v>50</v>
      </c>
      <c r="J28" s="434" t="s">
        <v>225</v>
      </c>
      <c r="K28" s="388"/>
      <c r="L28" s="433" t="s">
        <v>719</v>
      </c>
      <c r="M28" s="436"/>
      <c r="N28" s="388"/>
      <c r="O28" s="379"/>
      <c r="P28" s="372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</row>
    <row r="29" spans="1:40" ht="12.75">
      <c r="A29" s="433" t="s">
        <v>161</v>
      </c>
      <c r="B29" s="433">
        <v>61</v>
      </c>
      <c r="C29" s="433">
        <v>34</v>
      </c>
      <c r="D29" s="433">
        <v>56</v>
      </c>
      <c r="E29" s="433">
        <v>27</v>
      </c>
      <c r="F29" s="433">
        <v>44</v>
      </c>
      <c r="G29" s="433">
        <v>0</v>
      </c>
      <c r="H29" s="434">
        <v>0</v>
      </c>
      <c r="I29" s="434">
        <v>0</v>
      </c>
      <c r="J29" s="434">
        <v>0</v>
      </c>
      <c r="K29" s="388"/>
      <c r="M29" s="388"/>
      <c r="N29" s="388"/>
      <c r="O29" s="379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</row>
    <row r="30" spans="1:40" ht="12.75">
      <c r="A30" s="433" t="s">
        <v>720</v>
      </c>
      <c r="B30" s="433">
        <v>61</v>
      </c>
      <c r="C30" s="433">
        <v>34</v>
      </c>
      <c r="D30" s="433">
        <v>56</v>
      </c>
      <c r="E30" s="433">
        <v>27</v>
      </c>
      <c r="F30" s="433">
        <v>44</v>
      </c>
      <c r="G30" s="433">
        <v>0</v>
      </c>
      <c r="H30" s="434">
        <v>0</v>
      </c>
      <c r="I30" s="434">
        <v>0</v>
      </c>
      <c r="J30" s="434">
        <v>0</v>
      </c>
      <c r="K30" s="388"/>
      <c r="M30" s="388"/>
      <c r="N30" s="388"/>
      <c r="O30" s="379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</row>
    <row r="31" spans="1:40" ht="12.75">
      <c r="A31" s="433" t="s">
        <v>30</v>
      </c>
      <c r="B31" s="433">
        <v>61</v>
      </c>
      <c r="C31" s="433">
        <v>34</v>
      </c>
      <c r="D31" s="433">
        <v>56</v>
      </c>
      <c r="E31" s="433">
        <v>27</v>
      </c>
      <c r="F31" s="433">
        <v>44</v>
      </c>
      <c r="G31" s="433">
        <v>0</v>
      </c>
      <c r="H31" s="434">
        <v>0</v>
      </c>
      <c r="I31" s="434">
        <v>0</v>
      </c>
      <c r="J31" s="434">
        <v>0</v>
      </c>
      <c r="K31" s="388"/>
      <c r="M31" s="388"/>
      <c r="N31" s="388"/>
      <c r="O31" s="379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</row>
    <row r="32" spans="1:40" ht="12.75">
      <c r="A32" s="433" t="s">
        <v>221</v>
      </c>
      <c r="B32" s="433">
        <v>61</v>
      </c>
      <c r="C32" s="433">
        <v>43</v>
      </c>
      <c r="D32" s="433">
        <v>70</v>
      </c>
      <c r="E32" s="433">
        <v>18</v>
      </c>
      <c r="F32" s="433">
        <v>30</v>
      </c>
      <c r="G32" s="433">
        <v>0</v>
      </c>
      <c r="H32" s="434">
        <v>0</v>
      </c>
      <c r="I32" s="434">
        <v>0</v>
      </c>
      <c r="J32" s="434">
        <v>0</v>
      </c>
      <c r="K32" s="388"/>
      <c r="M32" s="388"/>
      <c r="N32" s="388"/>
      <c r="O32" s="379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</row>
    <row r="33" spans="1:40" ht="12.75">
      <c r="A33" s="433" t="s">
        <v>222</v>
      </c>
      <c r="B33" s="433">
        <v>61</v>
      </c>
      <c r="C33" s="433">
        <v>34</v>
      </c>
      <c r="D33" s="433">
        <v>56</v>
      </c>
      <c r="E33" s="433">
        <v>27</v>
      </c>
      <c r="F33" s="433">
        <v>44</v>
      </c>
      <c r="G33" s="433">
        <v>0</v>
      </c>
      <c r="H33" s="434">
        <v>0</v>
      </c>
      <c r="I33" s="434">
        <v>0</v>
      </c>
      <c r="J33" s="434">
        <v>0</v>
      </c>
      <c r="K33" s="388"/>
      <c r="M33" s="388"/>
      <c r="N33" s="388"/>
      <c r="O33" s="379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</row>
    <row r="34" spans="1:40" ht="12.75">
      <c r="A34" s="433" t="s">
        <v>1</v>
      </c>
      <c r="B34" s="433">
        <v>61</v>
      </c>
      <c r="C34" s="433">
        <v>37</v>
      </c>
      <c r="D34" s="433">
        <v>61</v>
      </c>
      <c r="E34" s="433">
        <v>24</v>
      </c>
      <c r="F34" s="433">
        <v>39</v>
      </c>
      <c r="G34" s="433">
        <v>0</v>
      </c>
      <c r="H34" s="434">
        <v>0</v>
      </c>
      <c r="I34" s="434">
        <v>0</v>
      </c>
      <c r="J34" s="434">
        <v>0</v>
      </c>
      <c r="K34" s="388"/>
      <c r="M34" s="388"/>
      <c r="N34" s="388"/>
      <c r="O34" s="379"/>
      <c r="P34" s="371"/>
      <c r="Q34" s="371"/>
      <c r="R34" s="371"/>
      <c r="S34" s="371"/>
      <c r="T34" s="371"/>
      <c r="U34" s="371"/>
      <c r="V34" s="371"/>
      <c r="W34" s="371"/>
      <c r="X34" s="371"/>
      <c r="Y34" s="372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</row>
    <row r="35" spans="1:40" ht="12.75">
      <c r="A35" s="433" t="s">
        <v>277</v>
      </c>
      <c r="B35" s="433">
        <v>0</v>
      </c>
      <c r="C35" s="433">
        <v>0</v>
      </c>
      <c r="D35" s="433">
        <v>0</v>
      </c>
      <c r="E35" s="433">
        <v>0</v>
      </c>
      <c r="F35" s="433">
        <v>0</v>
      </c>
      <c r="G35" s="433">
        <v>0</v>
      </c>
      <c r="H35" s="434">
        <v>0</v>
      </c>
      <c r="I35" s="434">
        <v>0</v>
      </c>
      <c r="J35" s="434">
        <v>0</v>
      </c>
      <c r="K35" s="388"/>
      <c r="M35" s="388"/>
      <c r="N35" s="388"/>
      <c r="O35" s="379"/>
      <c r="P35" s="371"/>
      <c r="Q35" s="372"/>
      <c r="R35" s="372"/>
      <c r="S35" s="372"/>
      <c r="T35" s="372"/>
      <c r="U35" s="372"/>
      <c r="V35" s="372"/>
      <c r="W35" s="372"/>
      <c r="X35" s="372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</row>
    <row r="36" spans="1:40" ht="12.75">
      <c r="A36" s="433" t="s">
        <v>278</v>
      </c>
      <c r="B36" s="433">
        <v>0</v>
      </c>
      <c r="C36" s="433">
        <v>0</v>
      </c>
      <c r="D36" s="433">
        <v>0</v>
      </c>
      <c r="E36" s="433">
        <v>0</v>
      </c>
      <c r="F36" s="433">
        <v>0</v>
      </c>
      <c r="G36" s="433">
        <v>0</v>
      </c>
      <c r="H36" s="434">
        <v>0</v>
      </c>
      <c r="I36" s="434">
        <v>0</v>
      </c>
      <c r="J36" s="434">
        <v>0</v>
      </c>
      <c r="K36" s="388"/>
      <c r="M36" s="388"/>
      <c r="N36" s="388"/>
      <c r="O36" s="379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</row>
    <row r="37" spans="1:40" ht="12.75">
      <c r="A37" s="433" t="s">
        <v>279</v>
      </c>
      <c r="B37" s="433">
        <v>0</v>
      </c>
      <c r="C37" s="433">
        <v>0</v>
      </c>
      <c r="D37" s="433">
        <v>0</v>
      </c>
      <c r="E37" s="433">
        <v>0</v>
      </c>
      <c r="F37" s="433">
        <v>0</v>
      </c>
      <c r="G37" s="433">
        <v>0</v>
      </c>
      <c r="H37" s="434">
        <v>0</v>
      </c>
      <c r="I37" s="434">
        <v>0</v>
      </c>
      <c r="J37" s="434">
        <v>0</v>
      </c>
      <c r="K37" s="388"/>
      <c r="M37" s="388"/>
      <c r="N37" s="388"/>
      <c r="O37" s="379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</row>
    <row r="38" spans="1:40" ht="12.75">
      <c r="A38" s="433" t="s">
        <v>280</v>
      </c>
      <c r="B38" s="433">
        <v>0</v>
      </c>
      <c r="C38" s="433">
        <v>0</v>
      </c>
      <c r="D38" s="433">
        <v>0</v>
      </c>
      <c r="E38" s="433">
        <v>0</v>
      </c>
      <c r="F38" s="433">
        <v>0</v>
      </c>
      <c r="G38" s="433">
        <v>0</v>
      </c>
      <c r="H38" s="434">
        <v>0</v>
      </c>
      <c r="I38" s="434">
        <v>0</v>
      </c>
      <c r="J38" s="434">
        <v>0</v>
      </c>
      <c r="K38" s="388"/>
      <c r="M38" s="388"/>
      <c r="N38" s="388"/>
      <c r="O38" s="379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</row>
    <row r="39" spans="1:40" ht="12.75">
      <c r="A39" s="433" t="s">
        <v>281</v>
      </c>
      <c r="B39" s="433">
        <v>0</v>
      </c>
      <c r="C39" s="433">
        <v>0</v>
      </c>
      <c r="D39" s="433">
        <v>0</v>
      </c>
      <c r="E39" s="433">
        <v>0</v>
      </c>
      <c r="F39" s="433">
        <v>0</v>
      </c>
      <c r="G39" s="433">
        <v>0</v>
      </c>
      <c r="H39" s="434">
        <v>0</v>
      </c>
      <c r="I39" s="434">
        <v>0</v>
      </c>
      <c r="J39" s="434">
        <v>0</v>
      </c>
      <c r="K39" s="388"/>
      <c r="M39" s="388"/>
      <c r="N39" s="388"/>
      <c r="O39" s="379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</row>
    <row r="40" spans="1:40" ht="12.75">
      <c r="A40" s="386"/>
      <c r="B40" s="386"/>
      <c r="C40" s="386"/>
      <c r="D40" s="386"/>
      <c r="E40" s="386"/>
      <c r="F40" s="386"/>
      <c r="G40" s="386"/>
      <c r="K40" s="389"/>
      <c r="M40" s="389"/>
      <c r="N40" s="388"/>
      <c r="O40" s="379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2"/>
      <c r="AK40" s="372"/>
      <c r="AL40" s="372"/>
      <c r="AM40" s="372"/>
      <c r="AN40" s="372"/>
    </row>
    <row r="41" spans="1:40" ht="12.75">
      <c r="A41" s="433" t="s">
        <v>14</v>
      </c>
      <c r="B41" s="433" t="s">
        <v>180</v>
      </c>
      <c r="C41" s="433" t="s">
        <v>48</v>
      </c>
      <c r="D41" s="433" t="s">
        <v>223</v>
      </c>
      <c r="E41" s="433" t="s">
        <v>49</v>
      </c>
      <c r="F41" s="433" t="s">
        <v>224</v>
      </c>
      <c r="G41" s="433" t="s">
        <v>305</v>
      </c>
      <c r="H41" s="434" t="s">
        <v>306</v>
      </c>
      <c r="I41" s="434" t="s">
        <v>50</v>
      </c>
      <c r="J41" s="434" t="s">
        <v>225</v>
      </c>
      <c r="K41" s="388"/>
      <c r="L41" s="433" t="s">
        <v>719</v>
      </c>
      <c r="M41" s="436"/>
      <c r="N41" s="388"/>
      <c r="O41" s="379"/>
      <c r="P41" s="372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</row>
    <row r="42" spans="1:40" ht="12.75">
      <c r="A42" s="433" t="s">
        <v>161</v>
      </c>
      <c r="B42" s="433">
        <v>1071</v>
      </c>
      <c r="C42" s="433">
        <v>105</v>
      </c>
      <c r="D42" s="433">
        <v>10</v>
      </c>
      <c r="E42" s="433">
        <v>686</v>
      </c>
      <c r="F42" s="433">
        <v>64</v>
      </c>
      <c r="G42" s="433">
        <v>243</v>
      </c>
      <c r="H42" s="434">
        <v>23</v>
      </c>
      <c r="I42" s="434">
        <v>37</v>
      </c>
      <c r="J42" s="434">
        <v>3</v>
      </c>
      <c r="K42" s="388"/>
      <c r="M42" s="388"/>
      <c r="N42" s="388"/>
      <c r="O42" s="379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</row>
    <row r="43" spans="1:40" ht="12.75">
      <c r="A43" s="433" t="s">
        <v>720</v>
      </c>
      <c r="B43" s="433">
        <v>983</v>
      </c>
      <c r="C43" s="433">
        <v>141</v>
      </c>
      <c r="D43" s="433">
        <v>14</v>
      </c>
      <c r="E43" s="433">
        <v>693</v>
      </c>
      <c r="F43" s="433">
        <v>70</v>
      </c>
      <c r="G43" s="433">
        <v>141</v>
      </c>
      <c r="H43" s="434">
        <v>14</v>
      </c>
      <c r="I43" s="434">
        <v>8</v>
      </c>
      <c r="J43" s="434">
        <v>1</v>
      </c>
      <c r="K43" s="388"/>
      <c r="M43" s="388"/>
      <c r="N43" s="388"/>
      <c r="O43" s="379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</row>
    <row r="44" spans="1:40" ht="12.75">
      <c r="A44" s="433" t="s">
        <v>30</v>
      </c>
      <c r="B44" s="433">
        <v>1071</v>
      </c>
      <c r="C44" s="433">
        <v>107</v>
      </c>
      <c r="D44" s="433">
        <v>10</v>
      </c>
      <c r="E44" s="433">
        <v>689</v>
      </c>
      <c r="F44" s="433">
        <v>64</v>
      </c>
      <c r="G44" s="433">
        <v>242</v>
      </c>
      <c r="H44" s="434">
        <v>23</v>
      </c>
      <c r="I44" s="434">
        <v>33</v>
      </c>
      <c r="J44" s="434">
        <v>3</v>
      </c>
      <c r="K44" s="388"/>
      <c r="M44" s="388"/>
      <c r="N44" s="388"/>
      <c r="O44" s="379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</row>
    <row r="45" spans="1:40" ht="12.75">
      <c r="A45" s="433" t="s">
        <v>221</v>
      </c>
      <c r="B45" s="433">
        <v>1071</v>
      </c>
      <c r="C45" s="433">
        <v>241</v>
      </c>
      <c r="D45" s="433">
        <v>23</v>
      </c>
      <c r="E45" s="433">
        <v>721</v>
      </c>
      <c r="F45" s="433">
        <v>67</v>
      </c>
      <c r="G45" s="433">
        <v>99</v>
      </c>
      <c r="H45" s="434">
        <v>9</v>
      </c>
      <c r="I45" s="434">
        <v>10</v>
      </c>
      <c r="J45" s="434">
        <v>1</v>
      </c>
      <c r="K45" s="388"/>
      <c r="M45" s="388"/>
      <c r="N45" s="388"/>
      <c r="O45" s="379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</row>
    <row r="46" spans="1:40" ht="12.75">
      <c r="A46" s="433" t="s">
        <v>222</v>
      </c>
      <c r="B46" s="433">
        <v>1071</v>
      </c>
      <c r="C46" s="433">
        <v>105</v>
      </c>
      <c r="D46" s="433">
        <v>10</v>
      </c>
      <c r="E46" s="433">
        <v>695</v>
      </c>
      <c r="F46" s="433">
        <v>65</v>
      </c>
      <c r="G46" s="433">
        <v>241</v>
      </c>
      <c r="H46" s="434">
        <v>23</v>
      </c>
      <c r="I46" s="434">
        <v>30</v>
      </c>
      <c r="J46" s="434">
        <v>3</v>
      </c>
      <c r="K46" s="388"/>
      <c r="M46" s="388"/>
      <c r="N46" s="388"/>
      <c r="O46" s="379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</row>
    <row r="47" spans="1:40" ht="12.75">
      <c r="A47" s="433" t="s">
        <v>1</v>
      </c>
      <c r="B47" s="433">
        <v>1071</v>
      </c>
      <c r="C47" s="433">
        <v>145</v>
      </c>
      <c r="D47" s="433">
        <v>14</v>
      </c>
      <c r="E47" s="433">
        <v>686</v>
      </c>
      <c r="F47" s="433">
        <v>64</v>
      </c>
      <c r="G47" s="433">
        <v>208</v>
      </c>
      <c r="H47" s="434">
        <v>19</v>
      </c>
      <c r="I47" s="434">
        <v>32</v>
      </c>
      <c r="J47" s="434">
        <v>3</v>
      </c>
      <c r="K47" s="388"/>
      <c r="M47" s="388"/>
      <c r="N47" s="388"/>
      <c r="O47" s="379"/>
      <c r="P47" s="371"/>
      <c r="Q47" s="371"/>
      <c r="R47" s="371"/>
      <c r="S47" s="371"/>
      <c r="T47" s="371"/>
      <c r="U47" s="371"/>
      <c r="V47" s="371"/>
      <c r="W47" s="371"/>
      <c r="X47" s="371"/>
      <c r="Y47" s="372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</row>
    <row r="48" spans="1:40" ht="12.75">
      <c r="A48" s="433" t="s">
        <v>277</v>
      </c>
      <c r="B48" s="433">
        <v>0</v>
      </c>
      <c r="C48" s="433">
        <v>0</v>
      </c>
      <c r="D48" s="433">
        <v>0</v>
      </c>
      <c r="E48" s="433">
        <v>0</v>
      </c>
      <c r="F48" s="433">
        <v>0</v>
      </c>
      <c r="G48" s="433">
        <v>0</v>
      </c>
      <c r="H48" s="434">
        <v>0</v>
      </c>
      <c r="I48" s="434">
        <v>0</v>
      </c>
      <c r="J48" s="434">
        <v>0</v>
      </c>
      <c r="K48" s="388"/>
      <c r="M48" s="388"/>
      <c r="N48" s="388"/>
      <c r="O48" s="379"/>
      <c r="P48" s="371"/>
      <c r="Q48" s="372"/>
      <c r="R48" s="372"/>
      <c r="S48" s="372"/>
      <c r="T48" s="372"/>
      <c r="U48" s="372"/>
      <c r="V48" s="372"/>
      <c r="W48" s="372"/>
      <c r="X48" s="372"/>
      <c r="Y48" s="372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</row>
    <row r="49" spans="1:40" ht="12.75">
      <c r="A49" s="433" t="s">
        <v>278</v>
      </c>
      <c r="B49" s="433">
        <v>0</v>
      </c>
      <c r="C49" s="433">
        <v>0</v>
      </c>
      <c r="D49" s="433">
        <v>0</v>
      </c>
      <c r="E49" s="433">
        <v>0</v>
      </c>
      <c r="F49" s="433">
        <v>0</v>
      </c>
      <c r="G49" s="433">
        <v>0</v>
      </c>
      <c r="H49" s="434">
        <v>0</v>
      </c>
      <c r="I49" s="434">
        <v>0</v>
      </c>
      <c r="J49" s="434">
        <v>0</v>
      </c>
      <c r="K49" s="388"/>
      <c r="M49" s="388"/>
      <c r="N49" s="388"/>
      <c r="O49" s="379"/>
      <c r="P49" s="371"/>
      <c r="Q49" s="372"/>
      <c r="R49" s="372"/>
      <c r="S49" s="372"/>
      <c r="T49" s="372"/>
      <c r="U49" s="372"/>
      <c r="V49" s="372"/>
      <c r="W49" s="372"/>
      <c r="X49" s="372"/>
      <c r="Y49" s="372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</row>
    <row r="50" spans="1:40" ht="12.75">
      <c r="A50" s="433" t="s">
        <v>279</v>
      </c>
      <c r="B50" s="433">
        <v>0</v>
      </c>
      <c r="C50" s="433">
        <v>0</v>
      </c>
      <c r="D50" s="433">
        <v>0</v>
      </c>
      <c r="E50" s="433">
        <v>0</v>
      </c>
      <c r="F50" s="433">
        <v>0</v>
      </c>
      <c r="G50" s="433">
        <v>0</v>
      </c>
      <c r="H50" s="434">
        <v>0</v>
      </c>
      <c r="I50" s="434">
        <v>0</v>
      </c>
      <c r="J50" s="434">
        <v>0</v>
      </c>
      <c r="K50" s="388"/>
      <c r="M50" s="388"/>
      <c r="N50" s="388"/>
      <c r="O50" s="379"/>
      <c r="P50" s="371"/>
      <c r="Q50" s="372"/>
      <c r="R50" s="372"/>
      <c r="S50" s="372"/>
      <c r="T50" s="372"/>
      <c r="U50" s="372"/>
      <c r="V50" s="372"/>
      <c r="W50" s="372"/>
      <c r="X50" s="372"/>
      <c r="Y50" s="372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</row>
    <row r="51" spans="1:40" ht="12.75">
      <c r="A51" s="433" t="s">
        <v>280</v>
      </c>
      <c r="B51" s="433">
        <v>0</v>
      </c>
      <c r="C51" s="433">
        <v>0</v>
      </c>
      <c r="D51" s="433">
        <v>0</v>
      </c>
      <c r="E51" s="433">
        <v>0</v>
      </c>
      <c r="F51" s="433">
        <v>0</v>
      </c>
      <c r="G51" s="433">
        <v>0</v>
      </c>
      <c r="H51" s="434">
        <v>0</v>
      </c>
      <c r="I51" s="434">
        <v>0</v>
      </c>
      <c r="J51" s="434">
        <v>0</v>
      </c>
      <c r="K51" s="388"/>
      <c r="M51" s="388"/>
      <c r="N51" s="388"/>
      <c r="O51" s="379"/>
      <c r="P51" s="371"/>
      <c r="Q51" s="372"/>
      <c r="R51" s="372"/>
      <c r="S51" s="372"/>
      <c r="T51" s="372"/>
      <c r="U51" s="372"/>
      <c r="V51" s="372"/>
      <c r="W51" s="372"/>
      <c r="X51" s="372"/>
      <c r="Y51" s="372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</row>
    <row r="52" spans="1:40" ht="12.75">
      <c r="A52" s="433" t="s">
        <v>281</v>
      </c>
      <c r="B52" s="433">
        <v>0</v>
      </c>
      <c r="C52" s="433">
        <v>0</v>
      </c>
      <c r="D52" s="433">
        <v>0</v>
      </c>
      <c r="E52" s="433">
        <v>0</v>
      </c>
      <c r="F52" s="433">
        <v>0</v>
      </c>
      <c r="G52" s="433">
        <v>0</v>
      </c>
      <c r="H52" s="434">
        <v>0</v>
      </c>
      <c r="I52" s="434">
        <v>0</v>
      </c>
      <c r="J52" s="434">
        <v>0</v>
      </c>
      <c r="K52" s="388"/>
      <c r="M52" s="388"/>
      <c r="N52" s="388"/>
      <c r="O52" s="379"/>
      <c r="P52" s="371"/>
      <c r="Q52" s="372"/>
      <c r="R52" s="372"/>
      <c r="S52" s="372"/>
      <c r="T52" s="372"/>
      <c r="U52" s="372"/>
      <c r="V52" s="372"/>
      <c r="W52" s="372"/>
      <c r="X52" s="372"/>
      <c r="Y52" s="372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</row>
    <row r="53" spans="1:40" ht="12.75">
      <c r="A53" s="386"/>
      <c r="B53" s="386"/>
      <c r="C53" s="386"/>
      <c r="D53" s="386"/>
      <c r="E53" s="386"/>
      <c r="F53" s="386"/>
      <c r="G53" s="386"/>
      <c r="K53" s="389"/>
      <c r="M53" s="389"/>
      <c r="N53" s="388"/>
      <c r="O53" s="379"/>
      <c r="P53" s="371"/>
      <c r="Q53" s="372"/>
      <c r="R53" s="372"/>
      <c r="S53" s="372"/>
      <c r="T53" s="372"/>
      <c r="U53" s="372"/>
      <c r="V53" s="372"/>
      <c r="W53" s="372"/>
      <c r="X53" s="372"/>
      <c r="Y53" s="372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2"/>
      <c r="AK53" s="372"/>
      <c r="AL53" s="372"/>
      <c r="AM53" s="372"/>
      <c r="AN53" s="372"/>
    </row>
    <row r="54" spans="1:40" ht="12.75">
      <c r="A54" s="433" t="s">
        <v>14</v>
      </c>
      <c r="B54" s="433" t="s">
        <v>181</v>
      </c>
      <c r="C54" s="433" t="s">
        <v>48</v>
      </c>
      <c r="D54" s="433" t="s">
        <v>223</v>
      </c>
      <c r="E54" s="433" t="s">
        <v>49</v>
      </c>
      <c r="F54" s="433" t="s">
        <v>224</v>
      </c>
      <c r="G54" s="433" t="s">
        <v>305</v>
      </c>
      <c r="H54" s="434" t="s">
        <v>306</v>
      </c>
      <c r="I54" s="434" t="s">
        <v>50</v>
      </c>
      <c r="J54" s="434" t="s">
        <v>225</v>
      </c>
      <c r="K54" s="388"/>
      <c r="L54" s="433" t="s">
        <v>719</v>
      </c>
      <c r="M54" s="436"/>
      <c r="N54" s="388"/>
      <c r="O54" s="379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</row>
    <row r="55" spans="1:40" ht="12.75">
      <c r="A55" s="433" t="s">
        <v>161</v>
      </c>
      <c r="B55" s="433">
        <v>231</v>
      </c>
      <c r="C55" s="433">
        <v>27</v>
      </c>
      <c r="D55" s="433">
        <v>12</v>
      </c>
      <c r="E55" s="433">
        <v>87</v>
      </c>
      <c r="F55" s="433">
        <v>38</v>
      </c>
      <c r="G55" s="433">
        <v>79</v>
      </c>
      <c r="H55" s="434">
        <v>34</v>
      </c>
      <c r="I55" s="434">
        <v>38</v>
      </c>
      <c r="J55" s="434">
        <v>16</v>
      </c>
      <c r="K55" s="388"/>
      <c r="M55" s="388"/>
      <c r="N55" s="388"/>
      <c r="O55" s="379"/>
      <c r="P55" s="371"/>
      <c r="Q55" s="372"/>
      <c r="R55" s="372"/>
      <c r="S55" s="372"/>
      <c r="T55" s="372"/>
      <c r="U55" s="372"/>
      <c r="V55" s="372"/>
      <c r="W55" s="372"/>
      <c r="X55" s="372"/>
      <c r="Y55" s="372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</row>
    <row r="56" spans="1:40" ht="12.75">
      <c r="A56" s="433" t="s">
        <v>720</v>
      </c>
      <c r="B56" s="433">
        <v>10</v>
      </c>
      <c r="C56" s="433">
        <v>3</v>
      </c>
      <c r="D56" s="433">
        <v>30</v>
      </c>
      <c r="E56" s="433">
        <v>4</v>
      </c>
      <c r="F56" s="433">
        <v>40</v>
      </c>
      <c r="G56" s="433">
        <v>3</v>
      </c>
      <c r="H56" s="434">
        <v>30</v>
      </c>
      <c r="I56" s="434">
        <v>0</v>
      </c>
      <c r="J56" s="434">
        <v>0</v>
      </c>
      <c r="K56" s="388"/>
      <c r="M56" s="388"/>
      <c r="N56" s="388"/>
      <c r="O56" s="379"/>
      <c r="P56" s="371"/>
      <c r="Q56" s="372"/>
      <c r="R56" s="372"/>
      <c r="S56" s="372"/>
      <c r="T56" s="372"/>
      <c r="U56" s="372"/>
      <c r="V56" s="372"/>
      <c r="W56" s="372"/>
      <c r="X56" s="372"/>
      <c r="Y56" s="372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</row>
    <row r="57" spans="1:40" ht="12.75">
      <c r="A57" s="433" t="s">
        <v>721</v>
      </c>
      <c r="B57" s="433">
        <v>144</v>
      </c>
      <c r="C57" s="433">
        <v>16</v>
      </c>
      <c r="D57" s="433">
        <v>11</v>
      </c>
      <c r="E57" s="433">
        <v>74</v>
      </c>
      <c r="F57" s="433">
        <v>51</v>
      </c>
      <c r="G57" s="433">
        <v>47</v>
      </c>
      <c r="H57" s="434">
        <v>33</v>
      </c>
      <c r="I57" s="434">
        <v>7</v>
      </c>
      <c r="J57" s="434">
        <v>5</v>
      </c>
      <c r="K57" s="388"/>
      <c r="M57" s="388"/>
      <c r="N57" s="388"/>
      <c r="O57" s="379"/>
      <c r="P57" s="371"/>
      <c r="Q57" s="372"/>
      <c r="R57" s="372"/>
      <c r="S57" s="372"/>
      <c r="T57" s="372"/>
      <c r="U57" s="372"/>
      <c r="V57" s="372"/>
      <c r="W57" s="372"/>
      <c r="X57" s="372"/>
      <c r="Y57" s="372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</row>
    <row r="58" spans="1:40" ht="12.75">
      <c r="A58" s="433" t="s">
        <v>30</v>
      </c>
      <c r="B58" s="433">
        <v>231</v>
      </c>
      <c r="C58" s="433">
        <v>27</v>
      </c>
      <c r="D58" s="433">
        <v>12</v>
      </c>
      <c r="E58" s="433">
        <v>89</v>
      </c>
      <c r="F58" s="433">
        <v>39</v>
      </c>
      <c r="G58" s="433">
        <v>81</v>
      </c>
      <c r="H58" s="434">
        <v>35</v>
      </c>
      <c r="I58" s="434">
        <v>34</v>
      </c>
      <c r="J58" s="434">
        <v>15</v>
      </c>
      <c r="K58" s="388"/>
      <c r="M58" s="388"/>
      <c r="N58" s="388"/>
      <c r="O58" s="379"/>
      <c r="P58" s="371"/>
      <c r="Q58" s="372"/>
      <c r="R58" s="372"/>
      <c r="S58" s="372"/>
      <c r="T58" s="372"/>
      <c r="U58" s="372"/>
      <c r="V58" s="372"/>
      <c r="W58" s="372"/>
      <c r="X58" s="372"/>
      <c r="Y58" s="372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</row>
    <row r="59" spans="1:40" ht="12.75">
      <c r="A59" s="433" t="s">
        <v>221</v>
      </c>
      <c r="B59" s="433">
        <v>231</v>
      </c>
      <c r="C59" s="433">
        <v>42</v>
      </c>
      <c r="D59" s="433">
        <v>18</v>
      </c>
      <c r="E59" s="433">
        <v>115</v>
      </c>
      <c r="F59" s="433">
        <v>50</v>
      </c>
      <c r="G59" s="433">
        <v>57</v>
      </c>
      <c r="H59" s="434">
        <v>25</v>
      </c>
      <c r="I59" s="434">
        <v>17</v>
      </c>
      <c r="J59" s="434">
        <v>7</v>
      </c>
      <c r="K59" s="388"/>
      <c r="M59" s="388"/>
      <c r="N59" s="388"/>
      <c r="O59" s="379"/>
      <c r="P59" s="371"/>
      <c r="Q59" s="372"/>
      <c r="R59" s="372"/>
      <c r="S59" s="372"/>
      <c r="T59" s="372"/>
      <c r="U59" s="372"/>
      <c r="V59" s="372"/>
      <c r="W59" s="372"/>
      <c r="X59" s="372"/>
      <c r="Y59" s="372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</row>
    <row r="60" spans="1:40" ht="12.75">
      <c r="A60" s="433" t="s">
        <v>222</v>
      </c>
      <c r="B60" s="433">
        <v>231</v>
      </c>
      <c r="C60" s="433">
        <v>27</v>
      </c>
      <c r="D60" s="433">
        <v>12</v>
      </c>
      <c r="E60" s="433">
        <v>91</v>
      </c>
      <c r="F60" s="433">
        <v>39</v>
      </c>
      <c r="G60" s="433">
        <v>81</v>
      </c>
      <c r="H60" s="434">
        <v>35</v>
      </c>
      <c r="I60" s="434">
        <v>32</v>
      </c>
      <c r="J60" s="434">
        <v>14</v>
      </c>
      <c r="K60" s="388"/>
      <c r="M60" s="388"/>
      <c r="N60" s="388"/>
      <c r="O60" s="379"/>
      <c r="P60" s="371"/>
      <c r="Q60" s="372"/>
      <c r="R60" s="372"/>
      <c r="S60" s="372"/>
      <c r="T60" s="372"/>
      <c r="U60" s="372"/>
      <c r="V60" s="372"/>
      <c r="W60" s="372"/>
      <c r="X60" s="372"/>
      <c r="Y60" s="372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</row>
    <row r="61" spans="1:40" ht="12.75">
      <c r="A61" s="433" t="s">
        <v>1</v>
      </c>
      <c r="B61" s="433">
        <v>231</v>
      </c>
      <c r="C61" s="433">
        <v>39</v>
      </c>
      <c r="D61" s="433">
        <v>17</v>
      </c>
      <c r="E61" s="433">
        <v>104</v>
      </c>
      <c r="F61" s="433">
        <v>45</v>
      </c>
      <c r="G61" s="433">
        <v>59</v>
      </c>
      <c r="H61" s="434">
        <v>26</v>
      </c>
      <c r="I61" s="434">
        <v>29</v>
      </c>
      <c r="J61" s="434">
        <v>13</v>
      </c>
      <c r="K61" s="388"/>
      <c r="M61" s="388"/>
      <c r="N61" s="388"/>
      <c r="O61" s="379"/>
      <c r="P61" s="371"/>
      <c r="Q61" s="372"/>
      <c r="R61" s="372"/>
      <c r="S61" s="372"/>
      <c r="T61" s="372"/>
      <c r="U61" s="372"/>
      <c r="V61" s="372"/>
      <c r="W61" s="372"/>
      <c r="X61" s="372"/>
      <c r="Y61" s="372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</row>
    <row r="62" spans="1:40" ht="12.75">
      <c r="A62" s="433" t="s">
        <v>277</v>
      </c>
      <c r="B62" s="433">
        <v>0</v>
      </c>
      <c r="C62" s="433">
        <v>0</v>
      </c>
      <c r="D62" s="433"/>
      <c r="E62" s="433">
        <v>0</v>
      </c>
      <c r="F62" s="433"/>
      <c r="G62" s="433">
        <v>0</v>
      </c>
      <c r="H62" s="434"/>
      <c r="I62" s="434">
        <v>0</v>
      </c>
      <c r="J62" s="434"/>
      <c r="K62" s="388"/>
      <c r="M62" s="388"/>
      <c r="N62" s="388"/>
      <c r="O62" s="379"/>
      <c r="P62" s="371"/>
      <c r="Q62" s="372"/>
      <c r="R62" s="372"/>
      <c r="S62" s="372"/>
      <c r="T62" s="372"/>
      <c r="U62" s="372"/>
      <c r="V62" s="372"/>
      <c r="W62" s="372"/>
      <c r="X62" s="372"/>
      <c r="Y62" s="372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</row>
    <row r="63" spans="1:40" ht="12.75">
      <c r="A63" s="433" t="s">
        <v>278</v>
      </c>
      <c r="B63" s="433">
        <v>0</v>
      </c>
      <c r="C63" s="433">
        <v>0</v>
      </c>
      <c r="D63" s="433"/>
      <c r="E63" s="433">
        <v>0</v>
      </c>
      <c r="F63" s="433"/>
      <c r="G63" s="433">
        <v>0</v>
      </c>
      <c r="H63" s="434"/>
      <c r="I63" s="434">
        <v>0</v>
      </c>
      <c r="J63" s="434"/>
      <c r="K63" s="388"/>
      <c r="M63" s="388"/>
      <c r="N63" s="388"/>
      <c r="O63" s="379"/>
      <c r="Q63" s="372"/>
      <c r="R63" s="372"/>
      <c r="S63" s="372"/>
      <c r="T63" s="372"/>
      <c r="U63" s="372"/>
      <c r="V63" s="372"/>
      <c r="W63" s="372"/>
      <c r="X63" s="372"/>
      <c r="Y63" s="372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</row>
    <row r="64" spans="1:40" ht="12.75">
      <c r="A64" s="433" t="s">
        <v>279</v>
      </c>
      <c r="B64" s="433">
        <v>0</v>
      </c>
      <c r="C64" s="433">
        <v>0</v>
      </c>
      <c r="D64" s="433"/>
      <c r="E64" s="433">
        <v>0</v>
      </c>
      <c r="F64" s="433"/>
      <c r="G64" s="433">
        <v>0</v>
      </c>
      <c r="H64" s="434"/>
      <c r="I64" s="434">
        <v>0</v>
      </c>
      <c r="J64" s="434"/>
      <c r="K64" s="388"/>
      <c r="M64" s="388"/>
      <c r="N64" s="388"/>
      <c r="O64" s="379"/>
      <c r="Q64" s="372"/>
      <c r="R64" s="372"/>
      <c r="S64" s="372"/>
      <c r="T64" s="372"/>
      <c r="U64" s="372"/>
      <c r="V64" s="372"/>
      <c r="W64" s="372"/>
      <c r="X64" s="372"/>
      <c r="Y64" s="372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</row>
    <row r="65" spans="1:40" ht="12.75">
      <c r="A65" s="433" t="s">
        <v>280</v>
      </c>
      <c r="B65" s="433">
        <v>0</v>
      </c>
      <c r="C65" s="433">
        <v>0</v>
      </c>
      <c r="D65" s="433"/>
      <c r="E65" s="433">
        <v>0</v>
      </c>
      <c r="F65" s="433"/>
      <c r="G65" s="433">
        <v>0</v>
      </c>
      <c r="H65" s="434"/>
      <c r="I65" s="434">
        <v>0</v>
      </c>
      <c r="J65" s="434"/>
      <c r="K65" s="388"/>
      <c r="M65" s="388"/>
      <c r="N65" s="388"/>
      <c r="O65" s="379"/>
      <c r="Q65" s="372"/>
      <c r="R65" s="372"/>
      <c r="S65" s="372"/>
      <c r="T65" s="372"/>
      <c r="U65" s="372"/>
      <c r="V65" s="372"/>
      <c r="W65" s="372"/>
      <c r="X65" s="372"/>
      <c r="Y65" s="372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</row>
    <row r="66" spans="1:40" ht="12.75">
      <c r="A66" s="433" t="s">
        <v>281</v>
      </c>
      <c r="B66" s="433">
        <v>0</v>
      </c>
      <c r="C66" s="433">
        <v>0</v>
      </c>
      <c r="D66" s="433"/>
      <c r="E66" s="433">
        <v>0</v>
      </c>
      <c r="F66" s="433"/>
      <c r="G66" s="433">
        <v>0</v>
      </c>
      <c r="H66" s="434"/>
      <c r="I66" s="434">
        <v>0</v>
      </c>
      <c r="J66" s="434"/>
      <c r="K66" s="388"/>
      <c r="M66" s="388"/>
      <c r="N66" s="388"/>
      <c r="O66" s="379"/>
      <c r="Q66" s="372"/>
      <c r="R66" s="372"/>
      <c r="S66" s="372"/>
      <c r="T66" s="372"/>
      <c r="U66" s="372"/>
      <c r="V66" s="372"/>
      <c r="W66" s="372"/>
      <c r="X66" s="372"/>
      <c r="Y66" s="372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</row>
    <row r="67" spans="1:40" ht="12.75">
      <c r="A67" s="386"/>
      <c r="B67" s="386"/>
      <c r="C67" s="386"/>
      <c r="D67" s="386"/>
      <c r="E67" s="386"/>
      <c r="F67" s="386"/>
      <c r="G67" s="386"/>
      <c r="K67" s="389"/>
      <c r="M67" s="389"/>
      <c r="N67" s="388"/>
      <c r="O67" s="379"/>
      <c r="Q67" s="372"/>
      <c r="R67" s="372"/>
      <c r="S67" s="372"/>
      <c r="T67" s="372"/>
      <c r="U67" s="372"/>
      <c r="V67" s="372"/>
      <c r="W67" s="372"/>
      <c r="X67" s="372"/>
      <c r="Y67" s="372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2"/>
      <c r="AK67" s="372"/>
      <c r="AL67" s="372"/>
      <c r="AM67" s="372"/>
      <c r="AN67" s="372"/>
    </row>
    <row r="68" spans="1:40" ht="12.75">
      <c r="A68" s="433" t="s">
        <v>14</v>
      </c>
      <c r="B68" s="433" t="s">
        <v>182</v>
      </c>
      <c r="C68" s="433" t="s">
        <v>48</v>
      </c>
      <c r="D68" s="433" t="s">
        <v>223</v>
      </c>
      <c r="E68" s="433" t="s">
        <v>49</v>
      </c>
      <c r="F68" s="433" t="s">
        <v>224</v>
      </c>
      <c r="G68" s="433" t="s">
        <v>305</v>
      </c>
      <c r="H68" s="434" t="s">
        <v>306</v>
      </c>
      <c r="I68" s="434" t="s">
        <v>50</v>
      </c>
      <c r="J68" s="434" t="s">
        <v>225</v>
      </c>
      <c r="K68" s="388"/>
      <c r="L68" s="433" t="s">
        <v>719</v>
      </c>
      <c r="M68" s="436"/>
      <c r="N68" s="388"/>
      <c r="O68" s="379"/>
      <c r="Q68" s="372"/>
      <c r="R68" s="372"/>
      <c r="S68" s="372"/>
      <c r="T68" s="372"/>
      <c r="U68" s="372"/>
      <c r="V68" s="372"/>
      <c r="W68" s="372"/>
      <c r="X68" s="372"/>
      <c r="Y68" s="372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</row>
    <row r="69" spans="1:40" ht="12.75">
      <c r="A69" s="433" t="s">
        <v>161</v>
      </c>
      <c r="B69" s="433">
        <v>106</v>
      </c>
      <c r="C69" s="433">
        <v>35</v>
      </c>
      <c r="D69" s="433">
        <v>33</v>
      </c>
      <c r="E69" s="433">
        <v>51</v>
      </c>
      <c r="F69" s="433">
        <v>48</v>
      </c>
      <c r="G69" s="433">
        <v>12</v>
      </c>
      <c r="H69" s="434">
        <v>11</v>
      </c>
      <c r="I69" s="434">
        <v>8</v>
      </c>
      <c r="J69" s="434">
        <v>8</v>
      </c>
      <c r="K69" s="388"/>
      <c r="M69" s="388"/>
      <c r="N69" s="388"/>
      <c r="O69" s="379"/>
      <c r="Q69" s="372"/>
      <c r="R69" s="372"/>
      <c r="S69" s="372"/>
      <c r="T69" s="372"/>
      <c r="U69" s="372"/>
      <c r="V69" s="372"/>
      <c r="W69" s="372"/>
      <c r="X69" s="372"/>
      <c r="Y69" s="372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</row>
    <row r="70" spans="1:40" ht="12.75">
      <c r="A70" s="433" t="s">
        <v>720</v>
      </c>
      <c r="B70" s="433">
        <v>41</v>
      </c>
      <c r="C70" s="433">
        <v>24</v>
      </c>
      <c r="D70" s="433">
        <v>59</v>
      </c>
      <c r="E70" s="433">
        <v>14</v>
      </c>
      <c r="F70" s="433">
        <v>34</v>
      </c>
      <c r="G70" s="433">
        <v>1</v>
      </c>
      <c r="H70" s="434">
        <v>2</v>
      </c>
      <c r="I70" s="434">
        <v>2</v>
      </c>
      <c r="J70" s="434">
        <v>5</v>
      </c>
      <c r="K70" s="388"/>
      <c r="M70" s="388"/>
      <c r="N70" s="388"/>
      <c r="O70" s="379"/>
      <c r="Q70" s="372"/>
      <c r="R70" s="372"/>
      <c r="S70" s="372"/>
      <c r="T70" s="372"/>
      <c r="U70" s="372"/>
      <c r="V70" s="372"/>
      <c r="W70" s="372"/>
      <c r="X70" s="372"/>
      <c r="Y70" s="372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</row>
    <row r="71" spans="1:40" ht="12.75">
      <c r="A71" s="433" t="s">
        <v>721</v>
      </c>
      <c r="B71" s="433">
        <v>67</v>
      </c>
      <c r="C71" s="433">
        <v>28</v>
      </c>
      <c r="D71" s="433">
        <v>42</v>
      </c>
      <c r="E71" s="433">
        <v>32</v>
      </c>
      <c r="F71" s="433">
        <v>48</v>
      </c>
      <c r="G71" s="433">
        <v>6</v>
      </c>
      <c r="H71" s="434">
        <v>9</v>
      </c>
      <c r="I71" s="434">
        <v>1</v>
      </c>
      <c r="J71" s="434">
        <v>1</v>
      </c>
      <c r="K71" s="388"/>
      <c r="M71" s="388"/>
      <c r="N71" s="388"/>
      <c r="O71" s="379"/>
      <c r="Q71" s="372"/>
      <c r="R71" s="372"/>
      <c r="S71" s="372"/>
      <c r="T71" s="372"/>
      <c r="U71" s="372"/>
      <c r="V71" s="372"/>
      <c r="W71" s="372"/>
      <c r="X71" s="372"/>
      <c r="Y71" s="372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</row>
    <row r="72" spans="1:40" ht="14.25" customHeight="1">
      <c r="A72" s="433" t="s">
        <v>30</v>
      </c>
      <c r="B72" s="433">
        <v>106</v>
      </c>
      <c r="C72" s="433">
        <v>36</v>
      </c>
      <c r="D72" s="433">
        <v>34</v>
      </c>
      <c r="E72" s="433">
        <v>52</v>
      </c>
      <c r="F72" s="433">
        <v>49</v>
      </c>
      <c r="G72" s="433">
        <v>12</v>
      </c>
      <c r="H72" s="434">
        <v>11</v>
      </c>
      <c r="I72" s="434">
        <v>6</v>
      </c>
      <c r="J72" s="434">
        <v>6</v>
      </c>
      <c r="K72" s="388"/>
      <c r="M72" s="388"/>
      <c r="N72" s="388"/>
      <c r="O72" s="379"/>
      <c r="Q72" s="372"/>
      <c r="R72" s="372"/>
      <c r="S72" s="372"/>
      <c r="T72" s="372"/>
      <c r="U72" s="372"/>
      <c r="V72" s="372"/>
      <c r="W72" s="372"/>
      <c r="X72" s="372"/>
      <c r="Y72" s="372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</row>
    <row r="73" spans="1:40" ht="12.75">
      <c r="A73" s="433" t="s">
        <v>221</v>
      </c>
      <c r="B73" s="433">
        <v>106</v>
      </c>
      <c r="C73" s="433">
        <v>47</v>
      </c>
      <c r="D73" s="433">
        <v>44</v>
      </c>
      <c r="E73" s="433">
        <v>42</v>
      </c>
      <c r="F73" s="433">
        <v>40</v>
      </c>
      <c r="G73" s="433">
        <v>10</v>
      </c>
      <c r="H73" s="434">
        <v>9</v>
      </c>
      <c r="I73" s="434">
        <v>7</v>
      </c>
      <c r="J73" s="434">
        <v>7</v>
      </c>
      <c r="K73" s="388"/>
      <c r="M73" s="388"/>
      <c r="N73" s="388"/>
      <c r="O73" s="379"/>
      <c r="Q73" s="372"/>
      <c r="R73" s="372"/>
      <c r="S73" s="372"/>
      <c r="T73" s="372"/>
      <c r="U73" s="372"/>
      <c r="V73" s="372"/>
      <c r="W73" s="372"/>
      <c r="X73" s="372"/>
      <c r="Y73" s="372"/>
      <c r="Z73" s="371"/>
      <c r="AA73" s="371"/>
      <c r="AB73" s="371"/>
      <c r="AC73" s="371"/>
      <c r="AD73" s="371"/>
      <c r="AE73" s="371"/>
      <c r="AF73" s="371"/>
      <c r="AG73" s="371"/>
      <c r="AH73" s="371"/>
      <c r="AI73" s="371"/>
      <c r="AJ73" s="371"/>
      <c r="AK73" s="371"/>
      <c r="AL73" s="371"/>
      <c r="AM73" s="371"/>
      <c r="AN73" s="371"/>
    </row>
    <row r="74" spans="1:40" ht="12.75">
      <c r="A74" s="433" t="s">
        <v>222</v>
      </c>
      <c r="B74" s="433">
        <v>106</v>
      </c>
      <c r="C74" s="433">
        <v>36</v>
      </c>
      <c r="D74" s="433">
        <v>34</v>
      </c>
      <c r="E74" s="433">
        <v>52</v>
      </c>
      <c r="F74" s="433">
        <v>49</v>
      </c>
      <c r="G74" s="433">
        <v>13</v>
      </c>
      <c r="H74" s="434">
        <v>12</v>
      </c>
      <c r="I74" s="434">
        <v>5</v>
      </c>
      <c r="J74" s="434">
        <v>5</v>
      </c>
      <c r="K74" s="388"/>
      <c r="M74" s="388"/>
      <c r="N74" s="388"/>
      <c r="O74" s="379"/>
      <c r="Q74" s="372"/>
      <c r="R74" s="372"/>
      <c r="S74" s="372"/>
      <c r="T74" s="372"/>
      <c r="U74" s="372"/>
      <c r="V74" s="372"/>
      <c r="W74" s="372"/>
      <c r="X74" s="372"/>
      <c r="Y74" s="372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1"/>
    </row>
    <row r="75" spans="1:40" ht="12.75">
      <c r="A75" s="433" t="s">
        <v>1</v>
      </c>
      <c r="B75" s="433">
        <v>106</v>
      </c>
      <c r="C75" s="433">
        <v>38</v>
      </c>
      <c r="D75" s="433">
        <v>36</v>
      </c>
      <c r="E75" s="433">
        <v>49</v>
      </c>
      <c r="F75" s="433">
        <v>46</v>
      </c>
      <c r="G75" s="433">
        <v>11</v>
      </c>
      <c r="H75" s="434">
        <v>10</v>
      </c>
      <c r="I75" s="434">
        <v>8</v>
      </c>
      <c r="J75" s="434">
        <v>8</v>
      </c>
      <c r="K75" s="388"/>
      <c r="M75" s="388"/>
      <c r="N75" s="388"/>
      <c r="O75" s="379"/>
      <c r="Q75" s="372"/>
      <c r="R75" s="372"/>
      <c r="S75" s="372"/>
      <c r="T75" s="372"/>
      <c r="U75" s="372"/>
      <c r="V75" s="372"/>
      <c r="W75" s="372"/>
      <c r="X75" s="372"/>
      <c r="Y75" s="372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1"/>
    </row>
    <row r="76" spans="1:40" ht="12.75">
      <c r="A76" s="433" t="s">
        <v>277</v>
      </c>
      <c r="B76" s="433">
        <v>14</v>
      </c>
      <c r="C76" s="433">
        <v>6</v>
      </c>
      <c r="D76" s="433">
        <v>43</v>
      </c>
      <c r="E76" s="433">
        <v>4</v>
      </c>
      <c r="F76" s="433">
        <v>29</v>
      </c>
      <c r="G76" s="433">
        <v>1</v>
      </c>
      <c r="H76" s="434">
        <v>7</v>
      </c>
      <c r="I76" s="434">
        <v>3</v>
      </c>
      <c r="J76" s="434">
        <v>21</v>
      </c>
      <c r="K76" s="388"/>
      <c r="M76" s="388"/>
      <c r="N76" s="388"/>
      <c r="O76" s="379"/>
      <c r="Q76" s="372"/>
      <c r="R76" s="372"/>
      <c r="S76" s="372"/>
      <c r="T76" s="372"/>
      <c r="U76" s="372"/>
      <c r="V76" s="372"/>
      <c r="W76" s="372"/>
      <c r="X76" s="372"/>
      <c r="Y76" s="372"/>
      <c r="Z76" s="371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</row>
    <row r="77" spans="1:40" ht="12.75">
      <c r="A77" s="433" t="s">
        <v>278</v>
      </c>
      <c r="B77" s="433">
        <v>14</v>
      </c>
      <c r="C77" s="433">
        <v>9</v>
      </c>
      <c r="D77" s="433">
        <v>64</v>
      </c>
      <c r="E77" s="433">
        <v>3</v>
      </c>
      <c r="F77" s="433">
        <v>21</v>
      </c>
      <c r="G77" s="433">
        <v>2</v>
      </c>
      <c r="H77" s="434">
        <v>14</v>
      </c>
      <c r="I77" s="434">
        <v>0</v>
      </c>
      <c r="J77" s="434">
        <v>0</v>
      </c>
      <c r="K77" s="388"/>
      <c r="M77" s="388"/>
      <c r="N77" s="388"/>
      <c r="O77" s="379"/>
      <c r="Q77" s="372"/>
      <c r="R77" s="372"/>
      <c r="S77" s="372"/>
      <c r="T77" s="372"/>
      <c r="U77" s="372"/>
      <c r="V77" s="372"/>
      <c r="W77" s="372"/>
      <c r="X77" s="372"/>
      <c r="Y77" s="372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</row>
    <row r="78" spans="1:40" ht="12.75">
      <c r="A78" s="433" t="s">
        <v>279</v>
      </c>
      <c r="B78" s="433">
        <v>14</v>
      </c>
      <c r="C78" s="433">
        <v>7</v>
      </c>
      <c r="D78" s="433">
        <v>50</v>
      </c>
      <c r="E78" s="433">
        <v>5</v>
      </c>
      <c r="F78" s="433">
        <v>36</v>
      </c>
      <c r="G78" s="433">
        <v>0</v>
      </c>
      <c r="H78" s="434">
        <v>0</v>
      </c>
      <c r="I78" s="434">
        <v>2</v>
      </c>
      <c r="J78" s="434">
        <v>14</v>
      </c>
      <c r="K78" s="388"/>
      <c r="M78" s="388"/>
      <c r="N78" s="388"/>
      <c r="O78" s="379"/>
      <c r="Q78" s="372"/>
      <c r="R78" s="372"/>
      <c r="S78" s="372"/>
      <c r="T78" s="372"/>
      <c r="U78" s="372"/>
      <c r="V78" s="372"/>
      <c r="W78" s="372"/>
      <c r="X78" s="372"/>
      <c r="Y78" s="372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</row>
    <row r="79" spans="1:40" ht="12.75">
      <c r="A79" s="433" t="s">
        <v>280</v>
      </c>
      <c r="B79" s="433">
        <v>14</v>
      </c>
      <c r="C79" s="433">
        <v>6</v>
      </c>
      <c r="D79" s="433">
        <v>43</v>
      </c>
      <c r="E79" s="433">
        <v>4</v>
      </c>
      <c r="F79" s="433">
        <v>29</v>
      </c>
      <c r="G79" s="433">
        <v>1</v>
      </c>
      <c r="H79" s="434">
        <v>7</v>
      </c>
      <c r="I79" s="434">
        <v>3</v>
      </c>
      <c r="J79" s="434">
        <v>21</v>
      </c>
      <c r="K79" s="388"/>
      <c r="M79" s="388"/>
      <c r="N79" s="388"/>
      <c r="O79" s="379"/>
      <c r="Q79" s="372"/>
      <c r="R79" s="372"/>
      <c r="S79" s="372"/>
      <c r="T79" s="372"/>
      <c r="U79" s="372"/>
      <c r="V79" s="372"/>
      <c r="W79" s="372"/>
      <c r="X79" s="372"/>
      <c r="Y79" s="372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</row>
    <row r="80" spans="1:40" ht="12.75">
      <c r="A80" s="433" t="s">
        <v>281</v>
      </c>
      <c r="B80" s="433">
        <v>14</v>
      </c>
      <c r="C80" s="433">
        <v>6</v>
      </c>
      <c r="D80" s="433">
        <v>43</v>
      </c>
      <c r="E80" s="433">
        <v>4</v>
      </c>
      <c r="F80" s="433">
        <v>29</v>
      </c>
      <c r="G80" s="433">
        <v>1</v>
      </c>
      <c r="H80" s="434">
        <v>7</v>
      </c>
      <c r="I80" s="434">
        <v>3</v>
      </c>
      <c r="J80" s="434">
        <v>21</v>
      </c>
      <c r="K80" s="388"/>
      <c r="M80" s="388"/>
      <c r="N80" s="388"/>
      <c r="O80" s="379"/>
      <c r="Q80" s="372"/>
      <c r="R80" s="372"/>
      <c r="S80" s="372"/>
      <c r="T80" s="372"/>
      <c r="U80" s="372"/>
      <c r="V80" s="372"/>
      <c r="W80" s="372"/>
      <c r="X80" s="372"/>
      <c r="Y80" s="372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</row>
    <row r="81" spans="1:40" ht="12.75">
      <c r="A81" s="386"/>
      <c r="B81" s="386"/>
      <c r="C81" s="386"/>
      <c r="D81" s="386"/>
      <c r="E81" s="386"/>
      <c r="F81" s="386"/>
      <c r="G81" s="386"/>
      <c r="K81" s="389"/>
      <c r="M81" s="389"/>
      <c r="N81" s="388"/>
      <c r="O81" s="379"/>
      <c r="Q81" s="372"/>
      <c r="R81" s="372"/>
      <c r="S81" s="372"/>
      <c r="T81" s="372"/>
      <c r="U81" s="372"/>
      <c r="V81" s="372"/>
      <c r="W81" s="372"/>
      <c r="X81" s="372"/>
      <c r="Y81" s="372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2"/>
      <c r="AK81" s="372"/>
      <c r="AL81" s="372"/>
      <c r="AM81" s="372"/>
      <c r="AN81" s="372"/>
    </row>
    <row r="82" spans="1:40" ht="12.75">
      <c r="A82" s="433" t="s">
        <v>14</v>
      </c>
      <c r="B82" s="433" t="s">
        <v>12</v>
      </c>
      <c r="C82" s="433" t="s">
        <v>48</v>
      </c>
      <c r="D82" s="433" t="s">
        <v>223</v>
      </c>
      <c r="E82" s="433" t="s">
        <v>49</v>
      </c>
      <c r="F82" s="433" t="s">
        <v>224</v>
      </c>
      <c r="G82" s="433" t="s">
        <v>305</v>
      </c>
      <c r="H82" s="434" t="s">
        <v>306</v>
      </c>
      <c r="I82" s="434" t="s">
        <v>50</v>
      </c>
      <c r="J82" s="434" t="s">
        <v>225</v>
      </c>
      <c r="K82" s="388"/>
      <c r="L82" s="433" t="s">
        <v>719</v>
      </c>
      <c r="M82" s="436"/>
      <c r="N82" s="388"/>
      <c r="O82" s="379"/>
      <c r="Q82" s="372"/>
      <c r="R82" s="372"/>
      <c r="S82" s="372"/>
      <c r="T82" s="372"/>
      <c r="U82" s="372"/>
      <c r="V82" s="372"/>
      <c r="W82" s="372"/>
      <c r="X82" s="372"/>
      <c r="Y82" s="372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</row>
    <row r="83" spans="1:40" ht="12.75">
      <c r="A83" s="433" t="s">
        <v>161</v>
      </c>
      <c r="B83" s="433">
        <v>31</v>
      </c>
      <c r="C83" s="433">
        <v>7</v>
      </c>
      <c r="D83" s="433">
        <v>23</v>
      </c>
      <c r="E83" s="433">
        <v>16</v>
      </c>
      <c r="F83" s="433">
        <v>52</v>
      </c>
      <c r="G83" s="433">
        <v>7</v>
      </c>
      <c r="H83" s="434">
        <v>23</v>
      </c>
      <c r="I83" s="434">
        <v>1</v>
      </c>
      <c r="J83" s="434">
        <v>3</v>
      </c>
      <c r="K83" s="388"/>
      <c r="M83" s="388"/>
      <c r="N83" s="388"/>
      <c r="O83" s="379"/>
      <c r="Q83" s="372"/>
      <c r="R83" s="372"/>
      <c r="S83" s="372"/>
      <c r="T83" s="372"/>
      <c r="U83" s="372"/>
      <c r="V83" s="372"/>
      <c r="W83" s="372"/>
      <c r="X83" s="372"/>
      <c r="Y83" s="372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</row>
    <row r="84" spans="1:40" ht="12.75">
      <c r="A84" s="433" t="s">
        <v>720</v>
      </c>
      <c r="B84" s="433">
        <v>3</v>
      </c>
      <c r="C84" s="433">
        <v>2</v>
      </c>
      <c r="D84" s="433">
        <v>67</v>
      </c>
      <c r="E84" s="433">
        <v>1</v>
      </c>
      <c r="F84" s="433">
        <v>33</v>
      </c>
      <c r="G84" s="433">
        <v>0</v>
      </c>
      <c r="H84" s="434">
        <v>0</v>
      </c>
      <c r="I84" s="434">
        <v>0</v>
      </c>
      <c r="J84" s="434">
        <v>0</v>
      </c>
      <c r="K84" s="388"/>
      <c r="M84" s="388"/>
      <c r="N84" s="388"/>
      <c r="O84" s="379"/>
      <c r="Q84" s="372"/>
      <c r="R84" s="372"/>
      <c r="S84" s="372"/>
      <c r="T84" s="372"/>
      <c r="U84" s="372"/>
      <c r="V84" s="372"/>
      <c r="W84" s="372"/>
      <c r="X84" s="372"/>
      <c r="Y84" s="372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</row>
    <row r="85" spans="1:40" ht="12.75">
      <c r="A85" s="433" t="s">
        <v>721</v>
      </c>
      <c r="B85" s="433">
        <v>4</v>
      </c>
      <c r="C85" s="433">
        <v>3</v>
      </c>
      <c r="D85" s="433">
        <v>75</v>
      </c>
      <c r="E85" s="433">
        <v>1</v>
      </c>
      <c r="F85" s="433">
        <v>25</v>
      </c>
      <c r="G85" s="433">
        <v>0</v>
      </c>
      <c r="H85" s="434">
        <v>0</v>
      </c>
      <c r="I85" s="434">
        <v>0</v>
      </c>
      <c r="J85" s="434">
        <v>0</v>
      </c>
      <c r="K85" s="388"/>
      <c r="M85" s="388"/>
      <c r="N85" s="388"/>
      <c r="O85" s="379"/>
      <c r="Q85" s="372"/>
      <c r="R85" s="372"/>
      <c r="S85" s="372"/>
      <c r="T85" s="372"/>
      <c r="U85" s="372"/>
      <c r="V85" s="372"/>
      <c r="W85" s="372"/>
      <c r="X85" s="372"/>
      <c r="Y85" s="372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</row>
    <row r="86" spans="1:40" ht="12.75">
      <c r="A86" s="433" t="s">
        <v>30</v>
      </c>
      <c r="B86" s="433">
        <v>31</v>
      </c>
      <c r="C86" s="433">
        <v>7</v>
      </c>
      <c r="D86" s="433">
        <v>23</v>
      </c>
      <c r="E86" s="433">
        <v>16</v>
      </c>
      <c r="F86" s="433">
        <v>52</v>
      </c>
      <c r="G86" s="433">
        <v>7</v>
      </c>
      <c r="H86" s="434">
        <v>23</v>
      </c>
      <c r="I86" s="434">
        <v>1</v>
      </c>
      <c r="J86" s="434">
        <v>3</v>
      </c>
      <c r="K86" s="388"/>
      <c r="M86" s="388"/>
      <c r="N86" s="388"/>
      <c r="O86" s="379"/>
      <c r="Q86" s="372"/>
      <c r="R86" s="372"/>
      <c r="S86" s="372"/>
      <c r="T86" s="372"/>
      <c r="U86" s="372"/>
      <c r="V86" s="372"/>
      <c r="W86" s="372"/>
      <c r="X86" s="372"/>
      <c r="Y86" s="372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</row>
    <row r="87" spans="1:40" ht="12.75">
      <c r="A87" s="433" t="s">
        <v>221</v>
      </c>
      <c r="B87" s="433">
        <v>31</v>
      </c>
      <c r="C87" s="433">
        <v>8</v>
      </c>
      <c r="D87" s="433">
        <v>26</v>
      </c>
      <c r="E87" s="433">
        <v>16</v>
      </c>
      <c r="F87" s="433">
        <v>52</v>
      </c>
      <c r="G87" s="433">
        <v>6</v>
      </c>
      <c r="H87" s="434">
        <v>19</v>
      </c>
      <c r="I87" s="434">
        <v>1</v>
      </c>
      <c r="J87" s="434">
        <v>3</v>
      </c>
      <c r="K87" s="388"/>
      <c r="M87" s="388"/>
      <c r="N87" s="388"/>
      <c r="O87" s="379"/>
      <c r="Q87" s="372"/>
      <c r="R87" s="372"/>
      <c r="S87" s="372"/>
      <c r="T87" s="372"/>
      <c r="U87" s="372"/>
      <c r="V87" s="372"/>
      <c r="W87" s="372"/>
      <c r="X87" s="372"/>
      <c r="Y87" s="372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</row>
    <row r="88" spans="1:40" ht="12.75">
      <c r="A88" s="433" t="s">
        <v>222</v>
      </c>
      <c r="B88" s="433">
        <v>31</v>
      </c>
      <c r="C88" s="433">
        <v>7</v>
      </c>
      <c r="D88" s="433">
        <v>23</v>
      </c>
      <c r="E88" s="433">
        <v>16</v>
      </c>
      <c r="F88" s="433">
        <v>52</v>
      </c>
      <c r="G88" s="433">
        <v>7</v>
      </c>
      <c r="H88" s="434">
        <v>23</v>
      </c>
      <c r="I88" s="434">
        <v>1</v>
      </c>
      <c r="J88" s="434">
        <v>3</v>
      </c>
      <c r="K88" s="388"/>
      <c r="M88" s="388"/>
      <c r="N88" s="388"/>
      <c r="O88" s="379"/>
      <c r="Q88" s="372"/>
      <c r="R88" s="372"/>
      <c r="S88" s="372"/>
      <c r="T88" s="372"/>
      <c r="U88" s="372"/>
      <c r="V88" s="372"/>
      <c r="W88" s="372"/>
      <c r="X88" s="372"/>
      <c r="Y88" s="372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</row>
    <row r="89" spans="1:40" ht="12.75">
      <c r="A89" s="433" t="s">
        <v>1</v>
      </c>
      <c r="B89" s="433">
        <v>31</v>
      </c>
      <c r="C89" s="433">
        <v>8</v>
      </c>
      <c r="D89" s="433">
        <v>26</v>
      </c>
      <c r="E89" s="433">
        <v>15</v>
      </c>
      <c r="F89" s="433">
        <v>48</v>
      </c>
      <c r="G89" s="433">
        <v>7</v>
      </c>
      <c r="H89" s="434">
        <v>23</v>
      </c>
      <c r="I89" s="434">
        <v>1</v>
      </c>
      <c r="J89" s="434">
        <v>3</v>
      </c>
      <c r="K89" s="388"/>
      <c r="M89" s="388"/>
      <c r="N89" s="388"/>
      <c r="O89" s="379"/>
      <c r="Q89" s="372"/>
      <c r="R89" s="372"/>
      <c r="S89" s="372"/>
      <c r="T89" s="372"/>
      <c r="U89" s="372"/>
      <c r="V89" s="372"/>
      <c r="W89" s="372"/>
      <c r="X89" s="372"/>
      <c r="Y89" s="372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</row>
    <row r="90" spans="1:40" ht="12.75">
      <c r="A90" s="433" t="s">
        <v>277</v>
      </c>
      <c r="B90" s="433">
        <v>0</v>
      </c>
      <c r="C90" s="433">
        <v>0</v>
      </c>
      <c r="D90" s="433"/>
      <c r="E90" s="433">
        <v>0</v>
      </c>
      <c r="F90" s="433"/>
      <c r="G90" s="433">
        <v>0</v>
      </c>
      <c r="H90" s="434"/>
      <c r="I90" s="434">
        <v>0</v>
      </c>
      <c r="J90" s="434"/>
      <c r="K90" s="388"/>
      <c r="M90" s="388"/>
      <c r="N90" s="388"/>
      <c r="O90" s="379"/>
      <c r="Q90" s="372"/>
      <c r="R90" s="372"/>
      <c r="S90" s="372"/>
      <c r="T90" s="372"/>
      <c r="U90" s="372"/>
      <c r="V90" s="372"/>
      <c r="W90" s="372"/>
      <c r="X90" s="372"/>
      <c r="Y90" s="372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</row>
    <row r="91" spans="1:40" ht="12.75">
      <c r="A91" s="433" t="s">
        <v>278</v>
      </c>
      <c r="B91" s="433">
        <v>0</v>
      </c>
      <c r="C91" s="433">
        <v>0</v>
      </c>
      <c r="D91" s="433"/>
      <c r="E91" s="433">
        <v>0</v>
      </c>
      <c r="F91" s="433"/>
      <c r="G91" s="433">
        <v>0</v>
      </c>
      <c r="H91" s="434"/>
      <c r="I91" s="434">
        <v>0</v>
      </c>
      <c r="J91" s="434"/>
      <c r="K91" s="388"/>
      <c r="M91" s="388"/>
      <c r="N91" s="388"/>
      <c r="O91" s="379"/>
      <c r="Q91" s="372"/>
      <c r="R91" s="372"/>
      <c r="S91" s="372"/>
      <c r="T91" s="372"/>
      <c r="U91" s="372"/>
      <c r="V91" s="372"/>
      <c r="W91" s="372"/>
      <c r="X91" s="372"/>
      <c r="Y91" s="372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1"/>
      <c r="AK91" s="371"/>
      <c r="AL91" s="371"/>
      <c r="AM91" s="371"/>
      <c r="AN91" s="371"/>
    </row>
    <row r="92" spans="1:40" ht="12.75">
      <c r="A92" s="433" t="s">
        <v>279</v>
      </c>
      <c r="B92" s="433">
        <v>0</v>
      </c>
      <c r="C92" s="433">
        <v>0</v>
      </c>
      <c r="D92" s="433"/>
      <c r="E92" s="433">
        <v>0</v>
      </c>
      <c r="F92" s="433"/>
      <c r="G92" s="433">
        <v>0</v>
      </c>
      <c r="H92" s="434"/>
      <c r="I92" s="434">
        <v>0</v>
      </c>
      <c r="J92" s="434"/>
      <c r="K92" s="388"/>
      <c r="L92" s="388"/>
      <c r="M92" s="388"/>
      <c r="N92" s="388"/>
      <c r="O92" s="379"/>
      <c r="Q92" s="372"/>
      <c r="R92" s="372"/>
      <c r="S92" s="372"/>
      <c r="T92" s="372"/>
      <c r="U92" s="372"/>
      <c r="V92" s="372"/>
      <c r="W92" s="372"/>
      <c r="X92" s="372"/>
      <c r="Y92" s="372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71"/>
      <c r="AL92" s="371"/>
      <c r="AM92" s="371"/>
      <c r="AN92" s="371"/>
    </row>
    <row r="93" spans="1:40" ht="12.75">
      <c r="A93" s="433" t="s">
        <v>280</v>
      </c>
      <c r="B93" s="433">
        <v>0</v>
      </c>
      <c r="C93" s="433">
        <v>0</v>
      </c>
      <c r="D93" s="433"/>
      <c r="E93" s="433">
        <v>0</v>
      </c>
      <c r="F93" s="433"/>
      <c r="G93" s="433">
        <v>0</v>
      </c>
      <c r="H93" s="434"/>
      <c r="I93" s="434">
        <v>0</v>
      </c>
      <c r="J93" s="434"/>
      <c r="K93" s="388"/>
      <c r="L93" s="388"/>
      <c r="M93" s="388"/>
      <c r="N93" s="388"/>
      <c r="O93" s="379"/>
      <c r="Q93" s="372"/>
      <c r="R93" s="372"/>
      <c r="S93" s="372"/>
      <c r="T93" s="372"/>
      <c r="U93" s="372"/>
      <c r="V93" s="372"/>
      <c r="W93" s="372"/>
      <c r="X93" s="372"/>
      <c r="Y93" s="372"/>
      <c r="Z93" s="371"/>
      <c r="AA93" s="371"/>
      <c r="AB93" s="371"/>
      <c r="AC93" s="371"/>
      <c r="AD93" s="371"/>
      <c r="AE93" s="371"/>
      <c r="AF93" s="371"/>
      <c r="AG93" s="371"/>
      <c r="AH93" s="371"/>
      <c r="AI93" s="371"/>
      <c r="AJ93" s="371"/>
      <c r="AK93" s="371"/>
      <c r="AL93" s="371"/>
      <c r="AM93" s="371"/>
      <c r="AN93" s="371"/>
    </row>
    <row r="94" spans="1:40" ht="12.75">
      <c r="A94" s="433" t="s">
        <v>281</v>
      </c>
      <c r="B94" s="433">
        <v>0</v>
      </c>
      <c r="C94" s="433">
        <v>0</v>
      </c>
      <c r="D94" s="433"/>
      <c r="E94" s="433">
        <v>0</v>
      </c>
      <c r="F94" s="433"/>
      <c r="G94" s="433">
        <v>0</v>
      </c>
      <c r="H94" s="434"/>
      <c r="I94" s="434">
        <v>0</v>
      </c>
      <c r="J94" s="434"/>
      <c r="K94" s="388"/>
      <c r="L94" s="388"/>
      <c r="M94" s="388"/>
      <c r="N94" s="388"/>
      <c r="O94" s="379"/>
      <c r="Q94" s="372"/>
      <c r="R94" s="372"/>
      <c r="S94" s="372"/>
      <c r="T94" s="372"/>
      <c r="U94" s="372"/>
      <c r="V94" s="372"/>
      <c r="W94" s="372"/>
      <c r="X94" s="372"/>
      <c r="Y94" s="372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</row>
    <row r="95" spans="1:40" ht="12.75">
      <c r="A95" s="388"/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</row>
    <row r="96" spans="1:40" ht="12.75">
      <c r="A96" s="435" t="s">
        <v>722</v>
      </c>
      <c r="B96" s="436" t="s">
        <v>168</v>
      </c>
      <c r="C96" s="436" t="s">
        <v>226</v>
      </c>
      <c r="D96" s="436" t="s">
        <v>227</v>
      </c>
      <c r="E96" s="436" t="s">
        <v>179</v>
      </c>
      <c r="F96" s="436" t="s">
        <v>228</v>
      </c>
      <c r="G96" s="436" t="s">
        <v>180</v>
      </c>
      <c r="H96" s="436" t="s">
        <v>229</v>
      </c>
      <c r="I96" s="436" t="s">
        <v>181</v>
      </c>
      <c r="J96" s="436" t="s">
        <v>230</v>
      </c>
      <c r="K96" s="436" t="s">
        <v>182</v>
      </c>
      <c r="L96" s="436" t="s">
        <v>231</v>
      </c>
      <c r="M96" s="436" t="s">
        <v>12</v>
      </c>
      <c r="N96" s="436" t="s">
        <v>232</v>
      </c>
      <c r="O96" s="372"/>
      <c r="P96" s="433" t="s">
        <v>719</v>
      </c>
      <c r="Q96" s="436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</row>
    <row r="97" spans="1:40" ht="12.75">
      <c r="A97" s="436" t="s">
        <v>161</v>
      </c>
      <c r="B97" s="437" t="s">
        <v>48</v>
      </c>
      <c r="C97" s="436">
        <v>4158</v>
      </c>
      <c r="D97" s="436">
        <v>20</v>
      </c>
      <c r="E97" s="436">
        <v>235</v>
      </c>
      <c r="F97" s="436">
        <v>57</v>
      </c>
      <c r="G97" s="436">
        <v>2842</v>
      </c>
      <c r="H97" s="436">
        <v>18</v>
      </c>
      <c r="I97" s="436">
        <v>670</v>
      </c>
      <c r="J97" s="436">
        <v>21</v>
      </c>
      <c r="K97" s="436">
        <v>359</v>
      </c>
      <c r="L97" s="436">
        <v>35</v>
      </c>
      <c r="M97" s="436">
        <v>52</v>
      </c>
      <c r="N97" s="436">
        <v>16</v>
      </c>
      <c r="O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</row>
    <row r="98" spans="1:40" ht="12.75">
      <c r="A98" s="436" t="s">
        <v>161</v>
      </c>
      <c r="B98" s="438" t="s">
        <v>49</v>
      </c>
      <c r="C98" s="436">
        <v>12921</v>
      </c>
      <c r="D98" s="436">
        <v>61</v>
      </c>
      <c r="E98" s="436">
        <v>164</v>
      </c>
      <c r="F98" s="436">
        <v>40</v>
      </c>
      <c r="G98" s="436">
        <v>10412</v>
      </c>
      <c r="H98" s="436">
        <v>64</v>
      </c>
      <c r="I98" s="436">
        <v>1570</v>
      </c>
      <c r="J98" s="436">
        <v>50</v>
      </c>
      <c r="K98" s="436">
        <v>543</v>
      </c>
      <c r="L98" s="436">
        <v>54</v>
      </c>
      <c r="M98" s="436">
        <v>232</v>
      </c>
      <c r="N98" s="436">
        <v>69</v>
      </c>
      <c r="O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</row>
    <row r="99" spans="1:40" ht="12.75">
      <c r="A99" s="436" t="s">
        <v>161</v>
      </c>
      <c r="B99" s="436" t="s">
        <v>305</v>
      </c>
      <c r="C99" s="436">
        <v>3474</v>
      </c>
      <c r="D99" s="436">
        <v>17</v>
      </c>
      <c r="E99" s="436">
        <v>12</v>
      </c>
      <c r="F99" s="436">
        <v>3</v>
      </c>
      <c r="G99" s="436">
        <v>2648</v>
      </c>
      <c r="H99" s="436">
        <v>16</v>
      </c>
      <c r="I99" s="436">
        <v>692</v>
      </c>
      <c r="J99" s="436">
        <v>22</v>
      </c>
      <c r="K99" s="436">
        <v>83</v>
      </c>
      <c r="L99" s="436">
        <v>8</v>
      </c>
      <c r="M99" s="436">
        <v>39</v>
      </c>
      <c r="N99" s="436">
        <v>12</v>
      </c>
      <c r="O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</row>
    <row r="100" spans="1:40" ht="12.75">
      <c r="A100" s="436" t="s">
        <v>161</v>
      </c>
      <c r="B100" s="436" t="s">
        <v>50</v>
      </c>
      <c r="C100" s="436">
        <v>497</v>
      </c>
      <c r="D100" s="436">
        <v>2</v>
      </c>
      <c r="E100" s="436">
        <v>1</v>
      </c>
      <c r="F100" s="436">
        <v>0</v>
      </c>
      <c r="G100" s="436">
        <v>270</v>
      </c>
      <c r="H100" s="436">
        <v>2</v>
      </c>
      <c r="I100" s="436">
        <v>188</v>
      </c>
      <c r="J100" s="436">
        <v>6</v>
      </c>
      <c r="K100" s="436">
        <v>27</v>
      </c>
      <c r="L100" s="436">
        <v>3</v>
      </c>
      <c r="M100" s="436">
        <v>11</v>
      </c>
      <c r="N100" s="436">
        <v>3</v>
      </c>
      <c r="O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</row>
    <row r="101" spans="1:40" ht="12.75">
      <c r="A101" s="436" t="s">
        <v>161</v>
      </c>
      <c r="B101" s="436" t="s">
        <v>51</v>
      </c>
      <c r="C101" s="436">
        <v>21050</v>
      </c>
      <c r="D101" s="436">
        <v>100</v>
      </c>
      <c r="E101" s="436">
        <v>412</v>
      </c>
      <c r="F101" s="436">
        <v>100</v>
      </c>
      <c r="G101" s="436">
        <v>16172</v>
      </c>
      <c r="H101" s="436">
        <v>100</v>
      </c>
      <c r="I101" s="436">
        <v>3120</v>
      </c>
      <c r="J101" s="436">
        <v>100</v>
      </c>
      <c r="K101" s="436">
        <v>1012</v>
      </c>
      <c r="L101" s="436">
        <v>100</v>
      </c>
      <c r="M101" s="436">
        <v>334</v>
      </c>
      <c r="N101" s="436">
        <v>100</v>
      </c>
      <c r="O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</row>
    <row r="102" spans="1:40" ht="12.75">
      <c r="A102" s="436" t="s">
        <v>233</v>
      </c>
      <c r="B102" s="436" t="s">
        <v>233</v>
      </c>
      <c r="C102" s="436" t="s">
        <v>233</v>
      </c>
      <c r="D102" s="436" t="s">
        <v>233</v>
      </c>
      <c r="E102" s="436" t="s">
        <v>233</v>
      </c>
      <c r="F102" s="436" t="s">
        <v>233</v>
      </c>
      <c r="G102" s="436" t="s">
        <v>233</v>
      </c>
      <c r="H102" s="436" t="s">
        <v>233</v>
      </c>
      <c r="I102" s="436" t="s">
        <v>233</v>
      </c>
      <c r="J102" s="436" t="s">
        <v>233</v>
      </c>
      <c r="K102" s="436" t="s">
        <v>233</v>
      </c>
      <c r="L102" s="436" t="s">
        <v>233</v>
      </c>
      <c r="M102" s="436" t="s">
        <v>233</v>
      </c>
      <c r="N102" s="436" t="s">
        <v>233</v>
      </c>
      <c r="O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</row>
    <row r="103" spans="1:40" ht="12.75">
      <c r="A103" s="436" t="s">
        <v>30</v>
      </c>
      <c r="B103" s="436" t="s">
        <v>48</v>
      </c>
      <c r="C103" s="436">
        <v>2821</v>
      </c>
      <c r="D103" s="436">
        <v>14</v>
      </c>
      <c r="E103" s="436">
        <v>235</v>
      </c>
      <c r="F103" s="436">
        <v>57</v>
      </c>
      <c r="G103" s="436">
        <v>1721</v>
      </c>
      <c r="H103" s="436">
        <v>11</v>
      </c>
      <c r="I103" s="436">
        <v>485</v>
      </c>
      <c r="J103" s="436">
        <v>17</v>
      </c>
      <c r="K103" s="436">
        <v>337</v>
      </c>
      <c r="L103" s="436">
        <v>33</v>
      </c>
      <c r="M103" s="436">
        <v>43</v>
      </c>
      <c r="N103" s="436">
        <v>13</v>
      </c>
      <c r="O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</row>
    <row r="104" spans="1:40" ht="12.75">
      <c r="A104" s="436" t="s">
        <v>30</v>
      </c>
      <c r="B104" s="436" t="s">
        <v>49</v>
      </c>
      <c r="C104" s="436">
        <v>12968</v>
      </c>
      <c r="D104" s="436">
        <v>66</v>
      </c>
      <c r="E104" s="436">
        <v>165</v>
      </c>
      <c r="F104" s="436">
        <v>40</v>
      </c>
      <c r="G104" s="436">
        <v>10427</v>
      </c>
      <c r="H104" s="436">
        <v>69</v>
      </c>
      <c r="I104" s="436">
        <v>1565</v>
      </c>
      <c r="J104" s="436">
        <v>54</v>
      </c>
      <c r="K104" s="436">
        <v>571</v>
      </c>
      <c r="L104" s="436">
        <v>57</v>
      </c>
      <c r="M104" s="436">
        <v>240</v>
      </c>
      <c r="N104" s="436">
        <v>72</v>
      </c>
      <c r="O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</row>
    <row r="105" spans="1:40" ht="12.75">
      <c r="A105" s="436" t="s">
        <v>30</v>
      </c>
      <c r="B105" s="436" t="s">
        <v>305</v>
      </c>
      <c r="C105" s="436">
        <v>3464</v>
      </c>
      <c r="D105" s="436">
        <v>18</v>
      </c>
      <c r="E105" s="436">
        <v>11</v>
      </c>
      <c r="F105" s="436">
        <v>3</v>
      </c>
      <c r="G105" s="436">
        <v>2643</v>
      </c>
      <c r="H105" s="436">
        <v>18</v>
      </c>
      <c r="I105" s="436">
        <v>691</v>
      </c>
      <c r="J105" s="436">
        <v>24</v>
      </c>
      <c r="K105" s="436">
        <v>79</v>
      </c>
      <c r="L105" s="436">
        <v>8</v>
      </c>
      <c r="M105" s="436">
        <v>40</v>
      </c>
      <c r="N105" s="436">
        <v>12</v>
      </c>
      <c r="O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</row>
    <row r="106" spans="1:40" ht="12.75">
      <c r="A106" s="436" t="s">
        <v>30</v>
      </c>
      <c r="B106" s="436" t="s">
        <v>50</v>
      </c>
      <c r="C106" s="436">
        <v>465</v>
      </c>
      <c r="D106" s="436">
        <v>2</v>
      </c>
      <c r="E106" s="436">
        <v>1</v>
      </c>
      <c r="F106" s="436">
        <v>0</v>
      </c>
      <c r="G106" s="436">
        <v>254</v>
      </c>
      <c r="H106" s="436">
        <v>2</v>
      </c>
      <c r="I106" s="436">
        <v>177</v>
      </c>
      <c r="J106" s="436">
        <v>6</v>
      </c>
      <c r="K106" s="436">
        <v>23</v>
      </c>
      <c r="L106" s="436">
        <v>2</v>
      </c>
      <c r="M106" s="436">
        <v>10</v>
      </c>
      <c r="N106" s="436">
        <v>3</v>
      </c>
      <c r="O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</row>
    <row r="107" spans="1:40" ht="12.75">
      <c r="A107" s="436" t="s">
        <v>30</v>
      </c>
      <c r="B107" s="436" t="s">
        <v>51</v>
      </c>
      <c r="C107" s="436">
        <v>19718</v>
      </c>
      <c r="D107" s="436">
        <v>100</v>
      </c>
      <c r="E107" s="436">
        <v>412</v>
      </c>
      <c r="F107" s="436">
        <v>100</v>
      </c>
      <c r="G107" s="436">
        <v>15045</v>
      </c>
      <c r="H107" s="436">
        <v>100</v>
      </c>
      <c r="I107" s="436">
        <v>2918</v>
      </c>
      <c r="J107" s="436">
        <v>100</v>
      </c>
      <c r="K107" s="436">
        <v>1010</v>
      </c>
      <c r="L107" s="436">
        <v>100</v>
      </c>
      <c r="M107" s="436">
        <v>333</v>
      </c>
      <c r="N107" s="436">
        <v>100</v>
      </c>
      <c r="O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</row>
    <row r="108" spans="1:40" ht="12.75">
      <c r="A108" s="436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</row>
    <row r="109" spans="1:40" ht="12.75">
      <c r="A109" s="436" t="s">
        <v>267</v>
      </c>
      <c r="B109" s="436" t="s">
        <v>48</v>
      </c>
      <c r="C109" s="436">
        <v>1274</v>
      </c>
      <c r="D109" s="436">
        <v>96</v>
      </c>
      <c r="E109" s="436">
        <v>0</v>
      </c>
      <c r="F109" s="436">
        <v>0</v>
      </c>
      <c r="G109" s="436">
        <v>1084</v>
      </c>
      <c r="H109" s="436">
        <v>96</v>
      </c>
      <c r="I109" s="436">
        <v>187</v>
      </c>
      <c r="J109" s="436">
        <v>93</v>
      </c>
      <c r="K109" s="436">
        <v>2</v>
      </c>
      <c r="L109" s="436">
        <v>100</v>
      </c>
      <c r="M109" s="436">
        <v>1</v>
      </c>
      <c r="N109" s="436">
        <v>100</v>
      </c>
      <c r="O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</row>
    <row r="110" spans="1:40" ht="12.75">
      <c r="A110" s="436" t="s">
        <v>267</v>
      </c>
      <c r="B110" s="436" t="s">
        <v>49</v>
      </c>
      <c r="C110" s="436">
        <v>58</v>
      </c>
      <c r="D110" s="436">
        <v>4</v>
      </c>
      <c r="E110" s="436">
        <v>0</v>
      </c>
      <c r="F110" s="436">
        <v>0</v>
      </c>
      <c r="G110" s="436">
        <v>43</v>
      </c>
      <c r="H110" s="436">
        <v>4</v>
      </c>
      <c r="I110" s="436">
        <v>15</v>
      </c>
      <c r="J110" s="436">
        <v>7</v>
      </c>
      <c r="K110" s="436">
        <v>0</v>
      </c>
      <c r="L110" s="436">
        <v>0</v>
      </c>
      <c r="M110" s="436">
        <v>0</v>
      </c>
      <c r="N110" s="436">
        <v>0</v>
      </c>
      <c r="O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</row>
    <row r="111" spans="1:40" ht="12.75">
      <c r="A111" s="436" t="s">
        <v>267</v>
      </c>
      <c r="B111" s="436" t="s">
        <v>305</v>
      </c>
      <c r="C111" s="436">
        <v>0</v>
      </c>
      <c r="D111" s="436">
        <v>0</v>
      </c>
      <c r="E111" s="436">
        <v>0</v>
      </c>
      <c r="F111" s="436">
        <v>0</v>
      </c>
      <c r="G111" s="436">
        <v>0</v>
      </c>
      <c r="H111" s="436">
        <v>0</v>
      </c>
      <c r="I111" s="436">
        <v>0</v>
      </c>
      <c r="J111" s="436">
        <v>0</v>
      </c>
      <c r="K111" s="436">
        <v>0</v>
      </c>
      <c r="L111" s="436">
        <v>0</v>
      </c>
      <c r="M111" s="436">
        <v>0</v>
      </c>
      <c r="N111" s="436">
        <v>0</v>
      </c>
      <c r="O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</row>
    <row r="112" spans="1:40" ht="12.75">
      <c r="A112" s="436" t="s">
        <v>267</v>
      </c>
      <c r="B112" s="436" t="s">
        <v>50</v>
      </c>
      <c r="C112" s="436">
        <v>0</v>
      </c>
      <c r="D112" s="436">
        <v>0</v>
      </c>
      <c r="E112" s="436">
        <v>0</v>
      </c>
      <c r="F112" s="436">
        <v>0</v>
      </c>
      <c r="G112" s="436">
        <v>0</v>
      </c>
      <c r="H112" s="436">
        <v>0</v>
      </c>
      <c r="I112" s="436">
        <v>0</v>
      </c>
      <c r="J112" s="436">
        <v>0</v>
      </c>
      <c r="K112" s="436">
        <v>0</v>
      </c>
      <c r="L112" s="436">
        <v>0</v>
      </c>
      <c r="M112" s="436">
        <v>0</v>
      </c>
      <c r="N112" s="436">
        <v>0</v>
      </c>
      <c r="O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</row>
    <row r="113" spans="1:40" ht="12.75">
      <c r="A113" s="436" t="s">
        <v>267</v>
      </c>
      <c r="B113" s="436" t="s">
        <v>51</v>
      </c>
      <c r="C113" s="436">
        <v>1332</v>
      </c>
      <c r="D113" s="436">
        <v>100</v>
      </c>
      <c r="E113" s="436">
        <v>0</v>
      </c>
      <c r="F113" s="436">
        <v>0</v>
      </c>
      <c r="G113" s="436">
        <v>1127</v>
      </c>
      <c r="H113" s="436">
        <v>100</v>
      </c>
      <c r="I113" s="436">
        <v>202</v>
      </c>
      <c r="J113" s="436">
        <v>100</v>
      </c>
      <c r="K113" s="436">
        <v>2</v>
      </c>
      <c r="L113" s="436">
        <v>100</v>
      </c>
      <c r="M113" s="436">
        <v>1</v>
      </c>
      <c r="N113" s="436">
        <v>100</v>
      </c>
      <c r="O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</row>
    <row r="114" spans="1:40" ht="12.75">
      <c r="A114" s="436"/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</row>
    <row r="115" spans="1:40" ht="12.75">
      <c r="A115" s="436" t="s">
        <v>270</v>
      </c>
      <c r="B115" s="436" t="s">
        <v>48</v>
      </c>
      <c r="C115" s="436">
        <v>4095</v>
      </c>
      <c r="D115" s="436">
        <v>19</v>
      </c>
      <c r="E115" s="436">
        <v>235</v>
      </c>
      <c r="F115" s="436">
        <v>57</v>
      </c>
      <c r="G115" s="436">
        <v>2805</v>
      </c>
      <c r="H115" s="436">
        <v>17</v>
      </c>
      <c r="I115" s="436">
        <v>672</v>
      </c>
      <c r="J115" s="436">
        <v>22</v>
      </c>
      <c r="K115" s="436">
        <v>339</v>
      </c>
      <c r="L115" s="436">
        <v>33</v>
      </c>
      <c r="M115" s="436">
        <v>44</v>
      </c>
      <c r="N115" s="436">
        <v>13</v>
      </c>
      <c r="O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</row>
    <row r="116" spans="1:40" ht="12.75">
      <c r="A116" s="436" t="s">
        <v>270</v>
      </c>
      <c r="B116" s="436" t="s">
        <v>49</v>
      </c>
      <c r="C116" s="436">
        <v>13026</v>
      </c>
      <c r="D116" s="436">
        <v>62</v>
      </c>
      <c r="E116" s="436">
        <v>165</v>
      </c>
      <c r="F116" s="436">
        <v>40</v>
      </c>
      <c r="G116" s="436">
        <v>10470</v>
      </c>
      <c r="H116" s="436">
        <v>65</v>
      </c>
      <c r="I116" s="436">
        <v>1580</v>
      </c>
      <c r="J116" s="436">
        <v>51</v>
      </c>
      <c r="K116" s="436">
        <v>571</v>
      </c>
      <c r="L116" s="436">
        <v>56</v>
      </c>
      <c r="M116" s="436">
        <v>240</v>
      </c>
      <c r="N116" s="436">
        <v>72</v>
      </c>
      <c r="O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</row>
    <row r="117" spans="1:40" ht="12.75">
      <c r="A117" s="436" t="s">
        <v>270</v>
      </c>
      <c r="B117" s="436" t="s">
        <v>311</v>
      </c>
      <c r="C117" s="436">
        <v>3464</v>
      </c>
      <c r="D117" s="436">
        <v>16</v>
      </c>
      <c r="E117" s="436">
        <v>11</v>
      </c>
      <c r="F117" s="436">
        <v>3</v>
      </c>
      <c r="G117" s="436">
        <v>2643</v>
      </c>
      <c r="H117" s="436">
        <v>16</v>
      </c>
      <c r="I117" s="436">
        <v>691</v>
      </c>
      <c r="J117" s="436">
        <v>22</v>
      </c>
      <c r="K117" s="436">
        <v>79</v>
      </c>
      <c r="L117" s="436">
        <v>8</v>
      </c>
      <c r="M117" s="436">
        <v>40</v>
      </c>
      <c r="N117" s="436">
        <v>12</v>
      </c>
      <c r="O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</row>
    <row r="118" spans="1:40" ht="12.75">
      <c r="A118" s="436" t="s">
        <v>270</v>
      </c>
      <c r="B118" s="436" t="s">
        <v>50</v>
      </c>
      <c r="C118" s="436">
        <v>465</v>
      </c>
      <c r="D118" s="436">
        <v>2</v>
      </c>
      <c r="E118" s="436">
        <v>1</v>
      </c>
      <c r="F118" s="436">
        <v>0</v>
      </c>
      <c r="G118" s="436">
        <v>254</v>
      </c>
      <c r="H118" s="436">
        <v>2</v>
      </c>
      <c r="I118" s="436">
        <v>177</v>
      </c>
      <c r="J118" s="436">
        <v>6</v>
      </c>
      <c r="K118" s="436">
        <v>23</v>
      </c>
      <c r="L118" s="436">
        <v>2</v>
      </c>
      <c r="M118" s="436">
        <v>10</v>
      </c>
      <c r="N118" s="436">
        <v>3</v>
      </c>
      <c r="O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2.75">
      <c r="A119" s="436" t="s">
        <v>270</v>
      </c>
      <c r="B119" s="436" t="s">
        <v>51</v>
      </c>
      <c r="C119" s="436">
        <v>21050</v>
      </c>
      <c r="D119" s="436">
        <v>100</v>
      </c>
      <c r="E119" s="436">
        <v>412</v>
      </c>
      <c r="F119" s="436">
        <v>100</v>
      </c>
      <c r="G119" s="436">
        <v>16172</v>
      </c>
      <c r="H119" s="436">
        <v>100</v>
      </c>
      <c r="I119" s="436">
        <v>3120</v>
      </c>
      <c r="J119" s="436">
        <v>100</v>
      </c>
      <c r="K119" s="436">
        <v>1012</v>
      </c>
      <c r="L119" s="436">
        <v>100</v>
      </c>
      <c r="M119" s="436">
        <v>334</v>
      </c>
      <c r="N119" s="436">
        <v>100</v>
      </c>
      <c r="O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12.75">
      <c r="A120" s="436" t="s">
        <v>233</v>
      </c>
      <c r="B120" s="436" t="s">
        <v>233</v>
      </c>
      <c r="C120" s="436" t="s">
        <v>233</v>
      </c>
      <c r="D120" s="436" t="s">
        <v>233</v>
      </c>
      <c r="E120" s="436" t="s">
        <v>233</v>
      </c>
      <c r="F120" s="436" t="s">
        <v>233</v>
      </c>
      <c r="G120" s="436" t="s">
        <v>233</v>
      </c>
      <c r="H120" s="436" t="s">
        <v>233</v>
      </c>
      <c r="I120" s="436" t="s">
        <v>233</v>
      </c>
      <c r="J120" s="436" t="s">
        <v>233</v>
      </c>
      <c r="K120" s="436" t="s">
        <v>233</v>
      </c>
      <c r="L120" s="436" t="s">
        <v>233</v>
      </c>
      <c r="M120" s="436" t="s">
        <v>233</v>
      </c>
      <c r="N120" s="436" t="s">
        <v>233</v>
      </c>
      <c r="O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2.75">
      <c r="A121" s="436" t="s">
        <v>222</v>
      </c>
      <c r="B121" s="436" t="s">
        <v>48</v>
      </c>
      <c r="C121" s="436">
        <v>3680</v>
      </c>
      <c r="D121" s="436">
        <v>17</v>
      </c>
      <c r="E121" s="436">
        <v>235</v>
      </c>
      <c r="F121" s="436">
        <v>57</v>
      </c>
      <c r="G121" s="436">
        <v>2526</v>
      </c>
      <c r="H121" s="436">
        <v>16</v>
      </c>
      <c r="I121" s="436">
        <v>533</v>
      </c>
      <c r="J121" s="436">
        <v>17</v>
      </c>
      <c r="K121" s="436">
        <v>339</v>
      </c>
      <c r="L121" s="436">
        <v>33</v>
      </c>
      <c r="M121" s="436">
        <v>47</v>
      </c>
      <c r="N121" s="436">
        <v>14</v>
      </c>
      <c r="O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2.75">
      <c r="A122" s="436" t="s">
        <v>222</v>
      </c>
      <c r="B122" s="436" t="s">
        <v>49</v>
      </c>
      <c r="C122" s="436">
        <v>13482</v>
      </c>
      <c r="D122" s="436">
        <v>64</v>
      </c>
      <c r="E122" s="436">
        <v>165</v>
      </c>
      <c r="F122" s="436">
        <v>40</v>
      </c>
      <c r="G122" s="436">
        <v>10773</v>
      </c>
      <c r="H122" s="436">
        <v>67</v>
      </c>
      <c r="I122" s="436">
        <v>1736</v>
      </c>
      <c r="J122" s="436">
        <v>56</v>
      </c>
      <c r="K122" s="436">
        <v>570</v>
      </c>
      <c r="L122" s="436">
        <v>56</v>
      </c>
      <c r="M122" s="436">
        <v>238</v>
      </c>
      <c r="N122" s="436">
        <v>71</v>
      </c>
      <c r="O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ht="12.75">
      <c r="A123" s="436" t="s">
        <v>222</v>
      </c>
      <c r="B123" s="436" t="s">
        <v>305</v>
      </c>
      <c r="C123" s="436">
        <v>3465</v>
      </c>
      <c r="D123" s="436">
        <v>16</v>
      </c>
      <c r="E123" s="436">
        <v>11</v>
      </c>
      <c r="F123" s="436">
        <v>3</v>
      </c>
      <c r="G123" s="436">
        <v>2634</v>
      </c>
      <c r="H123" s="436">
        <v>16</v>
      </c>
      <c r="I123" s="436">
        <v>699</v>
      </c>
      <c r="J123" s="436">
        <v>22</v>
      </c>
      <c r="K123" s="436">
        <v>82</v>
      </c>
      <c r="L123" s="436">
        <v>8</v>
      </c>
      <c r="M123" s="436">
        <v>39</v>
      </c>
      <c r="N123" s="436">
        <v>12</v>
      </c>
      <c r="O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</row>
    <row r="124" spans="1:40" ht="12.75">
      <c r="A124" s="436" t="s">
        <v>222</v>
      </c>
      <c r="B124" s="436" t="s">
        <v>50</v>
      </c>
      <c r="C124" s="436">
        <v>423</v>
      </c>
      <c r="D124" s="436">
        <v>2</v>
      </c>
      <c r="E124" s="436">
        <v>1</v>
      </c>
      <c r="F124" s="436">
        <v>0</v>
      </c>
      <c r="G124" s="436">
        <v>239</v>
      </c>
      <c r="H124" s="436">
        <v>1</v>
      </c>
      <c r="I124" s="436">
        <v>152</v>
      </c>
      <c r="J124" s="436">
        <v>5</v>
      </c>
      <c r="K124" s="436">
        <v>21</v>
      </c>
      <c r="L124" s="436">
        <v>2</v>
      </c>
      <c r="M124" s="436">
        <v>10</v>
      </c>
      <c r="N124" s="436">
        <v>3</v>
      </c>
      <c r="O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</row>
    <row r="125" spans="1:40" ht="12.75">
      <c r="A125" s="436" t="s">
        <v>222</v>
      </c>
      <c r="B125" s="436" t="s">
        <v>51</v>
      </c>
      <c r="C125" s="436">
        <v>21050</v>
      </c>
      <c r="D125" s="436">
        <v>100</v>
      </c>
      <c r="E125" s="436">
        <v>412</v>
      </c>
      <c r="F125" s="436">
        <v>100</v>
      </c>
      <c r="G125" s="436">
        <v>16172</v>
      </c>
      <c r="H125" s="436">
        <v>100</v>
      </c>
      <c r="I125" s="436">
        <v>3120</v>
      </c>
      <c r="J125" s="436">
        <v>100</v>
      </c>
      <c r="K125" s="436">
        <v>1012</v>
      </c>
      <c r="L125" s="436">
        <v>100</v>
      </c>
      <c r="M125" s="436">
        <v>334</v>
      </c>
      <c r="N125" s="436">
        <v>100</v>
      </c>
      <c r="O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</row>
    <row r="126" spans="1:40" ht="12.75">
      <c r="A126" s="436" t="s">
        <v>233</v>
      </c>
      <c r="B126" s="436" t="s">
        <v>233</v>
      </c>
      <c r="C126" s="436" t="s">
        <v>233</v>
      </c>
      <c r="D126" s="436" t="s">
        <v>233</v>
      </c>
      <c r="E126" s="436" t="s">
        <v>233</v>
      </c>
      <c r="F126" s="436" t="s">
        <v>233</v>
      </c>
      <c r="G126" s="436" t="s">
        <v>233</v>
      </c>
      <c r="H126" s="436" t="s">
        <v>233</v>
      </c>
      <c r="I126" s="436" t="s">
        <v>233</v>
      </c>
      <c r="J126" s="436" t="s">
        <v>233</v>
      </c>
      <c r="K126" s="436" t="s">
        <v>233</v>
      </c>
      <c r="L126" s="436" t="s">
        <v>233</v>
      </c>
      <c r="M126" s="436" t="s">
        <v>233</v>
      </c>
      <c r="N126" s="436" t="s">
        <v>233</v>
      </c>
      <c r="O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</row>
    <row r="127" spans="1:40" ht="12.75">
      <c r="A127" s="436" t="s">
        <v>221</v>
      </c>
      <c r="B127" s="436" t="s">
        <v>48</v>
      </c>
      <c r="C127" s="436">
        <v>6968</v>
      </c>
      <c r="D127" s="436">
        <v>33</v>
      </c>
      <c r="E127" s="436">
        <v>309</v>
      </c>
      <c r="F127" s="436">
        <v>75</v>
      </c>
      <c r="G127" s="436">
        <v>5137</v>
      </c>
      <c r="H127" s="436">
        <v>32</v>
      </c>
      <c r="I127" s="436">
        <v>919</v>
      </c>
      <c r="J127" s="436">
        <v>29</v>
      </c>
      <c r="K127" s="436">
        <v>521</v>
      </c>
      <c r="L127" s="436">
        <v>51</v>
      </c>
      <c r="M127" s="436">
        <v>82</v>
      </c>
      <c r="N127" s="436">
        <v>25</v>
      </c>
      <c r="O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</row>
    <row r="128" spans="1:40" ht="12.75">
      <c r="A128" s="436" t="s">
        <v>221</v>
      </c>
      <c r="B128" s="436" t="s">
        <v>49</v>
      </c>
      <c r="C128" s="436">
        <v>12492</v>
      </c>
      <c r="D128" s="436">
        <v>59</v>
      </c>
      <c r="E128" s="436">
        <v>97</v>
      </c>
      <c r="F128" s="436">
        <v>24</v>
      </c>
      <c r="G128" s="436">
        <v>10030</v>
      </c>
      <c r="H128" s="436">
        <v>62</v>
      </c>
      <c r="I128" s="436">
        <v>1736</v>
      </c>
      <c r="J128" s="436">
        <v>56</v>
      </c>
      <c r="K128" s="436">
        <v>416</v>
      </c>
      <c r="L128" s="436">
        <v>41</v>
      </c>
      <c r="M128" s="436">
        <v>213</v>
      </c>
      <c r="N128" s="436">
        <v>64</v>
      </c>
      <c r="O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</row>
    <row r="129" spans="1:40" ht="12.75">
      <c r="A129" s="436" t="s">
        <v>221</v>
      </c>
      <c r="B129" s="436" t="s">
        <v>305</v>
      </c>
      <c r="C129" s="436">
        <v>1410</v>
      </c>
      <c r="D129" s="436">
        <v>7</v>
      </c>
      <c r="E129" s="436">
        <v>6</v>
      </c>
      <c r="F129" s="436">
        <v>1</v>
      </c>
      <c r="G129" s="436">
        <v>935</v>
      </c>
      <c r="H129" s="436">
        <v>6</v>
      </c>
      <c r="I129" s="436">
        <v>383</v>
      </c>
      <c r="J129" s="436">
        <v>12</v>
      </c>
      <c r="K129" s="436">
        <v>54</v>
      </c>
      <c r="L129" s="436">
        <v>5</v>
      </c>
      <c r="M129" s="436">
        <v>32</v>
      </c>
      <c r="N129" s="436">
        <v>10</v>
      </c>
      <c r="O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2"/>
      <c r="AN129" s="372"/>
    </row>
    <row r="130" spans="1:40" ht="12.75">
      <c r="A130" s="436" t="s">
        <v>221</v>
      </c>
      <c r="B130" s="436" t="s">
        <v>50</v>
      </c>
      <c r="C130" s="436">
        <v>172</v>
      </c>
      <c r="D130" s="436">
        <v>1</v>
      </c>
      <c r="E130" s="436">
        <v>0</v>
      </c>
      <c r="F130" s="436">
        <v>0</v>
      </c>
      <c r="G130" s="436">
        <v>64</v>
      </c>
      <c r="H130" s="436">
        <v>0</v>
      </c>
      <c r="I130" s="436">
        <v>80</v>
      </c>
      <c r="J130" s="436">
        <v>3</v>
      </c>
      <c r="K130" s="436">
        <v>21</v>
      </c>
      <c r="L130" s="436">
        <v>2</v>
      </c>
      <c r="M130" s="436">
        <v>7</v>
      </c>
      <c r="N130" s="436">
        <v>2</v>
      </c>
      <c r="O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</row>
    <row r="131" spans="1:40" ht="12.75">
      <c r="A131" s="436" t="s">
        <v>221</v>
      </c>
      <c r="B131" s="436" t="s">
        <v>51</v>
      </c>
      <c r="C131" s="436">
        <v>21042</v>
      </c>
      <c r="D131" s="436">
        <v>100</v>
      </c>
      <c r="E131" s="436">
        <v>412</v>
      </c>
      <c r="F131" s="436">
        <v>100</v>
      </c>
      <c r="G131" s="436">
        <v>16166</v>
      </c>
      <c r="H131" s="436">
        <v>100</v>
      </c>
      <c r="I131" s="436">
        <v>3118</v>
      </c>
      <c r="J131" s="436">
        <v>100</v>
      </c>
      <c r="K131" s="436">
        <v>1012</v>
      </c>
      <c r="L131" s="436">
        <v>100</v>
      </c>
      <c r="M131" s="436">
        <v>334</v>
      </c>
      <c r="N131" s="436">
        <v>100</v>
      </c>
      <c r="O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</row>
    <row r="132" spans="1:40" ht="12.75">
      <c r="A132" s="436" t="s">
        <v>233</v>
      </c>
      <c r="B132" s="436" t="s">
        <v>233</v>
      </c>
      <c r="C132" s="436" t="s">
        <v>233</v>
      </c>
      <c r="D132" s="436" t="s">
        <v>233</v>
      </c>
      <c r="E132" s="436" t="s">
        <v>233</v>
      </c>
      <c r="F132" s="436" t="s">
        <v>233</v>
      </c>
      <c r="G132" s="436" t="s">
        <v>233</v>
      </c>
      <c r="H132" s="436" t="s">
        <v>233</v>
      </c>
      <c r="I132" s="436" t="s">
        <v>233</v>
      </c>
      <c r="J132" s="436" t="s">
        <v>233</v>
      </c>
      <c r="K132" s="436" t="s">
        <v>233</v>
      </c>
      <c r="L132" s="436" t="s">
        <v>233</v>
      </c>
      <c r="M132" s="436" t="s">
        <v>233</v>
      </c>
      <c r="N132" s="436" t="s">
        <v>233</v>
      </c>
      <c r="O132" s="372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  <c r="AM132" s="372"/>
      <c r="AN132" s="372"/>
    </row>
    <row r="133" spans="1:40" ht="12.75">
      <c r="A133" s="436" t="s">
        <v>1</v>
      </c>
      <c r="B133" s="436" t="s">
        <v>48</v>
      </c>
      <c r="C133" s="436">
        <v>4848</v>
      </c>
      <c r="D133" s="436">
        <v>23</v>
      </c>
      <c r="E133" s="436">
        <v>238</v>
      </c>
      <c r="F133" s="436">
        <v>58</v>
      </c>
      <c r="G133" s="436">
        <v>3311</v>
      </c>
      <c r="H133" s="436">
        <v>20</v>
      </c>
      <c r="I133" s="436">
        <v>854</v>
      </c>
      <c r="J133" s="436">
        <v>27</v>
      </c>
      <c r="K133" s="436">
        <v>378</v>
      </c>
      <c r="L133" s="436">
        <v>37</v>
      </c>
      <c r="M133" s="436">
        <v>67</v>
      </c>
      <c r="N133" s="436">
        <v>20</v>
      </c>
      <c r="O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</row>
    <row r="134" spans="1:40" ht="12.75">
      <c r="A134" s="436" t="s">
        <v>1</v>
      </c>
      <c r="B134" s="436" t="s">
        <v>49</v>
      </c>
      <c r="C134" s="436">
        <v>12903</v>
      </c>
      <c r="D134" s="436">
        <v>61</v>
      </c>
      <c r="E134" s="436">
        <v>162</v>
      </c>
      <c r="F134" s="436">
        <v>39</v>
      </c>
      <c r="G134" s="436">
        <v>10393</v>
      </c>
      <c r="H134" s="436">
        <v>64</v>
      </c>
      <c r="I134" s="436">
        <v>1587</v>
      </c>
      <c r="J134" s="436">
        <v>51</v>
      </c>
      <c r="K134" s="436">
        <v>539</v>
      </c>
      <c r="L134" s="436">
        <v>53</v>
      </c>
      <c r="M134" s="436">
        <v>222</v>
      </c>
      <c r="N134" s="436">
        <v>66</v>
      </c>
      <c r="O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  <c r="AM134" s="372"/>
      <c r="AN134" s="372"/>
    </row>
    <row r="135" spans="1:40" ht="12.75">
      <c r="A135" s="436" t="s">
        <v>1</v>
      </c>
      <c r="B135" s="436" t="s">
        <v>305</v>
      </c>
      <c r="C135" s="436">
        <v>2909</v>
      </c>
      <c r="D135" s="436">
        <v>14</v>
      </c>
      <c r="E135" s="436">
        <v>11</v>
      </c>
      <c r="F135" s="436">
        <v>3</v>
      </c>
      <c r="G135" s="436">
        <v>2255</v>
      </c>
      <c r="H135" s="436">
        <v>14</v>
      </c>
      <c r="I135" s="436">
        <v>538</v>
      </c>
      <c r="J135" s="436">
        <v>17</v>
      </c>
      <c r="K135" s="436">
        <v>68</v>
      </c>
      <c r="L135" s="436">
        <v>7</v>
      </c>
      <c r="M135" s="436">
        <v>37</v>
      </c>
      <c r="N135" s="436">
        <v>11</v>
      </c>
      <c r="O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  <c r="AM135" s="372"/>
      <c r="AN135" s="372"/>
    </row>
    <row r="136" spans="1:40" ht="12.75">
      <c r="A136" s="436" t="s">
        <v>1</v>
      </c>
      <c r="B136" s="436" t="s">
        <v>50</v>
      </c>
      <c r="C136" s="436">
        <v>390</v>
      </c>
      <c r="D136" s="436">
        <v>2</v>
      </c>
      <c r="E136" s="436">
        <v>1</v>
      </c>
      <c r="F136" s="436">
        <v>0</v>
      </c>
      <c r="G136" s="436">
        <v>213</v>
      </c>
      <c r="H136" s="436">
        <v>1</v>
      </c>
      <c r="I136" s="436">
        <v>141</v>
      </c>
      <c r="J136" s="436">
        <v>5</v>
      </c>
      <c r="K136" s="436">
        <v>27</v>
      </c>
      <c r="L136" s="436">
        <v>3</v>
      </c>
      <c r="M136" s="436">
        <v>8</v>
      </c>
      <c r="N136" s="436">
        <v>2</v>
      </c>
      <c r="O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</row>
    <row r="137" spans="1:40" ht="12.75">
      <c r="A137" s="436" t="s">
        <v>1</v>
      </c>
      <c r="B137" s="436" t="s">
        <v>51</v>
      </c>
      <c r="C137" s="436">
        <v>21050</v>
      </c>
      <c r="D137" s="436">
        <v>100</v>
      </c>
      <c r="E137" s="436">
        <v>412</v>
      </c>
      <c r="F137" s="436">
        <v>100</v>
      </c>
      <c r="G137" s="436">
        <v>16172</v>
      </c>
      <c r="H137" s="436">
        <v>100</v>
      </c>
      <c r="I137" s="436">
        <v>3120</v>
      </c>
      <c r="J137" s="436">
        <v>100</v>
      </c>
      <c r="K137" s="436">
        <v>1012</v>
      </c>
      <c r="L137" s="436">
        <v>100</v>
      </c>
      <c r="M137" s="436">
        <v>334</v>
      </c>
      <c r="N137" s="436">
        <v>100</v>
      </c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</row>
    <row r="138" spans="1:40" ht="12.75">
      <c r="A138" s="389"/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72"/>
      <c r="P138" s="372"/>
      <c r="Q138" s="372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  <c r="AM138" s="372"/>
      <c r="AN138" s="372"/>
    </row>
    <row r="139" spans="1:18" ht="12.75">
      <c r="A139" s="390" t="s">
        <v>60</v>
      </c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74"/>
      <c r="P139" s="374"/>
      <c r="Q139" s="374"/>
      <c r="R139" s="374"/>
    </row>
    <row r="140" spans="1:6" ht="12.75">
      <c r="A140" s="388" t="s">
        <v>14</v>
      </c>
      <c r="B140" s="388" t="s">
        <v>233</v>
      </c>
      <c r="C140" s="388" t="s">
        <v>233</v>
      </c>
      <c r="D140" s="388" t="s">
        <v>233</v>
      </c>
      <c r="E140" s="388" t="s">
        <v>233</v>
      </c>
      <c r="F140" s="388" t="s">
        <v>233</v>
      </c>
    </row>
    <row r="141" spans="1:6" ht="12.75">
      <c r="A141" s="436" t="s">
        <v>233</v>
      </c>
      <c r="B141" s="436" t="s">
        <v>236</v>
      </c>
      <c r="C141" s="436" t="s">
        <v>237</v>
      </c>
      <c r="D141" s="436" t="s">
        <v>238</v>
      </c>
      <c r="E141" s="436" t="s">
        <v>239</v>
      </c>
      <c r="F141" s="436" t="s">
        <v>240</v>
      </c>
    </row>
    <row r="142" spans="1:8" ht="12.75">
      <c r="A142" s="436" t="s">
        <v>179</v>
      </c>
      <c r="B142" s="436">
        <v>2</v>
      </c>
      <c r="C142" s="436">
        <v>0</v>
      </c>
      <c r="D142" s="436">
        <v>1</v>
      </c>
      <c r="E142" s="436">
        <v>0</v>
      </c>
      <c r="F142" s="436">
        <v>1</v>
      </c>
      <c r="H142" s="386" t="s">
        <v>732</v>
      </c>
    </row>
    <row r="143" spans="1:6" ht="12.75">
      <c r="A143" s="436" t="s">
        <v>180</v>
      </c>
      <c r="B143" s="436">
        <v>225</v>
      </c>
      <c r="C143" s="436">
        <v>29</v>
      </c>
      <c r="D143" s="436">
        <v>30</v>
      </c>
      <c r="E143" s="436">
        <v>13</v>
      </c>
      <c r="F143" s="436">
        <v>211</v>
      </c>
    </row>
    <row r="144" spans="1:6" ht="12.75">
      <c r="A144" s="436" t="s">
        <v>181</v>
      </c>
      <c r="B144" s="436">
        <v>136</v>
      </c>
      <c r="C144" s="436">
        <v>28</v>
      </c>
      <c r="D144" s="436">
        <v>20</v>
      </c>
      <c r="E144" s="436">
        <v>3</v>
      </c>
      <c r="F144" s="436">
        <v>141</v>
      </c>
    </row>
    <row r="145" spans="1:6" ht="12.75">
      <c r="A145" s="436" t="s">
        <v>182</v>
      </c>
      <c r="B145" s="436">
        <v>20</v>
      </c>
      <c r="C145" s="436">
        <v>8</v>
      </c>
      <c r="D145" s="436">
        <v>1</v>
      </c>
      <c r="E145" s="436">
        <v>0</v>
      </c>
      <c r="F145" s="436">
        <v>27</v>
      </c>
    </row>
    <row r="146" spans="1:6" ht="12.75">
      <c r="A146" s="436" t="s">
        <v>12</v>
      </c>
      <c r="B146" s="436">
        <v>9</v>
      </c>
      <c r="C146" s="436">
        <v>1</v>
      </c>
      <c r="D146" s="436">
        <v>1</v>
      </c>
      <c r="E146" s="436">
        <v>1</v>
      </c>
      <c r="F146" s="436">
        <v>8</v>
      </c>
    </row>
    <row r="147" spans="1:6" ht="12.75">
      <c r="A147" s="436" t="s">
        <v>51</v>
      </c>
      <c r="B147" s="436">
        <v>392</v>
      </c>
      <c r="C147" s="436">
        <v>66</v>
      </c>
      <c r="D147" s="436">
        <v>53</v>
      </c>
      <c r="E147" s="436">
        <v>17</v>
      </c>
      <c r="F147" s="436">
        <v>388</v>
      </c>
    </row>
    <row r="148" spans="1:6" ht="12.75">
      <c r="A148" s="436"/>
      <c r="B148" s="436"/>
      <c r="C148" s="436"/>
      <c r="D148" s="436"/>
      <c r="E148" s="436"/>
      <c r="F148" s="436"/>
    </row>
    <row r="149" spans="1:6" ht="12.75">
      <c r="A149" s="436" t="s">
        <v>14</v>
      </c>
      <c r="B149" s="436" t="s">
        <v>233</v>
      </c>
      <c r="C149" s="436" t="s">
        <v>233</v>
      </c>
      <c r="D149" s="436" t="s">
        <v>233</v>
      </c>
      <c r="E149" s="436" t="s">
        <v>233</v>
      </c>
      <c r="F149" s="436" t="s">
        <v>233</v>
      </c>
    </row>
    <row r="150" spans="1:54" s="375" customFormat="1" ht="12.75">
      <c r="A150" s="436" t="s">
        <v>233</v>
      </c>
      <c r="B150" s="436" t="s">
        <v>417</v>
      </c>
      <c r="C150" s="436" t="s">
        <v>418</v>
      </c>
      <c r="D150" s="436" t="s">
        <v>419</v>
      </c>
      <c r="E150" s="436" t="s">
        <v>420</v>
      </c>
      <c r="F150" s="436" t="s">
        <v>421</v>
      </c>
      <c r="G150" s="392"/>
      <c r="H150" s="393"/>
      <c r="I150" s="393"/>
      <c r="J150" s="393"/>
      <c r="K150" s="393"/>
      <c r="L150" s="393"/>
      <c r="M150" s="392"/>
      <c r="N150" s="393"/>
      <c r="O150" s="376"/>
      <c r="P150" s="376"/>
      <c r="Q150" s="376"/>
      <c r="R150" s="376"/>
      <c r="T150" s="376"/>
      <c r="U150" s="376"/>
      <c r="V150" s="376"/>
      <c r="W150" s="376"/>
      <c r="X150" s="376"/>
      <c r="BB150" s="377"/>
    </row>
    <row r="151" spans="1:6" ht="12.75">
      <c r="A151" s="436" t="s">
        <v>179</v>
      </c>
      <c r="B151" s="436">
        <v>0</v>
      </c>
      <c r="C151" s="436">
        <v>0</v>
      </c>
      <c r="D151" s="436">
        <v>0</v>
      </c>
      <c r="E151" s="436">
        <v>0</v>
      </c>
      <c r="F151" s="436">
        <v>0</v>
      </c>
    </row>
    <row r="152" spans="1:6" ht="12.75">
      <c r="A152" s="436" t="s">
        <v>180</v>
      </c>
      <c r="B152" s="436">
        <v>66</v>
      </c>
      <c r="C152" s="436">
        <v>6</v>
      </c>
      <c r="D152" s="436">
        <v>6</v>
      </c>
      <c r="E152" s="436">
        <v>7</v>
      </c>
      <c r="F152" s="436">
        <v>59</v>
      </c>
    </row>
    <row r="153" spans="1:6" ht="12.75">
      <c r="A153" s="436" t="s">
        <v>181</v>
      </c>
      <c r="B153" s="436">
        <v>50</v>
      </c>
      <c r="C153" s="436">
        <v>9</v>
      </c>
      <c r="D153" s="436">
        <v>10</v>
      </c>
      <c r="E153" s="436">
        <v>2</v>
      </c>
      <c r="F153" s="436">
        <v>47</v>
      </c>
    </row>
    <row r="154" spans="1:6" ht="12.75">
      <c r="A154" s="436" t="s">
        <v>182</v>
      </c>
      <c r="B154" s="436">
        <v>0</v>
      </c>
      <c r="C154" s="436">
        <v>0</v>
      </c>
      <c r="D154" s="436">
        <v>0</v>
      </c>
      <c r="E154" s="436">
        <v>0</v>
      </c>
      <c r="F154" s="436">
        <v>0</v>
      </c>
    </row>
    <row r="155" spans="1:6" ht="12.75">
      <c r="A155" s="436" t="s">
        <v>12</v>
      </c>
      <c r="B155" s="436">
        <v>3</v>
      </c>
      <c r="C155" s="436">
        <v>0</v>
      </c>
      <c r="D155" s="436">
        <v>0</v>
      </c>
      <c r="E155" s="436">
        <v>0</v>
      </c>
      <c r="F155" s="436">
        <v>3</v>
      </c>
    </row>
    <row r="156" spans="1:54" ht="12.75">
      <c r="A156" s="436" t="s">
        <v>51</v>
      </c>
      <c r="B156" s="436">
        <v>119</v>
      </c>
      <c r="C156" s="436">
        <v>15</v>
      </c>
      <c r="D156" s="436">
        <v>16</v>
      </c>
      <c r="E156" s="436">
        <v>9</v>
      </c>
      <c r="F156" s="436">
        <v>109</v>
      </c>
      <c r="AI156" s="370"/>
      <c r="BB156" s="369"/>
    </row>
    <row r="157" ht="12.75">
      <c r="BB157" s="369"/>
    </row>
    <row r="158" spans="1:54" ht="12.75">
      <c r="A158" s="390" t="s">
        <v>308</v>
      </c>
      <c r="H158" s="390" t="s">
        <v>326</v>
      </c>
      <c r="O158" s="387" t="s">
        <v>327</v>
      </c>
      <c r="P158" s="387"/>
      <c r="Q158" s="387"/>
      <c r="R158" s="387"/>
      <c r="S158" s="387"/>
      <c r="T158" s="387"/>
      <c r="V158" s="387" t="s">
        <v>328</v>
      </c>
      <c r="W158" s="387"/>
      <c r="X158" s="387"/>
      <c r="Y158" s="387"/>
      <c r="Z158" s="387"/>
      <c r="AA158" s="387"/>
      <c r="AB158" s="373"/>
      <c r="BB158" s="369"/>
    </row>
    <row r="159" spans="1:27" s="378" customFormat="1" ht="12.75">
      <c r="A159" s="394" t="s">
        <v>307</v>
      </c>
      <c r="B159" s="394" t="s">
        <v>241</v>
      </c>
      <c r="C159" s="395" t="s">
        <v>323</v>
      </c>
      <c r="D159" s="396" t="s">
        <v>242</v>
      </c>
      <c r="E159" s="394" t="s">
        <v>324</v>
      </c>
      <c r="F159" s="394" t="s">
        <v>325</v>
      </c>
      <c r="G159" s="396"/>
      <c r="H159" s="395" t="s">
        <v>307</v>
      </c>
      <c r="I159" s="396" t="s">
        <v>241</v>
      </c>
      <c r="J159" s="396" t="s">
        <v>323</v>
      </c>
      <c r="K159" s="394" t="s">
        <v>242</v>
      </c>
      <c r="L159" s="394" t="s">
        <v>324</v>
      </c>
      <c r="M159" s="394" t="s">
        <v>325</v>
      </c>
      <c r="N159" s="396"/>
      <c r="O159" s="387" t="s">
        <v>307</v>
      </c>
      <c r="P159" s="387" t="s">
        <v>241</v>
      </c>
      <c r="Q159" s="387" t="s">
        <v>323</v>
      </c>
      <c r="R159" s="387" t="s">
        <v>242</v>
      </c>
      <c r="S159" s="387" t="s">
        <v>324</v>
      </c>
      <c r="T159" s="387" t="s">
        <v>325</v>
      </c>
      <c r="U159" s="369"/>
      <c r="V159" s="387" t="s">
        <v>307</v>
      </c>
      <c r="W159" s="387" t="s">
        <v>241</v>
      </c>
      <c r="X159" s="387" t="s">
        <v>323</v>
      </c>
      <c r="Y159" s="387" t="s">
        <v>242</v>
      </c>
      <c r="Z159" s="387" t="s">
        <v>324</v>
      </c>
      <c r="AA159" s="387" t="s">
        <v>325</v>
      </c>
    </row>
    <row r="160" spans="1:54" ht="12.75">
      <c r="A160" s="537" t="s">
        <v>307</v>
      </c>
      <c r="B160" s="538" t="s">
        <v>241</v>
      </c>
      <c r="C160" s="538" t="s">
        <v>323</v>
      </c>
      <c r="D160" s="538" t="s">
        <v>242</v>
      </c>
      <c r="E160" s="538" t="s">
        <v>324</v>
      </c>
      <c r="F160" s="538" t="s">
        <v>325</v>
      </c>
      <c r="G160" s="456"/>
      <c r="H160" s="537" t="s">
        <v>307</v>
      </c>
      <c r="I160" s="538" t="s">
        <v>241</v>
      </c>
      <c r="J160" s="538" t="s">
        <v>323</v>
      </c>
      <c r="K160" s="538" t="s">
        <v>242</v>
      </c>
      <c r="L160" s="538" t="s">
        <v>324</v>
      </c>
      <c r="M160" s="538" t="s">
        <v>325</v>
      </c>
      <c r="N160" s="456"/>
      <c r="O160" s="537" t="s">
        <v>173</v>
      </c>
      <c r="P160" s="538" t="s">
        <v>241</v>
      </c>
      <c r="Q160" s="538" t="s">
        <v>932</v>
      </c>
      <c r="R160" s="538" t="s">
        <v>19</v>
      </c>
      <c r="S160" s="538" t="s">
        <v>324</v>
      </c>
      <c r="T160" s="538" t="s">
        <v>325</v>
      </c>
      <c r="U160" s="457"/>
      <c r="V160" s="537" t="s">
        <v>173</v>
      </c>
      <c r="W160" s="538" t="s">
        <v>241</v>
      </c>
      <c r="X160" s="538" t="s">
        <v>932</v>
      </c>
      <c r="Y160" s="538" t="s">
        <v>19</v>
      </c>
      <c r="Z160" s="538" t="s">
        <v>324</v>
      </c>
      <c r="AA160" s="538" t="s">
        <v>325</v>
      </c>
      <c r="AB160" s="380"/>
      <c r="AC160" s="433" t="s">
        <v>995</v>
      </c>
      <c r="BB160" s="369"/>
    </row>
    <row r="161" spans="1:54" ht="12.75">
      <c r="A161" s="434">
        <v>140576</v>
      </c>
      <c r="B161" s="434" t="s">
        <v>367</v>
      </c>
      <c r="C161" s="434" t="s">
        <v>149</v>
      </c>
      <c r="D161" s="434" t="s">
        <v>180</v>
      </c>
      <c r="E161" s="434" t="s">
        <v>338</v>
      </c>
      <c r="F161" s="641">
        <v>41025</v>
      </c>
      <c r="H161" s="434">
        <v>139133</v>
      </c>
      <c r="I161" s="434" t="s">
        <v>826</v>
      </c>
      <c r="J161" s="434" t="s">
        <v>25</v>
      </c>
      <c r="K161" s="434" t="s">
        <v>180</v>
      </c>
      <c r="L161" s="434" t="s">
        <v>343</v>
      </c>
      <c r="M161" s="641">
        <v>41907</v>
      </c>
      <c r="O161" s="434">
        <v>139197</v>
      </c>
      <c r="P161" s="434" t="s">
        <v>933</v>
      </c>
      <c r="Q161" s="434" t="s">
        <v>175</v>
      </c>
      <c r="R161" s="434" t="s">
        <v>12</v>
      </c>
      <c r="S161" s="434" t="s">
        <v>934</v>
      </c>
      <c r="T161" s="641">
        <v>41929</v>
      </c>
      <c r="V161" s="434">
        <v>138437</v>
      </c>
      <c r="W161" s="434" t="s">
        <v>374</v>
      </c>
      <c r="X161" s="434" t="s">
        <v>96</v>
      </c>
      <c r="Y161" s="434" t="s">
        <v>181</v>
      </c>
      <c r="Z161" s="434" t="s">
        <v>343</v>
      </c>
      <c r="AA161" s="641">
        <v>41929</v>
      </c>
      <c r="AB161" s="379"/>
      <c r="BB161" s="369"/>
    </row>
    <row r="162" spans="1:54" ht="12.75">
      <c r="A162" s="434">
        <v>140014</v>
      </c>
      <c r="B162" s="434" t="s">
        <v>555</v>
      </c>
      <c r="C162" s="434" t="s">
        <v>110</v>
      </c>
      <c r="D162" s="434" t="s">
        <v>181</v>
      </c>
      <c r="E162" s="434" t="s">
        <v>343</v>
      </c>
      <c r="F162" s="641">
        <v>41732</v>
      </c>
      <c r="H162" s="434">
        <v>139130</v>
      </c>
      <c r="I162" s="434" t="s">
        <v>827</v>
      </c>
      <c r="J162" s="434" t="s">
        <v>97</v>
      </c>
      <c r="K162" s="434" t="s">
        <v>181</v>
      </c>
      <c r="L162" s="434" t="s">
        <v>343</v>
      </c>
      <c r="M162" s="641">
        <v>41969</v>
      </c>
      <c r="O162" s="434">
        <v>139181</v>
      </c>
      <c r="P162" s="434" t="s">
        <v>935</v>
      </c>
      <c r="Q162" s="434" t="s">
        <v>212</v>
      </c>
      <c r="R162" s="434" t="s">
        <v>181</v>
      </c>
      <c r="S162" s="434" t="s">
        <v>338</v>
      </c>
      <c r="T162" s="641">
        <v>41962</v>
      </c>
      <c r="V162" s="434">
        <v>138436</v>
      </c>
      <c r="W162" s="434" t="s">
        <v>996</v>
      </c>
      <c r="X162" s="434" t="s">
        <v>66</v>
      </c>
      <c r="Y162" s="434" t="s">
        <v>180</v>
      </c>
      <c r="Z162" s="434" t="s">
        <v>343</v>
      </c>
      <c r="AA162" s="641">
        <v>41990</v>
      </c>
      <c r="BB162" s="369"/>
    </row>
    <row r="163" spans="1:54" ht="12.75">
      <c r="A163" s="434">
        <v>140005</v>
      </c>
      <c r="B163" s="434" t="s">
        <v>556</v>
      </c>
      <c r="C163" s="434" t="s">
        <v>187</v>
      </c>
      <c r="D163" s="434" t="s">
        <v>181</v>
      </c>
      <c r="E163" s="434" t="s">
        <v>341</v>
      </c>
      <c r="F163" s="641">
        <v>41970</v>
      </c>
      <c r="H163" s="434">
        <v>139051</v>
      </c>
      <c r="I163" s="434" t="s">
        <v>828</v>
      </c>
      <c r="J163" s="434" t="s">
        <v>95</v>
      </c>
      <c r="K163" s="434" t="s">
        <v>181</v>
      </c>
      <c r="L163" s="434" t="s">
        <v>343</v>
      </c>
      <c r="M163" s="641">
        <v>41928</v>
      </c>
      <c r="O163" s="434">
        <v>138776</v>
      </c>
      <c r="P163" s="434" t="s">
        <v>936</v>
      </c>
      <c r="Q163" s="434" t="s">
        <v>95</v>
      </c>
      <c r="R163" s="434" t="s">
        <v>180</v>
      </c>
      <c r="S163" s="434" t="s">
        <v>341</v>
      </c>
      <c r="T163" s="641">
        <v>41977</v>
      </c>
      <c r="V163" s="434">
        <v>137983</v>
      </c>
      <c r="W163" s="434" t="s">
        <v>997</v>
      </c>
      <c r="X163" s="434" t="s">
        <v>26</v>
      </c>
      <c r="Y163" s="434" t="s">
        <v>181</v>
      </c>
      <c r="Z163" s="434" t="s">
        <v>338</v>
      </c>
      <c r="AA163" s="641">
        <v>41914</v>
      </c>
      <c r="BB163" s="369"/>
    </row>
    <row r="164" spans="1:54" ht="12.75">
      <c r="A164" s="434">
        <v>139738</v>
      </c>
      <c r="B164" s="434" t="s">
        <v>557</v>
      </c>
      <c r="C164" s="434" t="s">
        <v>110</v>
      </c>
      <c r="D164" s="434" t="s">
        <v>181</v>
      </c>
      <c r="E164" s="434" t="s">
        <v>338</v>
      </c>
      <c r="F164" s="641">
        <v>41907</v>
      </c>
      <c r="H164" s="434">
        <v>139009</v>
      </c>
      <c r="I164" s="434" t="s">
        <v>829</v>
      </c>
      <c r="J164" s="434" t="s">
        <v>129</v>
      </c>
      <c r="K164" s="434" t="s">
        <v>180</v>
      </c>
      <c r="L164" s="434" t="s">
        <v>343</v>
      </c>
      <c r="M164" s="641">
        <v>41759</v>
      </c>
      <c r="O164" s="434">
        <v>138712</v>
      </c>
      <c r="P164" s="434" t="s">
        <v>937</v>
      </c>
      <c r="Q164" s="434" t="s">
        <v>177</v>
      </c>
      <c r="R164" s="434" t="s">
        <v>180</v>
      </c>
      <c r="S164" s="434" t="s">
        <v>338</v>
      </c>
      <c r="T164" s="641">
        <v>41984</v>
      </c>
      <c r="V164" s="434">
        <v>137187</v>
      </c>
      <c r="W164" s="434" t="s">
        <v>998</v>
      </c>
      <c r="X164" s="434" t="s">
        <v>103</v>
      </c>
      <c r="Y164" s="434" t="s">
        <v>181</v>
      </c>
      <c r="Z164" s="434" t="s">
        <v>338</v>
      </c>
      <c r="AA164" s="641">
        <v>41990</v>
      </c>
      <c r="BB164" s="369"/>
    </row>
    <row r="165" spans="1:54" ht="12.75">
      <c r="A165" s="434">
        <v>139328</v>
      </c>
      <c r="B165" s="434" t="s">
        <v>558</v>
      </c>
      <c r="C165" s="434" t="s">
        <v>75</v>
      </c>
      <c r="D165" s="434" t="s">
        <v>181</v>
      </c>
      <c r="E165" s="434" t="s">
        <v>343</v>
      </c>
      <c r="F165" s="641">
        <v>41956</v>
      </c>
      <c r="H165" s="434">
        <v>138628</v>
      </c>
      <c r="I165" s="434" t="s">
        <v>830</v>
      </c>
      <c r="J165" s="434" t="s">
        <v>26</v>
      </c>
      <c r="K165" s="434" t="s">
        <v>181</v>
      </c>
      <c r="L165" s="434" t="s">
        <v>338</v>
      </c>
      <c r="M165" s="641">
        <v>41892</v>
      </c>
      <c r="O165" s="434">
        <v>138314</v>
      </c>
      <c r="P165" s="434" t="s">
        <v>938</v>
      </c>
      <c r="Q165" s="434" t="s">
        <v>130</v>
      </c>
      <c r="R165" s="434" t="s">
        <v>181</v>
      </c>
      <c r="S165" s="434" t="s">
        <v>338</v>
      </c>
      <c r="T165" s="641">
        <v>41963</v>
      </c>
      <c r="V165" s="434">
        <v>136753</v>
      </c>
      <c r="W165" s="434" t="s">
        <v>999</v>
      </c>
      <c r="X165" s="434" t="s">
        <v>16</v>
      </c>
      <c r="Y165" s="434" t="s">
        <v>181</v>
      </c>
      <c r="Z165" s="434" t="s">
        <v>343</v>
      </c>
      <c r="AA165" s="641">
        <v>41936</v>
      </c>
      <c r="BB165" s="369"/>
    </row>
    <row r="166" spans="1:54" ht="12.75">
      <c r="A166" s="434">
        <v>139179</v>
      </c>
      <c r="B166" s="434" t="s">
        <v>559</v>
      </c>
      <c r="C166" s="434" t="s">
        <v>212</v>
      </c>
      <c r="D166" s="434" t="s">
        <v>181</v>
      </c>
      <c r="E166" s="434" t="s">
        <v>338</v>
      </c>
      <c r="F166" s="641">
        <v>41969</v>
      </c>
      <c r="H166" s="434">
        <v>138576</v>
      </c>
      <c r="I166" s="434" t="s">
        <v>831</v>
      </c>
      <c r="J166" s="434" t="s">
        <v>71</v>
      </c>
      <c r="K166" s="434" t="s">
        <v>180</v>
      </c>
      <c r="L166" s="434" t="s">
        <v>343</v>
      </c>
      <c r="M166" s="641">
        <v>41753</v>
      </c>
      <c r="O166" s="434">
        <v>138077</v>
      </c>
      <c r="P166" s="434" t="s">
        <v>939</v>
      </c>
      <c r="Q166" s="434" t="s">
        <v>130</v>
      </c>
      <c r="R166" s="434" t="s">
        <v>180</v>
      </c>
      <c r="S166" s="434" t="s">
        <v>343</v>
      </c>
      <c r="T166" s="641">
        <v>41977</v>
      </c>
      <c r="V166" s="434">
        <v>135969</v>
      </c>
      <c r="W166" s="434" t="s">
        <v>1000</v>
      </c>
      <c r="X166" s="434" t="s">
        <v>81</v>
      </c>
      <c r="Y166" s="434" t="s">
        <v>181</v>
      </c>
      <c r="Z166" s="434" t="s">
        <v>343</v>
      </c>
      <c r="AA166" s="641">
        <v>41948</v>
      </c>
      <c r="BB166" s="369"/>
    </row>
    <row r="167" spans="1:54" ht="12.75">
      <c r="A167" s="434">
        <v>139168</v>
      </c>
      <c r="B167" s="434" t="s">
        <v>339</v>
      </c>
      <c r="C167" s="434" t="s">
        <v>29</v>
      </c>
      <c r="D167" s="434" t="s">
        <v>181</v>
      </c>
      <c r="E167" s="434" t="s">
        <v>338</v>
      </c>
      <c r="F167" s="641">
        <v>41389</v>
      </c>
      <c r="H167" s="434">
        <v>138372</v>
      </c>
      <c r="I167" s="434" t="s">
        <v>832</v>
      </c>
      <c r="J167" s="434" t="s">
        <v>135</v>
      </c>
      <c r="K167" s="434" t="s">
        <v>180</v>
      </c>
      <c r="L167" s="434" t="s">
        <v>343</v>
      </c>
      <c r="M167" s="641">
        <v>41837</v>
      </c>
      <c r="O167" s="434">
        <v>137938</v>
      </c>
      <c r="P167" s="434" t="s">
        <v>940</v>
      </c>
      <c r="Q167" s="434" t="s">
        <v>175</v>
      </c>
      <c r="R167" s="434" t="s">
        <v>181</v>
      </c>
      <c r="S167" s="434" t="s">
        <v>338</v>
      </c>
      <c r="T167" s="641">
        <v>41948</v>
      </c>
      <c r="V167" s="434">
        <v>135666</v>
      </c>
      <c r="W167" s="434" t="s">
        <v>1001</v>
      </c>
      <c r="X167" s="434" t="s">
        <v>29</v>
      </c>
      <c r="Y167" s="434" t="s">
        <v>181</v>
      </c>
      <c r="Z167" s="434" t="s">
        <v>343</v>
      </c>
      <c r="AA167" s="641">
        <v>41914</v>
      </c>
      <c r="BB167" s="369"/>
    </row>
    <row r="168" spans="1:54" ht="12.75">
      <c r="A168" s="434">
        <v>139157</v>
      </c>
      <c r="B168" s="434" t="s">
        <v>560</v>
      </c>
      <c r="C168" s="434" t="s">
        <v>110</v>
      </c>
      <c r="D168" s="434" t="s">
        <v>181</v>
      </c>
      <c r="E168" s="434" t="s">
        <v>338</v>
      </c>
      <c r="F168" s="641">
        <v>41908</v>
      </c>
      <c r="H168" s="434">
        <v>138371</v>
      </c>
      <c r="I168" s="434" t="s">
        <v>833</v>
      </c>
      <c r="J168" s="434" t="s">
        <v>110</v>
      </c>
      <c r="K168" s="434" t="s">
        <v>180</v>
      </c>
      <c r="L168" s="434" t="s">
        <v>343</v>
      </c>
      <c r="M168" s="641">
        <v>41773</v>
      </c>
      <c r="O168" s="434">
        <v>137652</v>
      </c>
      <c r="P168" s="434" t="s">
        <v>941</v>
      </c>
      <c r="Q168" s="434" t="s">
        <v>45</v>
      </c>
      <c r="R168" s="434" t="s">
        <v>182</v>
      </c>
      <c r="S168" s="434" t="s">
        <v>340</v>
      </c>
      <c r="T168" s="641">
        <v>41969</v>
      </c>
      <c r="V168" s="434">
        <v>130350</v>
      </c>
      <c r="W168" s="434" t="s">
        <v>1002</v>
      </c>
      <c r="X168" s="434" t="s">
        <v>159</v>
      </c>
      <c r="Y168" s="434" t="s">
        <v>180</v>
      </c>
      <c r="Z168" s="434" t="s">
        <v>347</v>
      </c>
      <c r="AA168" s="641">
        <v>41978</v>
      </c>
      <c r="BB168" s="369"/>
    </row>
    <row r="169" spans="1:54" ht="12.75">
      <c r="A169" s="434">
        <v>139143</v>
      </c>
      <c r="B169" s="434" t="s">
        <v>561</v>
      </c>
      <c r="C169" s="434" t="s">
        <v>128</v>
      </c>
      <c r="D169" s="434" t="s">
        <v>181</v>
      </c>
      <c r="E169" s="434" t="s">
        <v>338</v>
      </c>
      <c r="F169" s="641">
        <v>41934</v>
      </c>
      <c r="H169" s="434">
        <v>138195</v>
      </c>
      <c r="I169" s="434" t="s">
        <v>834</v>
      </c>
      <c r="J169" s="434" t="s">
        <v>66</v>
      </c>
      <c r="K169" s="434" t="s">
        <v>180</v>
      </c>
      <c r="L169" s="434" t="s">
        <v>343</v>
      </c>
      <c r="M169" s="641">
        <v>41612</v>
      </c>
      <c r="O169" s="434">
        <v>137606</v>
      </c>
      <c r="P169" s="434" t="s">
        <v>942</v>
      </c>
      <c r="Q169" s="434" t="s">
        <v>100</v>
      </c>
      <c r="R169" s="434" t="s">
        <v>181</v>
      </c>
      <c r="S169" s="434" t="s">
        <v>338</v>
      </c>
      <c r="T169" s="641">
        <v>41948</v>
      </c>
      <c r="V169" s="434">
        <v>122579</v>
      </c>
      <c r="W169" s="434" t="s">
        <v>1003</v>
      </c>
      <c r="X169" s="434" t="s">
        <v>84</v>
      </c>
      <c r="Y169" s="434" t="s">
        <v>180</v>
      </c>
      <c r="Z169" s="434" t="s">
        <v>345</v>
      </c>
      <c r="AA169" s="641">
        <v>41948</v>
      </c>
      <c r="BB169" s="369"/>
    </row>
    <row r="170" spans="1:54" ht="12.75">
      <c r="A170" s="434">
        <v>139070</v>
      </c>
      <c r="B170" s="434" t="s">
        <v>562</v>
      </c>
      <c r="C170" s="434" t="s">
        <v>17</v>
      </c>
      <c r="D170" s="434" t="s">
        <v>180</v>
      </c>
      <c r="E170" s="434" t="s">
        <v>343</v>
      </c>
      <c r="F170" s="641">
        <v>41899</v>
      </c>
      <c r="H170" s="434">
        <v>138166</v>
      </c>
      <c r="I170" s="434" t="s">
        <v>835</v>
      </c>
      <c r="J170" s="434" t="s">
        <v>123</v>
      </c>
      <c r="K170" s="434" t="s">
        <v>180</v>
      </c>
      <c r="L170" s="434" t="s">
        <v>338</v>
      </c>
      <c r="M170" s="641">
        <v>41767</v>
      </c>
      <c r="O170" s="434">
        <v>137382</v>
      </c>
      <c r="P170" s="434" t="s">
        <v>943</v>
      </c>
      <c r="Q170" s="434" t="s">
        <v>65</v>
      </c>
      <c r="R170" s="434" t="s">
        <v>181</v>
      </c>
      <c r="S170" s="434" t="s">
        <v>338</v>
      </c>
      <c r="T170" s="641">
        <v>41948</v>
      </c>
      <c r="V170" s="434">
        <v>121366</v>
      </c>
      <c r="W170" s="434" t="s">
        <v>1004</v>
      </c>
      <c r="X170" s="434" t="s">
        <v>158</v>
      </c>
      <c r="Y170" s="434" t="s">
        <v>180</v>
      </c>
      <c r="Z170" s="434" t="s">
        <v>345</v>
      </c>
      <c r="AA170" s="641">
        <v>41920</v>
      </c>
      <c r="BB170" s="369"/>
    </row>
    <row r="171" spans="1:54" ht="12.75">
      <c r="A171" s="434">
        <v>139059</v>
      </c>
      <c r="B171" s="434" t="s">
        <v>563</v>
      </c>
      <c r="C171" s="434" t="s">
        <v>177</v>
      </c>
      <c r="D171" s="434" t="s">
        <v>181</v>
      </c>
      <c r="E171" s="434" t="s">
        <v>343</v>
      </c>
      <c r="F171" s="641">
        <v>41949</v>
      </c>
      <c r="H171" s="434">
        <v>137862</v>
      </c>
      <c r="I171" s="434" t="s">
        <v>836</v>
      </c>
      <c r="J171" s="434" t="s">
        <v>85</v>
      </c>
      <c r="K171" s="434" t="s">
        <v>180</v>
      </c>
      <c r="L171" s="434" t="s">
        <v>345</v>
      </c>
      <c r="M171" s="641">
        <v>41752</v>
      </c>
      <c r="O171" s="434">
        <v>137111</v>
      </c>
      <c r="P171" s="434" t="s">
        <v>944</v>
      </c>
      <c r="Q171" s="434" t="s">
        <v>97</v>
      </c>
      <c r="R171" s="434" t="s">
        <v>181</v>
      </c>
      <c r="S171" s="434" t="s">
        <v>338</v>
      </c>
      <c r="T171" s="641">
        <v>41976</v>
      </c>
      <c r="V171" s="434">
        <v>119780</v>
      </c>
      <c r="W171" s="434" t="s">
        <v>1005</v>
      </c>
      <c r="X171" s="434" t="s">
        <v>97</v>
      </c>
      <c r="Y171" s="434" t="s">
        <v>181</v>
      </c>
      <c r="Z171" s="434" t="s">
        <v>344</v>
      </c>
      <c r="AA171" s="641">
        <v>41913</v>
      </c>
      <c r="BB171" s="369"/>
    </row>
    <row r="172" spans="1:54" ht="12.75">
      <c r="A172" s="434">
        <v>139030</v>
      </c>
      <c r="B172" s="434" t="s">
        <v>564</v>
      </c>
      <c r="C172" s="434" t="s">
        <v>98</v>
      </c>
      <c r="D172" s="434" t="s">
        <v>180</v>
      </c>
      <c r="E172" s="434" t="s">
        <v>338</v>
      </c>
      <c r="F172" s="641">
        <v>41962</v>
      </c>
      <c r="H172" s="434">
        <v>137541</v>
      </c>
      <c r="I172" s="434" t="s">
        <v>837</v>
      </c>
      <c r="J172" s="434" t="s">
        <v>70</v>
      </c>
      <c r="K172" s="434" t="s">
        <v>181</v>
      </c>
      <c r="L172" s="434" t="s">
        <v>338</v>
      </c>
      <c r="M172" s="641">
        <v>41613</v>
      </c>
      <c r="O172" s="434">
        <v>137020</v>
      </c>
      <c r="P172" s="434" t="s">
        <v>945</v>
      </c>
      <c r="Q172" s="434" t="s">
        <v>2</v>
      </c>
      <c r="R172" s="434" t="s">
        <v>181</v>
      </c>
      <c r="S172" s="434" t="s">
        <v>338</v>
      </c>
      <c r="T172" s="641">
        <v>41977</v>
      </c>
      <c r="V172" s="434">
        <v>117797</v>
      </c>
      <c r="W172" s="434" t="s">
        <v>1006</v>
      </c>
      <c r="X172" s="434" t="s">
        <v>176</v>
      </c>
      <c r="Y172" s="434" t="s">
        <v>180</v>
      </c>
      <c r="Z172" s="434" t="s">
        <v>347</v>
      </c>
      <c r="AA172" s="641">
        <v>41927</v>
      </c>
      <c r="BB172" s="369"/>
    </row>
    <row r="173" spans="1:54" ht="12.75">
      <c r="A173" s="434">
        <v>139021</v>
      </c>
      <c r="B173" s="434" t="s">
        <v>565</v>
      </c>
      <c r="C173" s="434" t="s">
        <v>66</v>
      </c>
      <c r="D173" s="434" t="s">
        <v>180</v>
      </c>
      <c r="E173" s="434" t="s">
        <v>343</v>
      </c>
      <c r="F173" s="641">
        <v>41802</v>
      </c>
      <c r="H173" s="434">
        <v>137536</v>
      </c>
      <c r="I173" s="434" t="s">
        <v>838</v>
      </c>
      <c r="J173" s="434" t="s">
        <v>84</v>
      </c>
      <c r="K173" s="434" t="s">
        <v>181</v>
      </c>
      <c r="L173" s="434" t="s">
        <v>338</v>
      </c>
      <c r="M173" s="641">
        <v>41614</v>
      </c>
      <c r="O173" s="434">
        <v>136980</v>
      </c>
      <c r="P173" s="434" t="s">
        <v>946</v>
      </c>
      <c r="Q173" s="434" t="s">
        <v>206</v>
      </c>
      <c r="R173" s="434" t="s">
        <v>181</v>
      </c>
      <c r="S173" s="434" t="s">
        <v>338</v>
      </c>
      <c r="T173" s="641">
        <v>41956</v>
      </c>
      <c r="V173" s="434">
        <v>106656</v>
      </c>
      <c r="W173" s="434" t="s">
        <v>1007</v>
      </c>
      <c r="X173" s="434" t="s">
        <v>194</v>
      </c>
      <c r="Y173" s="434" t="s">
        <v>181</v>
      </c>
      <c r="Z173" s="434" t="s">
        <v>345</v>
      </c>
      <c r="AA173" s="641">
        <v>41977</v>
      </c>
      <c r="BB173" s="369"/>
    </row>
    <row r="174" spans="1:54" ht="12.75">
      <c r="A174" s="434">
        <v>139000</v>
      </c>
      <c r="B174" s="434" t="s">
        <v>566</v>
      </c>
      <c r="C174" s="434" t="s">
        <v>110</v>
      </c>
      <c r="D174" s="434" t="s">
        <v>180</v>
      </c>
      <c r="E174" s="434" t="s">
        <v>343</v>
      </c>
      <c r="F174" s="641">
        <v>41907</v>
      </c>
      <c r="H174" s="434">
        <v>137428</v>
      </c>
      <c r="I174" s="434" t="s">
        <v>839</v>
      </c>
      <c r="J174" s="434" t="s">
        <v>84</v>
      </c>
      <c r="K174" s="434" t="s">
        <v>180</v>
      </c>
      <c r="L174" s="434" t="s">
        <v>338</v>
      </c>
      <c r="M174" s="641">
        <v>41682</v>
      </c>
      <c r="O174" s="434">
        <v>136751</v>
      </c>
      <c r="P174" s="434" t="s">
        <v>947</v>
      </c>
      <c r="Q174" s="434" t="s">
        <v>16</v>
      </c>
      <c r="R174" s="434" t="s">
        <v>181</v>
      </c>
      <c r="S174" s="434" t="s">
        <v>343</v>
      </c>
      <c r="T174" s="641">
        <v>41928</v>
      </c>
      <c r="V174" s="434">
        <v>105100</v>
      </c>
      <c r="W174" s="434" t="s">
        <v>1008</v>
      </c>
      <c r="X174" s="434" t="s">
        <v>4</v>
      </c>
      <c r="Y174" s="434" t="s">
        <v>181</v>
      </c>
      <c r="Z174" s="434" t="s">
        <v>345</v>
      </c>
      <c r="AA174" s="641">
        <v>41914</v>
      </c>
      <c r="BB174" s="369"/>
    </row>
    <row r="175" spans="1:54" ht="12.75">
      <c r="A175" s="434">
        <v>138998</v>
      </c>
      <c r="B175" s="434" t="s">
        <v>567</v>
      </c>
      <c r="C175" s="434" t="s">
        <v>110</v>
      </c>
      <c r="D175" s="434" t="s">
        <v>180</v>
      </c>
      <c r="E175" s="434" t="s">
        <v>343</v>
      </c>
      <c r="F175" s="641">
        <v>41976</v>
      </c>
      <c r="H175" s="434">
        <v>137400</v>
      </c>
      <c r="I175" s="434" t="s">
        <v>840</v>
      </c>
      <c r="J175" s="434" t="s">
        <v>25</v>
      </c>
      <c r="K175" s="434" t="s">
        <v>181</v>
      </c>
      <c r="L175" s="434" t="s">
        <v>338</v>
      </c>
      <c r="M175" s="641">
        <v>41710</v>
      </c>
      <c r="O175" s="434">
        <v>136594</v>
      </c>
      <c r="P175" s="434" t="s">
        <v>948</v>
      </c>
      <c r="Q175" s="434" t="s">
        <v>207</v>
      </c>
      <c r="R175" s="434" t="s">
        <v>181</v>
      </c>
      <c r="S175" s="434" t="s">
        <v>338</v>
      </c>
      <c r="T175" s="641">
        <v>41913</v>
      </c>
      <c r="V175" s="434">
        <v>104959</v>
      </c>
      <c r="W175" s="434" t="s">
        <v>1009</v>
      </c>
      <c r="X175" s="434" t="s">
        <v>154</v>
      </c>
      <c r="Y175" s="434" t="s">
        <v>181</v>
      </c>
      <c r="Z175" s="434" t="s">
        <v>344</v>
      </c>
      <c r="AA175" s="641">
        <v>41928</v>
      </c>
      <c r="BB175" s="369"/>
    </row>
    <row r="176" spans="1:54" ht="12.75">
      <c r="A176" s="434">
        <v>138984</v>
      </c>
      <c r="B176" s="434" t="s">
        <v>568</v>
      </c>
      <c r="C176" s="434" t="s">
        <v>98</v>
      </c>
      <c r="D176" s="434" t="s">
        <v>180</v>
      </c>
      <c r="E176" s="434" t="s">
        <v>343</v>
      </c>
      <c r="F176" s="641">
        <v>41822</v>
      </c>
      <c r="H176" s="434">
        <v>136826</v>
      </c>
      <c r="I176" s="434" t="s">
        <v>841</v>
      </c>
      <c r="J176" s="434" t="s">
        <v>81</v>
      </c>
      <c r="K176" s="434" t="s">
        <v>181</v>
      </c>
      <c r="L176" s="434" t="s">
        <v>343</v>
      </c>
      <c r="M176" s="641">
        <v>41438</v>
      </c>
      <c r="O176" s="434">
        <v>136371</v>
      </c>
      <c r="P176" s="434" t="s">
        <v>949</v>
      </c>
      <c r="Q176" s="434" t="s">
        <v>194</v>
      </c>
      <c r="R176" s="434" t="s">
        <v>181</v>
      </c>
      <c r="S176" s="434" t="s">
        <v>345</v>
      </c>
      <c r="T176" s="641">
        <v>41977</v>
      </c>
      <c r="V176" s="434">
        <v>101128</v>
      </c>
      <c r="W176" s="434" t="s">
        <v>360</v>
      </c>
      <c r="X176" s="434" t="s">
        <v>13</v>
      </c>
      <c r="Y176" s="434" t="s">
        <v>180</v>
      </c>
      <c r="Z176" s="434" t="s">
        <v>344</v>
      </c>
      <c r="AA176" s="641">
        <v>41915</v>
      </c>
      <c r="BB176" s="369"/>
    </row>
    <row r="177" spans="1:54" ht="12.75">
      <c r="A177" s="434">
        <v>138982</v>
      </c>
      <c r="B177" s="434" t="s">
        <v>435</v>
      </c>
      <c r="C177" s="434" t="s">
        <v>186</v>
      </c>
      <c r="D177" s="434" t="s">
        <v>180</v>
      </c>
      <c r="E177" s="434" t="s">
        <v>343</v>
      </c>
      <c r="F177" s="641">
        <v>41620</v>
      </c>
      <c r="H177" s="434">
        <v>136802</v>
      </c>
      <c r="I177" s="434" t="s">
        <v>842</v>
      </c>
      <c r="J177" s="434" t="s">
        <v>103</v>
      </c>
      <c r="K177" s="434" t="s">
        <v>180</v>
      </c>
      <c r="L177" s="434" t="s">
        <v>347</v>
      </c>
      <c r="M177" s="641">
        <v>41760</v>
      </c>
      <c r="O177" s="434">
        <v>136204</v>
      </c>
      <c r="P177" s="434" t="s">
        <v>950</v>
      </c>
      <c r="Q177" s="434" t="s">
        <v>70</v>
      </c>
      <c r="R177" s="434" t="s">
        <v>181</v>
      </c>
      <c r="S177" s="434" t="s">
        <v>343</v>
      </c>
      <c r="T177" s="641">
        <v>41978</v>
      </c>
      <c r="V177" s="379"/>
      <c r="W177" s="379"/>
      <c r="X177" s="379"/>
      <c r="Y177" s="379"/>
      <c r="Z177" s="381"/>
      <c r="AA177" s="381"/>
      <c r="BB177" s="369"/>
    </row>
    <row r="178" spans="1:54" ht="12.75">
      <c r="A178" s="434">
        <v>138936</v>
      </c>
      <c r="B178" s="434" t="s">
        <v>569</v>
      </c>
      <c r="C178" s="434" t="s">
        <v>186</v>
      </c>
      <c r="D178" s="434" t="s">
        <v>181</v>
      </c>
      <c r="E178" s="434" t="s">
        <v>338</v>
      </c>
      <c r="F178" s="641">
        <v>41900</v>
      </c>
      <c r="H178" s="434">
        <v>136576</v>
      </c>
      <c r="I178" s="434" t="s">
        <v>843</v>
      </c>
      <c r="J178" s="434" t="s">
        <v>44</v>
      </c>
      <c r="K178" s="434" t="s">
        <v>181</v>
      </c>
      <c r="L178" s="434" t="s">
        <v>338</v>
      </c>
      <c r="M178" s="641">
        <v>41613</v>
      </c>
      <c r="O178" s="434">
        <v>135675</v>
      </c>
      <c r="P178" s="434" t="s">
        <v>951</v>
      </c>
      <c r="Q178" s="434" t="s">
        <v>148</v>
      </c>
      <c r="R178" s="434" t="s">
        <v>181</v>
      </c>
      <c r="S178" s="434" t="s">
        <v>343</v>
      </c>
      <c r="T178" s="641">
        <v>41983</v>
      </c>
      <c r="V178" s="379"/>
      <c r="W178" s="379"/>
      <c r="X178" s="379"/>
      <c r="Y178" s="379"/>
      <c r="Z178" s="381"/>
      <c r="AA178" s="381"/>
      <c r="BB178" s="369"/>
    </row>
    <row r="179" spans="1:54" ht="12.75">
      <c r="A179" s="434">
        <v>138920</v>
      </c>
      <c r="B179" s="434" t="s">
        <v>436</v>
      </c>
      <c r="C179" s="434" t="s">
        <v>96</v>
      </c>
      <c r="D179" s="434" t="s">
        <v>181</v>
      </c>
      <c r="E179" s="434" t="s">
        <v>343</v>
      </c>
      <c r="F179" s="641">
        <v>41612</v>
      </c>
      <c r="H179" s="434">
        <v>136512</v>
      </c>
      <c r="I179" s="434" t="s">
        <v>844</v>
      </c>
      <c r="J179" s="434" t="s">
        <v>135</v>
      </c>
      <c r="K179" s="434" t="s">
        <v>180</v>
      </c>
      <c r="L179" s="434" t="s">
        <v>345</v>
      </c>
      <c r="M179" s="641">
        <v>41614</v>
      </c>
      <c r="O179" s="434">
        <v>135266</v>
      </c>
      <c r="P179" s="434" t="s">
        <v>952</v>
      </c>
      <c r="Q179" s="434" t="s">
        <v>65</v>
      </c>
      <c r="R179" s="434" t="s">
        <v>180</v>
      </c>
      <c r="S179" s="434" t="s">
        <v>351</v>
      </c>
      <c r="T179" s="641">
        <v>41983</v>
      </c>
      <c r="V179" s="379"/>
      <c r="W179" s="379"/>
      <c r="X179" s="379"/>
      <c r="Y179" s="379"/>
      <c r="Z179" s="381"/>
      <c r="AA179" s="381"/>
      <c r="BB179" s="369"/>
    </row>
    <row r="180" spans="1:54" ht="12.75">
      <c r="A180" s="434">
        <v>138895</v>
      </c>
      <c r="B180" s="434" t="s">
        <v>733</v>
      </c>
      <c r="C180" s="434" t="s">
        <v>64</v>
      </c>
      <c r="D180" s="434" t="s">
        <v>181</v>
      </c>
      <c r="E180" s="434" t="s">
        <v>338</v>
      </c>
      <c r="F180" s="641">
        <v>41333</v>
      </c>
      <c r="H180" s="434">
        <v>136453</v>
      </c>
      <c r="I180" s="434" t="s">
        <v>375</v>
      </c>
      <c r="J180" s="434" t="s">
        <v>67</v>
      </c>
      <c r="K180" s="434" t="s">
        <v>181</v>
      </c>
      <c r="L180" s="434" t="s">
        <v>343</v>
      </c>
      <c r="M180" s="641">
        <v>41466</v>
      </c>
      <c r="O180" s="434">
        <v>135172</v>
      </c>
      <c r="P180" s="434" t="s">
        <v>953</v>
      </c>
      <c r="Q180" s="434" t="s">
        <v>100</v>
      </c>
      <c r="R180" s="434" t="s">
        <v>180</v>
      </c>
      <c r="S180" s="434" t="s">
        <v>345</v>
      </c>
      <c r="T180" s="641">
        <v>41977</v>
      </c>
      <c r="V180" s="379"/>
      <c r="W180" s="379"/>
      <c r="X180" s="379"/>
      <c r="Y180" s="379"/>
      <c r="Z180" s="381"/>
      <c r="AA180" s="381"/>
      <c r="BB180" s="369"/>
    </row>
    <row r="181" spans="1:54" ht="12.75">
      <c r="A181" s="434">
        <v>138799</v>
      </c>
      <c r="B181" s="434" t="s">
        <v>570</v>
      </c>
      <c r="C181" s="434" t="s">
        <v>110</v>
      </c>
      <c r="D181" s="434" t="s">
        <v>180</v>
      </c>
      <c r="E181" s="434" t="s">
        <v>343</v>
      </c>
      <c r="F181" s="641">
        <v>41732</v>
      </c>
      <c r="H181" s="434">
        <v>136273</v>
      </c>
      <c r="I181" s="434" t="s">
        <v>845</v>
      </c>
      <c r="J181" s="434" t="s">
        <v>2</v>
      </c>
      <c r="K181" s="434" t="s">
        <v>181</v>
      </c>
      <c r="L181" s="434" t="s">
        <v>338</v>
      </c>
      <c r="M181" s="641">
        <v>41920</v>
      </c>
      <c r="O181" s="434">
        <v>133975</v>
      </c>
      <c r="P181" s="434" t="s">
        <v>954</v>
      </c>
      <c r="Q181" s="434" t="s">
        <v>175</v>
      </c>
      <c r="R181" s="434" t="s">
        <v>179</v>
      </c>
      <c r="S181" s="434" t="s">
        <v>352</v>
      </c>
      <c r="T181" s="641">
        <v>41976</v>
      </c>
      <c r="V181" s="379"/>
      <c r="W181" s="379"/>
      <c r="X181" s="379"/>
      <c r="Y181" s="379"/>
      <c r="Z181" s="381"/>
      <c r="AA181" s="381"/>
      <c r="BB181" s="369"/>
    </row>
    <row r="182" spans="1:54" ht="12.75">
      <c r="A182" s="434">
        <v>138765</v>
      </c>
      <c r="B182" s="434" t="s">
        <v>571</v>
      </c>
      <c r="C182" s="434" t="s">
        <v>17</v>
      </c>
      <c r="D182" s="434" t="s">
        <v>181</v>
      </c>
      <c r="E182" s="434" t="s">
        <v>338</v>
      </c>
      <c r="F182" s="641">
        <v>41829</v>
      </c>
      <c r="H182" s="434">
        <v>136270</v>
      </c>
      <c r="I182" s="434" t="s">
        <v>846</v>
      </c>
      <c r="J182" s="434" t="s">
        <v>66</v>
      </c>
      <c r="K182" s="434" t="s">
        <v>180</v>
      </c>
      <c r="L182" s="434" t="s">
        <v>338</v>
      </c>
      <c r="M182" s="641">
        <v>41620</v>
      </c>
      <c r="O182" s="434">
        <v>132188</v>
      </c>
      <c r="P182" s="434" t="s">
        <v>955</v>
      </c>
      <c r="Q182" s="434" t="s">
        <v>5</v>
      </c>
      <c r="R182" s="434" t="s">
        <v>180</v>
      </c>
      <c r="S182" s="434" t="s">
        <v>344</v>
      </c>
      <c r="T182" s="641">
        <v>41983</v>
      </c>
      <c r="V182" s="379"/>
      <c r="W182" s="379"/>
      <c r="X182" s="379"/>
      <c r="Y182" s="379"/>
      <c r="Z182" s="381"/>
      <c r="AA182" s="381"/>
      <c r="BB182" s="369"/>
    </row>
    <row r="183" spans="1:54" ht="12.75">
      <c r="A183" s="434">
        <v>138731</v>
      </c>
      <c r="B183" s="434" t="s">
        <v>572</v>
      </c>
      <c r="C183" s="434" t="s">
        <v>123</v>
      </c>
      <c r="D183" s="434" t="s">
        <v>180</v>
      </c>
      <c r="E183" s="434" t="s">
        <v>338</v>
      </c>
      <c r="F183" s="641">
        <v>41803</v>
      </c>
      <c r="H183" s="434">
        <v>136195</v>
      </c>
      <c r="I183" s="434" t="s">
        <v>847</v>
      </c>
      <c r="J183" s="434" t="s">
        <v>212</v>
      </c>
      <c r="K183" s="434" t="s">
        <v>181</v>
      </c>
      <c r="L183" s="434" t="s">
        <v>343</v>
      </c>
      <c r="M183" s="641">
        <v>41822</v>
      </c>
      <c r="O183" s="434">
        <v>131896</v>
      </c>
      <c r="P183" s="434" t="s">
        <v>956</v>
      </c>
      <c r="Q183" s="434" t="s">
        <v>25</v>
      </c>
      <c r="R183" s="434" t="s">
        <v>181</v>
      </c>
      <c r="S183" s="434" t="s">
        <v>343</v>
      </c>
      <c r="T183" s="641">
        <v>41913</v>
      </c>
      <c r="V183" s="379"/>
      <c r="W183" s="379"/>
      <c r="X183" s="379"/>
      <c r="Y183" s="379"/>
      <c r="Z183" s="381"/>
      <c r="AA183" s="381"/>
      <c r="BB183" s="369"/>
    </row>
    <row r="184" spans="1:54" ht="12.75">
      <c r="A184" s="434">
        <v>138718</v>
      </c>
      <c r="B184" s="434" t="s">
        <v>573</v>
      </c>
      <c r="C184" s="434" t="s">
        <v>187</v>
      </c>
      <c r="D184" s="434" t="s">
        <v>182</v>
      </c>
      <c r="E184" s="434" t="s">
        <v>340</v>
      </c>
      <c r="F184" s="641">
        <v>41795</v>
      </c>
      <c r="H184" s="434">
        <v>135973</v>
      </c>
      <c r="I184" s="434" t="s">
        <v>694</v>
      </c>
      <c r="J184" s="434" t="s">
        <v>205</v>
      </c>
      <c r="K184" s="434" t="s">
        <v>181</v>
      </c>
      <c r="L184" s="434" t="s">
        <v>343</v>
      </c>
      <c r="M184" s="641">
        <v>41431</v>
      </c>
      <c r="O184" s="434">
        <v>131465</v>
      </c>
      <c r="P184" s="434" t="s">
        <v>957</v>
      </c>
      <c r="Q184" s="434" t="s">
        <v>110</v>
      </c>
      <c r="R184" s="434" t="s">
        <v>180</v>
      </c>
      <c r="S184" s="434" t="s">
        <v>344</v>
      </c>
      <c r="T184" s="641">
        <v>41949</v>
      </c>
      <c r="V184" s="379"/>
      <c r="W184" s="379"/>
      <c r="X184" s="379"/>
      <c r="Y184" s="379"/>
      <c r="Z184" s="381"/>
      <c r="AA184" s="381"/>
      <c r="BB184" s="369"/>
    </row>
    <row r="185" spans="1:54" ht="12.75">
      <c r="A185" s="434">
        <v>138698</v>
      </c>
      <c r="B185" s="434" t="s">
        <v>574</v>
      </c>
      <c r="C185" s="434" t="s">
        <v>54</v>
      </c>
      <c r="D185" s="434" t="s">
        <v>181</v>
      </c>
      <c r="E185" s="434" t="s">
        <v>338</v>
      </c>
      <c r="F185" s="641">
        <v>41899</v>
      </c>
      <c r="H185" s="434">
        <v>135966</v>
      </c>
      <c r="I185" s="434" t="s">
        <v>848</v>
      </c>
      <c r="J185" s="434" t="s">
        <v>98</v>
      </c>
      <c r="K185" s="434" t="s">
        <v>181</v>
      </c>
      <c r="L185" s="434" t="s">
        <v>343</v>
      </c>
      <c r="M185" s="641">
        <v>41794</v>
      </c>
      <c r="O185" s="434">
        <v>124535</v>
      </c>
      <c r="P185" s="434" t="s">
        <v>877</v>
      </c>
      <c r="Q185" s="434" t="s">
        <v>67</v>
      </c>
      <c r="R185" s="434" t="s">
        <v>180</v>
      </c>
      <c r="S185" s="434" t="s">
        <v>345</v>
      </c>
      <c r="T185" s="641">
        <v>41963</v>
      </c>
      <c r="V185" s="379"/>
      <c r="W185" s="379"/>
      <c r="X185" s="379"/>
      <c r="Y185" s="379"/>
      <c r="Z185" s="381"/>
      <c r="AA185" s="381"/>
      <c r="BB185" s="369"/>
    </row>
    <row r="186" spans="1:54" ht="12.75">
      <c r="A186" s="434">
        <v>138678</v>
      </c>
      <c r="B186" s="434" t="s">
        <v>575</v>
      </c>
      <c r="C186" s="434" t="s">
        <v>176</v>
      </c>
      <c r="D186" s="434" t="s">
        <v>180</v>
      </c>
      <c r="E186" s="434" t="s">
        <v>343</v>
      </c>
      <c r="F186" s="641">
        <v>41836</v>
      </c>
      <c r="H186" s="434">
        <v>135941</v>
      </c>
      <c r="I186" s="434" t="s">
        <v>849</v>
      </c>
      <c r="J186" s="434" t="s">
        <v>92</v>
      </c>
      <c r="K186" s="434" t="s">
        <v>181</v>
      </c>
      <c r="L186" s="434" t="s">
        <v>343</v>
      </c>
      <c r="M186" s="641">
        <v>41558</v>
      </c>
      <c r="O186" s="434">
        <v>123524</v>
      </c>
      <c r="P186" s="434" t="s">
        <v>958</v>
      </c>
      <c r="Q186" s="434" t="s">
        <v>128</v>
      </c>
      <c r="R186" s="434" t="s">
        <v>180</v>
      </c>
      <c r="S186" s="434" t="s">
        <v>351</v>
      </c>
      <c r="T186" s="641">
        <v>41927</v>
      </c>
      <c r="V186" s="379"/>
      <c r="W186" s="379"/>
      <c r="X186" s="379"/>
      <c r="Y186" s="379"/>
      <c r="Z186" s="381"/>
      <c r="AA186" s="381"/>
      <c r="BB186" s="369"/>
    </row>
    <row r="187" spans="1:54" ht="12.75">
      <c r="A187" s="434">
        <v>138676</v>
      </c>
      <c r="B187" s="434" t="s">
        <v>576</v>
      </c>
      <c r="C187" s="434" t="s">
        <v>84</v>
      </c>
      <c r="D187" s="434" t="s">
        <v>180</v>
      </c>
      <c r="E187" s="434" t="s">
        <v>343</v>
      </c>
      <c r="F187" s="641">
        <v>41808</v>
      </c>
      <c r="H187" s="434">
        <v>135875</v>
      </c>
      <c r="I187" s="434" t="s">
        <v>850</v>
      </c>
      <c r="J187" s="434" t="s">
        <v>46</v>
      </c>
      <c r="K187" s="434" t="s">
        <v>181</v>
      </c>
      <c r="L187" s="434" t="s">
        <v>343</v>
      </c>
      <c r="M187" s="641">
        <v>41585</v>
      </c>
      <c r="O187" s="434">
        <v>123498</v>
      </c>
      <c r="P187" s="434" t="s">
        <v>959</v>
      </c>
      <c r="Q187" s="434" t="s">
        <v>128</v>
      </c>
      <c r="R187" s="434" t="s">
        <v>180</v>
      </c>
      <c r="S187" s="434" t="s">
        <v>351</v>
      </c>
      <c r="T187" s="641">
        <v>41963</v>
      </c>
      <c r="V187" s="379"/>
      <c r="W187" s="379"/>
      <c r="X187" s="379"/>
      <c r="Y187" s="379"/>
      <c r="Z187" s="381"/>
      <c r="AA187" s="381"/>
      <c r="BB187" s="369"/>
    </row>
    <row r="188" spans="1:54" ht="12.75">
      <c r="A188" s="434">
        <v>138593</v>
      </c>
      <c r="B188" s="434" t="s">
        <v>734</v>
      </c>
      <c r="C188" s="434" t="s">
        <v>82</v>
      </c>
      <c r="D188" s="434" t="s">
        <v>181</v>
      </c>
      <c r="E188" s="434" t="s">
        <v>343</v>
      </c>
      <c r="F188" s="641">
        <v>41669</v>
      </c>
      <c r="H188" s="434">
        <v>135864</v>
      </c>
      <c r="I188" s="434" t="s">
        <v>851</v>
      </c>
      <c r="J188" s="434" t="s">
        <v>2</v>
      </c>
      <c r="K188" s="434" t="s">
        <v>181</v>
      </c>
      <c r="L188" s="434" t="s">
        <v>343</v>
      </c>
      <c r="M188" s="641">
        <v>41704</v>
      </c>
      <c r="O188" s="434">
        <v>122351</v>
      </c>
      <c r="P188" s="434" t="s">
        <v>960</v>
      </c>
      <c r="Q188" s="434" t="s">
        <v>55</v>
      </c>
      <c r="R188" s="434" t="s">
        <v>181</v>
      </c>
      <c r="S188" s="434" t="s">
        <v>345</v>
      </c>
      <c r="T188" s="641">
        <v>41934</v>
      </c>
      <c r="V188" s="379"/>
      <c r="W188" s="379"/>
      <c r="X188" s="379"/>
      <c r="Y188" s="379"/>
      <c r="Z188" s="381"/>
      <c r="AA188" s="381"/>
      <c r="BB188" s="369"/>
    </row>
    <row r="189" spans="1:54" ht="12.75">
      <c r="A189" s="434">
        <v>138585</v>
      </c>
      <c r="B189" s="434" t="s">
        <v>437</v>
      </c>
      <c r="C189" s="434" t="s">
        <v>96</v>
      </c>
      <c r="D189" s="434" t="s">
        <v>181</v>
      </c>
      <c r="E189" s="434" t="s">
        <v>343</v>
      </c>
      <c r="F189" s="641">
        <v>41620</v>
      </c>
      <c r="H189" s="434">
        <v>135813</v>
      </c>
      <c r="I189" s="434" t="s">
        <v>852</v>
      </c>
      <c r="J189" s="434" t="s">
        <v>210</v>
      </c>
      <c r="K189" s="434" t="s">
        <v>180</v>
      </c>
      <c r="L189" s="434" t="s">
        <v>345</v>
      </c>
      <c r="M189" s="641">
        <v>41719</v>
      </c>
      <c r="O189" s="434">
        <v>121416</v>
      </c>
      <c r="P189" s="434" t="s">
        <v>961</v>
      </c>
      <c r="Q189" s="434" t="s">
        <v>131</v>
      </c>
      <c r="R189" s="434" t="s">
        <v>180</v>
      </c>
      <c r="S189" s="434" t="s">
        <v>345</v>
      </c>
      <c r="T189" s="641">
        <v>41927</v>
      </c>
      <c r="V189" s="379"/>
      <c r="W189" s="379"/>
      <c r="X189" s="379"/>
      <c r="Y189" s="379"/>
      <c r="Z189" s="381"/>
      <c r="AA189" s="381"/>
      <c r="BB189" s="369"/>
    </row>
    <row r="190" spans="1:54" ht="12.75">
      <c r="A190" s="434">
        <v>138567</v>
      </c>
      <c r="B190" s="434" t="s">
        <v>577</v>
      </c>
      <c r="C190" s="434" t="s">
        <v>42</v>
      </c>
      <c r="D190" s="434" t="s">
        <v>181</v>
      </c>
      <c r="E190" s="434" t="s">
        <v>341</v>
      </c>
      <c r="F190" s="641">
        <v>41970</v>
      </c>
      <c r="H190" s="434">
        <v>135339</v>
      </c>
      <c r="I190" s="434" t="s">
        <v>853</v>
      </c>
      <c r="J190" s="434" t="s">
        <v>175</v>
      </c>
      <c r="K190" s="434" t="s">
        <v>180</v>
      </c>
      <c r="L190" s="434" t="s">
        <v>345</v>
      </c>
      <c r="M190" s="641">
        <v>41544</v>
      </c>
      <c r="O190" s="434">
        <v>118912</v>
      </c>
      <c r="P190" s="434" t="s">
        <v>962</v>
      </c>
      <c r="Q190" s="434" t="s">
        <v>66</v>
      </c>
      <c r="R190" s="434" t="s">
        <v>181</v>
      </c>
      <c r="S190" s="434" t="s">
        <v>344</v>
      </c>
      <c r="T190" s="641">
        <v>41928</v>
      </c>
      <c r="V190" s="379"/>
      <c r="W190" s="379"/>
      <c r="X190" s="379"/>
      <c r="Y190" s="379"/>
      <c r="Z190" s="381"/>
      <c r="AA190" s="381"/>
      <c r="BB190" s="369"/>
    </row>
    <row r="191" spans="1:54" ht="12.75">
      <c r="A191" s="434">
        <v>138494</v>
      </c>
      <c r="B191" s="434" t="s">
        <v>578</v>
      </c>
      <c r="C191" s="434" t="s">
        <v>98</v>
      </c>
      <c r="D191" s="434" t="s">
        <v>180</v>
      </c>
      <c r="E191" s="434" t="s">
        <v>343</v>
      </c>
      <c r="F191" s="641">
        <v>41774</v>
      </c>
      <c r="H191" s="434">
        <v>135314</v>
      </c>
      <c r="I191" s="434" t="s">
        <v>854</v>
      </c>
      <c r="J191" s="434" t="s">
        <v>127</v>
      </c>
      <c r="K191" s="434" t="s">
        <v>181</v>
      </c>
      <c r="L191" s="434" t="s">
        <v>343</v>
      </c>
      <c r="M191" s="641">
        <v>41920</v>
      </c>
      <c r="O191" s="434">
        <v>116450</v>
      </c>
      <c r="P191" s="434" t="s">
        <v>963</v>
      </c>
      <c r="Q191" s="434" t="s">
        <v>137</v>
      </c>
      <c r="R191" s="434" t="s">
        <v>181</v>
      </c>
      <c r="S191" s="434" t="s">
        <v>347</v>
      </c>
      <c r="T191" s="641">
        <v>41949</v>
      </c>
      <c r="V191" s="379"/>
      <c r="W191" s="379"/>
      <c r="X191" s="379"/>
      <c r="Y191" s="379"/>
      <c r="Z191" s="381"/>
      <c r="AA191" s="381"/>
      <c r="BB191" s="369"/>
    </row>
    <row r="192" spans="1:54" ht="12.75">
      <c r="A192" s="434">
        <v>138437</v>
      </c>
      <c r="B192" s="434" t="s">
        <v>374</v>
      </c>
      <c r="C192" s="434" t="s">
        <v>96</v>
      </c>
      <c r="D192" s="434" t="s">
        <v>181</v>
      </c>
      <c r="E192" s="434" t="s">
        <v>343</v>
      </c>
      <c r="F192" s="641">
        <v>41929</v>
      </c>
      <c r="H192" s="434">
        <v>135071</v>
      </c>
      <c r="I192" s="434" t="s">
        <v>855</v>
      </c>
      <c r="J192" s="434" t="s">
        <v>54</v>
      </c>
      <c r="K192" s="434" t="s">
        <v>181</v>
      </c>
      <c r="L192" s="434" t="s">
        <v>343</v>
      </c>
      <c r="M192" s="641">
        <v>41668</v>
      </c>
      <c r="O192" s="434">
        <v>115172</v>
      </c>
      <c r="P192" s="434" t="s">
        <v>964</v>
      </c>
      <c r="Q192" s="434" t="s">
        <v>212</v>
      </c>
      <c r="R192" s="434" t="s">
        <v>180</v>
      </c>
      <c r="S192" s="434" t="s">
        <v>344</v>
      </c>
      <c r="T192" s="641">
        <v>41970</v>
      </c>
      <c r="V192" s="379"/>
      <c r="W192" s="379"/>
      <c r="X192" s="379"/>
      <c r="Y192" s="379"/>
      <c r="Z192" s="381"/>
      <c r="AA192" s="381"/>
      <c r="BB192" s="369"/>
    </row>
    <row r="193" spans="1:54" ht="12.75">
      <c r="A193" s="434">
        <v>138429</v>
      </c>
      <c r="B193" s="434" t="s">
        <v>579</v>
      </c>
      <c r="C193" s="434" t="s">
        <v>65</v>
      </c>
      <c r="D193" s="434" t="s">
        <v>182</v>
      </c>
      <c r="E193" s="434" t="s">
        <v>580</v>
      </c>
      <c r="F193" s="641">
        <v>41808</v>
      </c>
      <c r="H193" s="434">
        <v>135070</v>
      </c>
      <c r="I193" s="434" t="s">
        <v>856</v>
      </c>
      <c r="J193" s="434" t="s">
        <v>184</v>
      </c>
      <c r="K193" s="434" t="s">
        <v>181</v>
      </c>
      <c r="L193" s="434" t="s">
        <v>343</v>
      </c>
      <c r="M193" s="641">
        <v>41605</v>
      </c>
      <c r="O193" s="434">
        <v>114516</v>
      </c>
      <c r="P193" s="434" t="s">
        <v>965</v>
      </c>
      <c r="Q193" s="434" t="s">
        <v>64</v>
      </c>
      <c r="R193" s="434" t="s">
        <v>180</v>
      </c>
      <c r="S193" s="434" t="s">
        <v>351</v>
      </c>
      <c r="T193" s="641">
        <v>41977</v>
      </c>
      <c r="V193" s="379"/>
      <c r="W193" s="379"/>
      <c r="X193" s="379"/>
      <c r="Y193" s="379"/>
      <c r="Z193" s="381"/>
      <c r="AA193" s="381"/>
      <c r="BB193" s="369"/>
    </row>
    <row r="194" spans="1:54" ht="12.75">
      <c r="A194" s="434">
        <v>138428</v>
      </c>
      <c r="B194" s="434" t="s">
        <v>581</v>
      </c>
      <c r="C194" s="434" t="s">
        <v>65</v>
      </c>
      <c r="D194" s="434" t="s">
        <v>182</v>
      </c>
      <c r="E194" s="434" t="s">
        <v>580</v>
      </c>
      <c r="F194" s="641">
        <v>41808</v>
      </c>
      <c r="H194" s="434">
        <v>134995</v>
      </c>
      <c r="I194" s="434" t="s">
        <v>857</v>
      </c>
      <c r="J194" s="434" t="s">
        <v>97</v>
      </c>
      <c r="K194" s="434" t="s">
        <v>181</v>
      </c>
      <c r="L194" s="434" t="s">
        <v>345</v>
      </c>
      <c r="M194" s="641">
        <v>41570</v>
      </c>
      <c r="O194" s="434">
        <v>114475</v>
      </c>
      <c r="P194" s="434" t="s">
        <v>966</v>
      </c>
      <c r="Q194" s="434" t="s">
        <v>64</v>
      </c>
      <c r="R194" s="434" t="s">
        <v>180</v>
      </c>
      <c r="S194" s="434" t="s">
        <v>345</v>
      </c>
      <c r="T194" s="641">
        <v>41984</v>
      </c>
      <c r="V194" s="379"/>
      <c r="W194" s="379"/>
      <c r="X194" s="379"/>
      <c r="Y194" s="379"/>
      <c r="Z194" s="381"/>
      <c r="AA194" s="381"/>
      <c r="BB194" s="369"/>
    </row>
    <row r="195" spans="1:54" ht="12.75">
      <c r="A195" s="434">
        <v>138396</v>
      </c>
      <c r="B195" s="434" t="s">
        <v>438</v>
      </c>
      <c r="C195" s="434" t="s">
        <v>110</v>
      </c>
      <c r="D195" s="434" t="s">
        <v>180</v>
      </c>
      <c r="E195" s="434" t="s">
        <v>343</v>
      </c>
      <c r="F195" s="641">
        <v>41669</v>
      </c>
      <c r="H195" s="434">
        <v>134994</v>
      </c>
      <c r="I195" s="434" t="s">
        <v>858</v>
      </c>
      <c r="J195" s="434" t="s">
        <v>97</v>
      </c>
      <c r="K195" s="434" t="s">
        <v>181</v>
      </c>
      <c r="L195" s="434" t="s">
        <v>347</v>
      </c>
      <c r="M195" s="641">
        <v>41899</v>
      </c>
      <c r="O195" s="434">
        <v>114473</v>
      </c>
      <c r="P195" s="434" t="s">
        <v>967</v>
      </c>
      <c r="Q195" s="434" t="s">
        <v>64</v>
      </c>
      <c r="R195" s="434" t="s">
        <v>180</v>
      </c>
      <c r="S195" s="434" t="s">
        <v>345</v>
      </c>
      <c r="T195" s="641">
        <v>41956</v>
      </c>
      <c r="V195" s="379"/>
      <c r="W195" s="379"/>
      <c r="X195" s="379"/>
      <c r="Y195" s="379"/>
      <c r="Z195" s="381"/>
      <c r="AA195" s="381"/>
      <c r="BB195" s="369"/>
    </row>
    <row r="196" spans="1:54" ht="12.75">
      <c r="A196" s="434">
        <v>138374</v>
      </c>
      <c r="B196" s="434" t="s">
        <v>439</v>
      </c>
      <c r="C196" s="434" t="s">
        <v>76</v>
      </c>
      <c r="D196" s="434" t="s">
        <v>181</v>
      </c>
      <c r="E196" s="434" t="s">
        <v>343</v>
      </c>
      <c r="F196" s="641">
        <v>41668</v>
      </c>
      <c r="H196" s="434">
        <v>134963</v>
      </c>
      <c r="I196" s="434" t="s">
        <v>859</v>
      </c>
      <c r="J196" s="434" t="s">
        <v>70</v>
      </c>
      <c r="K196" s="434" t="s">
        <v>180</v>
      </c>
      <c r="L196" s="434" t="s">
        <v>347</v>
      </c>
      <c r="M196" s="641">
        <v>41670</v>
      </c>
      <c r="O196" s="434">
        <v>112983</v>
      </c>
      <c r="P196" s="434" t="s">
        <v>968</v>
      </c>
      <c r="Q196" s="434" t="s">
        <v>95</v>
      </c>
      <c r="R196" s="434" t="s">
        <v>180</v>
      </c>
      <c r="S196" s="434" t="s">
        <v>347</v>
      </c>
      <c r="T196" s="641">
        <v>41983</v>
      </c>
      <c r="V196" s="379"/>
      <c r="W196" s="379"/>
      <c r="X196" s="379"/>
      <c r="Y196" s="379"/>
      <c r="Z196" s="381"/>
      <c r="AA196" s="381"/>
      <c r="BB196" s="369"/>
    </row>
    <row r="197" spans="1:54" ht="12.75">
      <c r="A197" s="434">
        <v>138373</v>
      </c>
      <c r="B197" s="434" t="s">
        <v>582</v>
      </c>
      <c r="C197" s="434" t="s">
        <v>67</v>
      </c>
      <c r="D197" s="434" t="s">
        <v>181</v>
      </c>
      <c r="E197" s="434" t="s">
        <v>343</v>
      </c>
      <c r="F197" s="641">
        <v>41977</v>
      </c>
      <c r="H197" s="434">
        <v>134375</v>
      </c>
      <c r="I197" s="434" t="s">
        <v>860</v>
      </c>
      <c r="J197" s="434" t="s">
        <v>7</v>
      </c>
      <c r="K197" s="434" t="s">
        <v>180</v>
      </c>
      <c r="L197" s="434" t="s">
        <v>347</v>
      </c>
      <c r="M197" s="641">
        <v>41978</v>
      </c>
      <c r="O197" s="434">
        <v>112928</v>
      </c>
      <c r="P197" s="434" t="s">
        <v>969</v>
      </c>
      <c r="Q197" s="434" t="s">
        <v>100</v>
      </c>
      <c r="R197" s="434" t="s">
        <v>180</v>
      </c>
      <c r="S197" s="434" t="s">
        <v>344</v>
      </c>
      <c r="T197" s="641">
        <v>41962</v>
      </c>
      <c r="V197" s="379"/>
      <c r="W197" s="379"/>
      <c r="X197" s="379"/>
      <c r="Y197" s="379"/>
      <c r="Z197" s="381"/>
      <c r="AA197" s="381"/>
      <c r="BB197" s="369"/>
    </row>
    <row r="198" spans="1:54" ht="12.75">
      <c r="A198" s="434">
        <v>138364</v>
      </c>
      <c r="B198" s="434" t="s">
        <v>583</v>
      </c>
      <c r="C198" s="434" t="s">
        <v>109</v>
      </c>
      <c r="D198" s="434" t="s">
        <v>180</v>
      </c>
      <c r="E198" s="434" t="s">
        <v>343</v>
      </c>
      <c r="F198" s="641">
        <v>41781</v>
      </c>
      <c r="H198" s="434">
        <v>134226</v>
      </c>
      <c r="I198" s="434" t="s">
        <v>861</v>
      </c>
      <c r="J198" s="434" t="s">
        <v>205</v>
      </c>
      <c r="K198" s="434" t="s">
        <v>181</v>
      </c>
      <c r="L198" s="434" t="s">
        <v>343</v>
      </c>
      <c r="M198" s="641">
        <v>41661</v>
      </c>
      <c r="O198" s="434">
        <v>112727</v>
      </c>
      <c r="P198" s="434" t="s">
        <v>970</v>
      </c>
      <c r="Q198" s="434" t="s">
        <v>95</v>
      </c>
      <c r="R198" s="434" t="s">
        <v>180</v>
      </c>
      <c r="S198" s="434" t="s">
        <v>345</v>
      </c>
      <c r="T198" s="641">
        <v>41956</v>
      </c>
      <c r="V198" s="379"/>
      <c r="W198" s="379"/>
      <c r="X198" s="379"/>
      <c r="Y198" s="379"/>
      <c r="Z198" s="381"/>
      <c r="AA198" s="381"/>
      <c r="BB198" s="369"/>
    </row>
    <row r="199" spans="1:54" ht="12.75">
      <c r="A199" s="434">
        <v>138304</v>
      </c>
      <c r="B199" s="434" t="s">
        <v>584</v>
      </c>
      <c r="C199" s="434" t="s">
        <v>81</v>
      </c>
      <c r="D199" s="434" t="s">
        <v>181</v>
      </c>
      <c r="E199" s="434" t="s">
        <v>338</v>
      </c>
      <c r="F199" s="641">
        <v>41661</v>
      </c>
      <c r="H199" s="434">
        <v>133663</v>
      </c>
      <c r="I199" s="434" t="s">
        <v>862</v>
      </c>
      <c r="J199" s="434" t="s">
        <v>66</v>
      </c>
      <c r="K199" s="434" t="s">
        <v>180</v>
      </c>
      <c r="L199" s="434" t="s">
        <v>344</v>
      </c>
      <c r="M199" s="641">
        <v>41824</v>
      </c>
      <c r="O199" s="434">
        <v>112395</v>
      </c>
      <c r="P199" s="434" t="s">
        <v>971</v>
      </c>
      <c r="Q199" s="434" t="s">
        <v>63</v>
      </c>
      <c r="R199" s="434" t="s">
        <v>181</v>
      </c>
      <c r="S199" s="434" t="s">
        <v>345</v>
      </c>
      <c r="T199" s="641">
        <v>41927</v>
      </c>
      <c r="V199" s="379"/>
      <c r="W199" s="379"/>
      <c r="X199" s="379"/>
      <c r="Y199" s="379"/>
      <c r="Z199" s="381"/>
      <c r="AA199" s="381"/>
      <c r="BB199" s="369"/>
    </row>
    <row r="200" spans="1:54" ht="12.75">
      <c r="A200" s="434">
        <v>138260</v>
      </c>
      <c r="B200" s="434" t="s">
        <v>525</v>
      </c>
      <c r="C200" s="434" t="s">
        <v>154</v>
      </c>
      <c r="D200" s="434" t="s">
        <v>181</v>
      </c>
      <c r="E200" s="434" t="s">
        <v>341</v>
      </c>
      <c r="F200" s="641">
        <v>41676</v>
      </c>
      <c r="H200" s="434">
        <v>133619</v>
      </c>
      <c r="I200" s="434" t="s">
        <v>863</v>
      </c>
      <c r="J200" s="434" t="s">
        <v>124</v>
      </c>
      <c r="K200" s="434" t="s">
        <v>180</v>
      </c>
      <c r="L200" s="434" t="s">
        <v>345</v>
      </c>
      <c r="M200" s="641">
        <v>41600</v>
      </c>
      <c r="O200" s="434">
        <v>111454</v>
      </c>
      <c r="P200" s="434" t="s">
        <v>972</v>
      </c>
      <c r="Q200" s="434" t="s">
        <v>101</v>
      </c>
      <c r="R200" s="434" t="s">
        <v>181</v>
      </c>
      <c r="S200" s="434" t="s">
        <v>344</v>
      </c>
      <c r="T200" s="641">
        <v>41984</v>
      </c>
      <c r="V200" s="379"/>
      <c r="W200" s="379"/>
      <c r="X200" s="379"/>
      <c r="Y200" s="379"/>
      <c r="Z200" s="381"/>
      <c r="AA200" s="381"/>
      <c r="BB200" s="369"/>
    </row>
    <row r="201" spans="1:54" ht="12.75">
      <c r="A201" s="434">
        <v>138250</v>
      </c>
      <c r="B201" s="434" t="s">
        <v>440</v>
      </c>
      <c r="C201" s="434" t="s">
        <v>67</v>
      </c>
      <c r="D201" s="434" t="s">
        <v>181</v>
      </c>
      <c r="E201" s="434" t="s">
        <v>341</v>
      </c>
      <c r="F201" s="641">
        <v>41661</v>
      </c>
      <c r="H201" s="434">
        <v>133615</v>
      </c>
      <c r="I201" s="434" t="s">
        <v>864</v>
      </c>
      <c r="J201" s="434" t="s">
        <v>189</v>
      </c>
      <c r="K201" s="434" t="s">
        <v>180</v>
      </c>
      <c r="L201" s="434" t="s">
        <v>344</v>
      </c>
      <c r="M201" s="641">
        <v>41592</v>
      </c>
      <c r="O201" s="434">
        <v>111186</v>
      </c>
      <c r="P201" s="434" t="s">
        <v>973</v>
      </c>
      <c r="Q201" s="434" t="s">
        <v>91</v>
      </c>
      <c r="R201" s="434" t="s">
        <v>180</v>
      </c>
      <c r="S201" s="434" t="s">
        <v>345</v>
      </c>
      <c r="T201" s="641">
        <v>41934</v>
      </c>
      <c r="V201" s="379"/>
      <c r="W201" s="379"/>
      <c r="X201" s="379"/>
      <c r="Y201" s="379"/>
      <c r="Z201" s="381"/>
      <c r="AA201" s="381"/>
      <c r="BB201" s="369"/>
    </row>
    <row r="202" spans="1:54" ht="12.75">
      <c r="A202" s="434">
        <v>138246</v>
      </c>
      <c r="B202" s="434" t="s">
        <v>585</v>
      </c>
      <c r="C202" s="434" t="s">
        <v>176</v>
      </c>
      <c r="D202" s="434" t="s">
        <v>181</v>
      </c>
      <c r="E202" s="434" t="s">
        <v>343</v>
      </c>
      <c r="F202" s="641">
        <v>41808</v>
      </c>
      <c r="H202" s="434">
        <v>133367</v>
      </c>
      <c r="I202" s="434" t="s">
        <v>865</v>
      </c>
      <c r="J202" s="434" t="s">
        <v>66</v>
      </c>
      <c r="K202" s="434" t="s">
        <v>180</v>
      </c>
      <c r="L202" s="434" t="s">
        <v>347</v>
      </c>
      <c r="M202" s="641">
        <v>41599</v>
      </c>
      <c r="O202" s="434">
        <v>109845</v>
      </c>
      <c r="P202" s="434" t="s">
        <v>974</v>
      </c>
      <c r="Q202" s="434" t="s">
        <v>122</v>
      </c>
      <c r="R202" s="434" t="s">
        <v>180</v>
      </c>
      <c r="S202" s="434" t="s">
        <v>345</v>
      </c>
      <c r="T202" s="641">
        <v>41984</v>
      </c>
      <c r="V202" s="379"/>
      <c r="W202" s="379"/>
      <c r="X202" s="379"/>
      <c r="Y202" s="379"/>
      <c r="Z202" s="381"/>
      <c r="AA202" s="381"/>
      <c r="BB202" s="369"/>
    </row>
    <row r="203" spans="1:54" ht="12.75">
      <c r="A203" s="434">
        <v>138235</v>
      </c>
      <c r="B203" s="434" t="s">
        <v>441</v>
      </c>
      <c r="C203" s="434" t="s">
        <v>98</v>
      </c>
      <c r="D203" s="434" t="s">
        <v>181</v>
      </c>
      <c r="E203" s="434" t="s">
        <v>343</v>
      </c>
      <c r="F203" s="641">
        <v>41668</v>
      </c>
      <c r="H203" s="434">
        <v>133356</v>
      </c>
      <c r="I203" s="434" t="s">
        <v>416</v>
      </c>
      <c r="J203" s="434" t="s">
        <v>67</v>
      </c>
      <c r="K203" s="434" t="s">
        <v>12</v>
      </c>
      <c r="L203" s="434" t="s">
        <v>160</v>
      </c>
      <c r="M203" s="641">
        <v>41562</v>
      </c>
      <c r="O203" s="434">
        <v>108471</v>
      </c>
      <c r="P203" s="434" t="s">
        <v>975</v>
      </c>
      <c r="Q203" s="434" t="s">
        <v>57</v>
      </c>
      <c r="R203" s="434" t="s">
        <v>180</v>
      </c>
      <c r="S203" s="434" t="s">
        <v>347</v>
      </c>
      <c r="T203" s="641">
        <v>41984</v>
      </c>
      <c r="V203" s="379"/>
      <c r="W203" s="380"/>
      <c r="X203" s="379"/>
      <c r="Y203" s="379"/>
      <c r="Z203" s="381"/>
      <c r="AA203" s="381"/>
      <c r="BB203" s="369"/>
    </row>
    <row r="204" spans="1:54" ht="12.75">
      <c r="A204" s="434">
        <v>138199</v>
      </c>
      <c r="B204" s="434" t="s">
        <v>527</v>
      </c>
      <c r="C204" s="434" t="s">
        <v>86</v>
      </c>
      <c r="D204" s="434" t="s">
        <v>181</v>
      </c>
      <c r="E204" s="434" t="s">
        <v>526</v>
      </c>
      <c r="F204" s="641">
        <v>41717</v>
      </c>
      <c r="H204" s="434">
        <v>133323</v>
      </c>
      <c r="I204" s="434" t="s">
        <v>866</v>
      </c>
      <c r="J204" s="434" t="s">
        <v>175</v>
      </c>
      <c r="K204" s="434" t="s">
        <v>180</v>
      </c>
      <c r="L204" s="434" t="s">
        <v>345</v>
      </c>
      <c r="M204" s="641">
        <v>41668</v>
      </c>
      <c r="O204" s="434">
        <v>104239</v>
      </c>
      <c r="P204" s="434" t="s">
        <v>976</v>
      </c>
      <c r="Q204" s="434" t="s">
        <v>76</v>
      </c>
      <c r="R204" s="434" t="s">
        <v>180</v>
      </c>
      <c r="S204" s="434" t="s">
        <v>344</v>
      </c>
      <c r="T204" s="641">
        <v>41983</v>
      </c>
      <c r="V204" s="379"/>
      <c r="W204" s="379"/>
      <c r="X204" s="379"/>
      <c r="Y204" s="379"/>
      <c r="Z204" s="381"/>
      <c r="AA204" s="381"/>
      <c r="BB204" s="369"/>
    </row>
    <row r="205" spans="1:54" ht="12.75">
      <c r="A205" s="434">
        <v>138137</v>
      </c>
      <c r="B205" s="434" t="s">
        <v>735</v>
      </c>
      <c r="C205" s="434" t="s">
        <v>110</v>
      </c>
      <c r="D205" s="434" t="s">
        <v>181</v>
      </c>
      <c r="E205" s="434" t="s">
        <v>338</v>
      </c>
      <c r="F205" s="641">
        <v>41613</v>
      </c>
      <c r="H205" s="434">
        <v>132829</v>
      </c>
      <c r="I205" s="434" t="s">
        <v>867</v>
      </c>
      <c r="J205" s="434" t="s">
        <v>66</v>
      </c>
      <c r="K205" s="434" t="s">
        <v>180</v>
      </c>
      <c r="L205" s="434" t="s">
        <v>351</v>
      </c>
      <c r="M205" s="641">
        <v>41768</v>
      </c>
      <c r="O205" s="434">
        <v>104147</v>
      </c>
      <c r="P205" s="434" t="s">
        <v>977</v>
      </c>
      <c r="Q205" s="434" t="s">
        <v>76</v>
      </c>
      <c r="R205" s="434" t="s">
        <v>180</v>
      </c>
      <c r="S205" s="434" t="s">
        <v>345</v>
      </c>
      <c r="T205" s="641">
        <v>41920</v>
      </c>
      <c r="V205" s="379"/>
      <c r="W205" s="379"/>
      <c r="X205" s="379"/>
      <c r="Y205" s="379"/>
      <c r="Z205" s="381"/>
      <c r="AA205" s="381"/>
      <c r="BB205" s="369"/>
    </row>
    <row r="206" spans="1:54" ht="12.75">
      <c r="A206" s="434">
        <v>138111</v>
      </c>
      <c r="B206" s="434" t="s">
        <v>586</v>
      </c>
      <c r="C206" s="434" t="s">
        <v>159</v>
      </c>
      <c r="D206" s="434" t="s">
        <v>181</v>
      </c>
      <c r="E206" s="434" t="s">
        <v>338</v>
      </c>
      <c r="F206" s="641">
        <v>41934</v>
      </c>
      <c r="H206" s="434">
        <v>132034</v>
      </c>
      <c r="I206" s="434" t="s">
        <v>868</v>
      </c>
      <c r="J206" s="434" t="s">
        <v>207</v>
      </c>
      <c r="K206" s="434" t="s">
        <v>12</v>
      </c>
      <c r="L206" s="434" t="s">
        <v>160</v>
      </c>
      <c r="M206" s="641">
        <v>41451</v>
      </c>
      <c r="O206" s="434">
        <v>103855</v>
      </c>
      <c r="P206" s="434" t="s">
        <v>978</v>
      </c>
      <c r="Q206" s="434" t="s">
        <v>53</v>
      </c>
      <c r="R206" s="434" t="s">
        <v>181</v>
      </c>
      <c r="S206" s="434" t="s">
        <v>345</v>
      </c>
      <c r="T206" s="641">
        <v>41962</v>
      </c>
      <c r="V206" s="379"/>
      <c r="W206" s="379"/>
      <c r="X206" s="379"/>
      <c r="Y206" s="379"/>
      <c r="Z206" s="381"/>
      <c r="AA206" s="381"/>
      <c r="BB206" s="369"/>
    </row>
    <row r="207" spans="1:54" ht="12.75">
      <c r="A207" s="434">
        <v>138063</v>
      </c>
      <c r="B207" s="434" t="s">
        <v>587</v>
      </c>
      <c r="C207" s="434" t="s">
        <v>29</v>
      </c>
      <c r="D207" s="434" t="s">
        <v>180</v>
      </c>
      <c r="E207" s="434" t="s">
        <v>338</v>
      </c>
      <c r="F207" s="641">
        <v>41949</v>
      </c>
      <c r="H207" s="434">
        <v>131749</v>
      </c>
      <c r="I207" s="434" t="s">
        <v>869</v>
      </c>
      <c r="J207" s="434" t="s">
        <v>194</v>
      </c>
      <c r="K207" s="434" t="s">
        <v>181</v>
      </c>
      <c r="L207" s="434" t="s">
        <v>343</v>
      </c>
      <c r="M207" s="641">
        <v>41675</v>
      </c>
      <c r="O207" s="434">
        <v>103669</v>
      </c>
      <c r="P207" s="434" t="s">
        <v>979</v>
      </c>
      <c r="Q207" s="434" t="s">
        <v>38</v>
      </c>
      <c r="R207" s="434" t="s">
        <v>180</v>
      </c>
      <c r="S207" s="434" t="s">
        <v>345</v>
      </c>
      <c r="T207" s="641">
        <v>41963</v>
      </c>
      <c r="V207" s="370"/>
      <c r="AA207" s="382"/>
      <c r="BB207" s="369"/>
    </row>
    <row r="208" spans="1:54" ht="12.75">
      <c r="A208" s="434">
        <v>138059</v>
      </c>
      <c r="B208" s="434" t="s">
        <v>528</v>
      </c>
      <c r="C208" s="434" t="s">
        <v>110</v>
      </c>
      <c r="D208" s="434" t="s">
        <v>181</v>
      </c>
      <c r="E208" s="434" t="s">
        <v>338</v>
      </c>
      <c r="F208" s="641">
        <v>41716</v>
      </c>
      <c r="H208" s="434">
        <v>131146</v>
      </c>
      <c r="I208" s="434" t="s">
        <v>870</v>
      </c>
      <c r="J208" s="434" t="s">
        <v>213</v>
      </c>
      <c r="K208" s="434" t="s">
        <v>181</v>
      </c>
      <c r="L208" s="434" t="s">
        <v>347</v>
      </c>
      <c r="M208" s="641">
        <v>41585</v>
      </c>
      <c r="O208" s="434">
        <v>103464</v>
      </c>
      <c r="P208" s="434" t="s">
        <v>980</v>
      </c>
      <c r="Q208" s="434" t="s">
        <v>110</v>
      </c>
      <c r="R208" s="434" t="s">
        <v>180</v>
      </c>
      <c r="S208" s="434" t="s">
        <v>344</v>
      </c>
      <c r="T208" s="641">
        <v>41963</v>
      </c>
      <c r="V208" s="370"/>
      <c r="AA208" s="382"/>
      <c r="BB208" s="369"/>
    </row>
    <row r="209" spans="1:54" ht="12.75">
      <c r="A209" s="434">
        <v>138052</v>
      </c>
      <c r="B209" s="434" t="s">
        <v>588</v>
      </c>
      <c r="C209" s="434" t="s">
        <v>110</v>
      </c>
      <c r="D209" s="434" t="s">
        <v>180</v>
      </c>
      <c r="E209" s="434" t="s">
        <v>338</v>
      </c>
      <c r="F209" s="641">
        <v>41737</v>
      </c>
      <c r="H209" s="434">
        <v>129342</v>
      </c>
      <c r="I209" s="434" t="s">
        <v>871</v>
      </c>
      <c r="J209" s="434" t="s">
        <v>37</v>
      </c>
      <c r="K209" s="434" t="s">
        <v>181</v>
      </c>
      <c r="L209" s="434" t="s">
        <v>343</v>
      </c>
      <c r="M209" s="641">
        <v>41529</v>
      </c>
      <c r="O209" s="434">
        <v>103448</v>
      </c>
      <c r="P209" s="434" t="s">
        <v>981</v>
      </c>
      <c r="Q209" s="434" t="s">
        <v>110</v>
      </c>
      <c r="R209" s="434" t="s">
        <v>180</v>
      </c>
      <c r="S209" s="434" t="s">
        <v>344</v>
      </c>
      <c r="T209" s="641">
        <v>41963</v>
      </c>
      <c r="V209" s="370"/>
      <c r="AA209" s="382"/>
      <c r="BB209" s="369"/>
    </row>
    <row r="210" spans="1:54" ht="12.75">
      <c r="A210" s="434">
        <v>137973</v>
      </c>
      <c r="B210" s="434" t="s">
        <v>589</v>
      </c>
      <c r="C210" s="434" t="s">
        <v>192</v>
      </c>
      <c r="D210" s="434" t="s">
        <v>181</v>
      </c>
      <c r="E210" s="434" t="s">
        <v>338</v>
      </c>
      <c r="F210" s="641">
        <v>41767</v>
      </c>
      <c r="H210" s="434">
        <v>128089</v>
      </c>
      <c r="I210" s="434" t="s">
        <v>872</v>
      </c>
      <c r="J210" s="434" t="s">
        <v>97</v>
      </c>
      <c r="K210" s="434" t="s">
        <v>12</v>
      </c>
      <c r="L210" s="434" t="s">
        <v>160</v>
      </c>
      <c r="M210" s="641">
        <v>41773</v>
      </c>
      <c r="O210" s="434">
        <v>102832</v>
      </c>
      <c r="P210" s="434" t="s">
        <v>982</v>
      </c>
      <c r="Q210" s="434" t="s">
        <v>9</v>
      </c>
      <c r="R210" s="434" t="s">
        <v>180</v>
      </c>
      <c r="S210" s="434" t="s">
        <v>345</v>
      </c>
      <c r="T210" s="641">
        <v>41920</v>
      </c>
      <c r="V210" s="370"/>
      <c r="AA210" s="382"/>
      <c r="BB210" s="369"/>
    </row>
    <row r="211" spans="1:54" ht="12.75">
      <c r="A211" s="434">
        <v>137972</v>
      </c>
      <c r="B211" s="434" t="s">
        <v>590</v>
      </c>
      <c r="C211" s="434" t="s">
        <v>75</v>
      </c>
      <c r="D211" s="434" t="s">
        <v>180</v>
      </c>
      <c r="E211" s="434" t="s">
        <v>338</v>
      </c>
      <c r="F211" s="641">
        <v>41802</v>
      </c>
      <c r="H211" s="434">
        <v>125683</v>
      </c>
      <c r="I211" s="434" t="s">
        <v>873</v>
      </c>
      <c r="J211" s="434" t="s">
        <v>185</v>
      </c>
      <c r="K211" s="434" t="s">
        <v>180</v>
      </c>
      <c r="L211" s="434" t="s">
        <v>351</v>
      </c>
      <c r="M211" s="641">
        <v>41768</v>
      </c>
      <c r="O211" s="434">
        <v>102770</v>
      </c>
      <c r="P211" s="434" t="s">
        <v>983</v>
      </c>
      <c r="Q211" s="434" t="s">
        <v>107</v>
      </c>
      <c r="R211" s="434" t="s">
        <v>180</v>
      </c>
      <c r="S211" s="434" t="s">
        <v>344</v>
      </c>
      <c r="T211" s="641">
        <v>41935</v>
      </c>
      <c r="V211" s="370"/>
      <c r="AA211" s="382"/>
      <c r="BB211" s="369"/>
    </row>
    <row r="212" spans="1:54" ht="12.75">
      <c r="A212" s="434">
        <v>137885</v>
      </c>
      <c r="B212" s="434" t="s">
        <v>442</v>
      </c>
      <c r="C212" s="434" t="s">
        <v>72</v>
      </c>
      <c r="D212" s="434" t="s">
        <v>181</v>
      </c>
      <c r="E212" s="434" t="s">
        <v>338</v>
      </c>
      <c r="F212" s="641">
        <v>41683</v>
      </c>
      <c r="H212" s="434">
        <v>125058</v>
      </c>
      <c r="I212" s="434" t="s">
        <v>874</v>
      </c>
      <c r="J212" s="434" t="s">
        <v>17</v>
      </c>
      <c r="K212" s="434" t="s">
        <v>180</v>
      </c>
      <c r="L212" s="434" t="s">
        <v>345</v>
      </c>
      <c r="M212" s="641">
        <v>41571</v>
      </c>
      <c r="O212" s="434">
        <v>100953</v>
      </c>
      <c r="P212" s="434" t="s">
        <v>985</v>
      </c>
      <c r="Q212" s="434" t="s">
        <v>198</v>
      </c>
      <c r="R212" s="434" t="s">
        <v>180</v>
      </c>
      <c r="S212" s="434" t="s">
        <v>344</v>
      </c>
      <c r="T212" s="641">
        <v>41955</v>
      </c>
      <c r="V212" s="370"/>
      <c r="W212" s="373"/>
      <c r="AA212" s="382"/>
      <c r="BB212" s="369"/>
    </row>
    <row r="213" spans="1:54" ht="12.75">
      <c r="A213" s="434">
        <v>137882</v>
      </c>
      <c r="B213" s="434" t="s">
        <v>736</v>
      </c>
      <c r="C213" s="434" t="s">
        <v>66</v>
      </c>
      <c r="D213" s="434" t="s">
        <v>180</v>
      </c>
      <c r="E213" s="434" t="s">
        <v>343</v>
      </c>
      <c r="F213" s="641">
        <v>41613</v>
      </c>
      <c r="H213" s="434">
        <v>124819</v>
      </c>
      <c r="I213" s="434" t="s">
        <v>875</v>
      </c>
      <c r="J213" s="434" t="s">
        <v>67</v>
      </c>
      <c r="K213" s="434" t="s">
        <v>181</v>
      </c>
      <c r="L213" s="434" t="s">
        <v>345</v>
      </c>
      <c r="M213" s="641">
        <v>41529</v>
      </c>
      <c r="O213" s="434">
        <v>102115</v>
      </c>
      <c r="P213" s="434" t="s">
        <v>984</v>
      </c>
      <c r="Q213" s="434" t="s">
        <v>134</v>
      </c>
      <c r="R213" s="434" t="s">
        <v>180</v>
      </c>
      <c r="S213" s="434" t="s">
        <v>345</v>
      </c>
      <c r="T213" s="641">
        <v>41913</v>
      </c>
      <c r="V213" s="370"/>
      <c r="AA213" s="382"/>
      <c r="BB213" s="369"/>
    </row>
    <row r="214" spans="1:54" ht="12.75">
      <c r="A214" s="434">
        <v>137876</v>
      </c>
      <c r="B214" s="434" t="s">
        <v>737</v>
      </c>
      <c r="C214" s="434" t="s">
        <v>209</v>
      </c>
      <c r="D214" s="434" t="s">
        <v>180</v>
      </c>
      <c r="E214" s="434" t="s">
        <v>338</v>
      </c>
      <c r="F214" s="641">
        <v>41929</v>
      </c>
      <c r="H214" s="434">
        <v>124623</v>
      </c>
      <c r="I214" s="434" t="s">
        <v>876</v>
      </c>
      <c r="J214" s="434" t="s">
        <v>67</v>
      </c>
      <c r="K214" s="434" t="s">
        <v>180</v>
      </c>
      <c r="L214" s="434" t="s">
        <v>345</v>
      </c>
      <c r="M214" s="641">
        <v>41894</v>
      </c>
      <c r="O214" s="387"/>
      <c r="P214" s="387"/>
      <c r="Q214" s="387"/>
      <c r="R214" s="387"/>
      <c r="S214" s="387"/>
      <c r="T214" s="387"/>
      <c r="V214" s="370"/>
      <c r="AA214" s="382"/>
      <c r="BB214" s="369"/>
    </row>
    <row r="215" spans="1:54" ht="12.75">
      <c r="A215" s="434">
        <v>137771</v>
      </c>
      <c r="B215" s="434" t="s">
        <v>738</v>
      </c>
      <c r="C215" s="434" t="s">
        <v>185</v>
      </c>
      <c r="D215" s="434" t="s">
        <v>181</v>
      </c>
      <c r="E215" s="434" t="s">
        <v>338</v>
      </c>
      <c r="F215" s="641">
        <v>41388</v>
      </c>
      <c r="H215" s="434">
        <v>124535</v>
      </c>
      <c r="I215" s="434" t="s">
        <v>877</v>
      </c>
      <c r="J215" s="434" t="s">
        <v>67</v>
      </c>
      <c r="K215" s="434" t="s">
        <v>180</v>
      </c>
      <c r="L215" s="434" t="s">
        <v>345</v>
      </c>
      <c r="M215" s="641">
        <v>41963</v>
      </c>
      <c r="O215" s="387"/>
      <c r="P215" s="387"/>
      <c r="Q215" s="387"/>
      <c r="R215" s="387"/>
      <c r="S215" s="387"/>
      <c r="T215" s="387"/>
      <c r="V215" s="370"/>
      <c r="AA215" s="382"/>
      <c r="BB215" s="369"/>
    </row>
    <row r="216" spans="1:54" ht="12.75">
      <c r="A216" s="434">
        <v>137749</v>
      </c>
      <c r="B216" s="434" t="s">
        <v>393</v>
      </c>
      <c r="C216" s="434" t="s">
        <v>84</v>
      </c>
      <c r="D216" s="434" t="s">
        <v>181</v>
      </c>
      <c r="E216" s="434" t="s">
        <v>343</v>
      </c>
      <c r="F216" s="641">
        <v>41557</v>
      </c>
      <c r="H216" s="434">
        <v>123979</v>
      </c>
      <c r="I216" s="434" t="s">
        <v>878</v>
      </c>
      <c r="J216" s="434" t="s">
        <v>138</v>
      </c>
      <c r="K216" s="434" t="s">
        <v>180</v>
      </c>
      <c r="L216" s="434" t="s">
        <v>345</v>
      </c>
      <c r="M216" s="641">
        <v>41542</v>
      </c>
      <c r="O216" s="387"/>
      <c r="P216" s="387"/>
      <c r="Q216" s="387"/>
      <c r="R216" s="387"/>
      <c r="S216" s="387"/>
      <c r="T216" s="387"/>
      <c r="V216" s="370"/>
      <c r="AA216" s="382"/>
      <c r="BB216" s="369"/>
    </row>
    <row r="217" spans="1:54" ht="12.75">
      <c r="A217" s="434">
        <v>137706</v>
      </c>
      <c r="B217" s="434" t="s">
        <v>739</v>
      </c>
      <c r="C217" s="434" t="s">
        <v>76</v>
      </c>
      <c r="D217" s="434" t="s">
        <v>181</v>
      </c>
      <c r="E217" s="434" t="s">
        <v>343</v>
      </c>
      <c r="F217" s="641">
        <v>41537</v>
      </c>
      <c r="H217" s="434">
        <v>123791</v>
      </c>
      <c r="I217" s="434" t="s">
        <v>879</v>
      </c>
      <c r="J217" s="434" t="s">
        <v>99</v>
      </c>
      <c r="K217" s="434" t="s">
        <v>180</v>
      </c>
      <c r="L217" s="434" t="s">
        <v>351</v>
      </c>
      <c r="M217" s="641">
        <v>41810</v>
      </c>
      <c r="O217" s="387"/>
      <c r="P217" s="387"/>
      <c r="Q217" s="387"/>
      <c r="R217" s="387"/>
      <c r="S217" s="387"/>
      <c r="T217" s="387"/>
      <c r="V217" s="370"/>
      <c r="AA217" s="382"/>
      <c r="BB217" s="369"/>
    </row>
    <row r="218" spans="1:54" ht="12.75">
      <c r="A218" s="434">
        <v>137705</v>
      </c>
      <c r="B218" s="434" t="s">
        <v>443</v>
      </c>
      <c r="C218" s="434" t="s">
        <v>53</v>
      </c>
      <c r="D218" s="434" t="s">
        <v>181</v>
      </c>
      <c r="E218" s="434" t="s">
        <v>338</v>
      </c>
      <c r="F218" s="641">
        <v>41620</v>
      </c>
      <c r="H218" s="434">
        <v>123544</v>
      </c>
      <c r="I218" s="434" t="s">
        <v>880</v>
      </c>
      <c r="J218" s="434" t="s">
        <v>126</v>
      </c>
      <c r="K218" s="434" t="s">
        <v>180</v>
      </c>
      <c r="L218" s="434" t="s">
        <v>344</v>
      </c>
      <c r="M218" s="641">
        <v>41614</v>
      </c>
      <c r="O218" s="387"/>
      <c r="P218" s="387"/>
      <c r="Q218" s="387"/>
      <c r="R218" s="387"/>
      <c r="S218" s="387"/>
      <c r="T218" s="387"/>
      <c r="V218" s="370"/>
      <c r="AA218" s="382"/>
      <c r="BB218" s="369"/>
    </row>
    <row r="219" spans="1:54" ht="12.75">
      <c r="A219" s="434">
        <v>137675</v>
      </c>
      <c r="B219" s="434" t="s">
        <v>529</v>
      </c>
      <c r="C219" s="434" t="s">
        <v>189</v>
      </c>
      <c r="D219" s="434" t="s">
        <v>181</v>
      </c>
      <c r="E219" s="434" t="s">
        <v>343</v>
      </c>
      <c r="F219" s="641">
        <v>41711</v>
      </c>
      <c r="H219" s="434">
        <v>122828</v>
      </c>
      <c r="I219" s="434" t="s">
        <v>881</v>
      </c>
      <c r="J219" s="434" t="s">
        <v>85</v>
      </c>
      <c r="K219" s="434" t="s">
        <v>181</v>
      </c>
      <c r="L219" s="434" t="s">
        <v>345</v>
      </c>
      <c r="M219" s="641">
        <v>41591</v>
      </c>
      <c r="O219" s="387"/>
      <c r="P219" s="387"/>
      <c r="Q219" s="387"/>
      <c r="R219" s="387"/>
      <c r="S219" s="387"/>
      <c r="T219" s="387"/>
      <c r="V219" s="370"/>
      <c r="AA219" s="382"/>
      <c r="BB219" s="369"/>
    </row>
    <row r="220" spans="1:54" ht="12.75">
      <c r="A220" s="434">
        <v>137596</v>
      </c>
      <c r="B220" s="434" t="s">
        <v>740</v>
      </c>
      <c r="C220" s="434" t="s">
        <v>25</v>
      </c>
      <c r="D220" s="434" t="s">
        <v>12</v>
      </c>
      <c r="E220" s="434" t="s">
        <v>160</v>
      </c>
      <c r="F220" s="641">
        <v>41360</v>
      </c>
      <c r="H220" s="434">
        <v>121220</v>
      </c>
      <c r="I220" s="434" t="s">
        <v>882</v>
      </c>
      <c r="J220" s="434" t="s">
        <v>70</v>
      </c>
      <c r="K220" s="434" t="s">
        <v>181</v>
      </c>
      <c r="L220" s="434" t="s">
        <v>347</v>
      </c>
      <c r="M220" s="641">
        <v>41774</v>
      </c>
      <c r="O220" s="387"/>
      <c r="P220" s="387"/>
      <c r="Q220" s="387"/>
      <c r="R220" s="387"/>
      <c r="S220" s="387"/>
      <c r="T220" s="387"/>
      <c r="V220" s="370"/>
      <c r="AA220" s="382"/>
      <c r="BB220" s="369"/>
    </row>
    <row r="221" spans="1:54" ht="12.75">
      <c r="A221" s="434">
        <v>137582</v>
      </c>
      <c r="B221" s="434" t="s">
        <v>444</v>
      </c>
      <c r="C221" s="434" t="s">
        <v>92</v>
      </c>
      <c r="D221" s="434" t="s">
        <v>181</v>
      </c>
      <c r="E221" s="434" t="s">
        <v>343</v>
      </c>
      <c r="F221" s="641">
        <v>41676</v>
      </c>
      <c r="H221" s="434">
        <v>120792</v>
      </c>
      <c r="I221" s="434" t="s">
        <v>883</v>
      </c>
      <c r="J221" s="434" t="s">
        <v>70</v>
      </c>
      <c r="K221" s="434" t="s">
        <v>180</v>
      </c>
      <c r="L221" s="434" t="s">
        <v>345</v>
      </c>
      <c r="M221" s="641">
        <v>41585</v>
      </c>
      <c r="O221" s="387"/>
      <c r="P221" s="387"/>
      <c r="Q221" s="387"/>
      <c r="R221" s="387"/>
      <c r="S221" s="387"/>
      <c r="T221" s="387"/>
      <c r="V221" s="370"/>
      <c r="AA221" s="382"/>
      <c r="BB221" s="369"/>
    </row>
    <row r="222" spans="1:54" ht="12.75">
      <c r="A222" s="434">
        <v>137524</v>
      </c>
      <c r="B222" s="434" t="s">
        <v>387</v>
      </c>
      <c r="C222" s="434" t="s">
        <v>130</v>
      </c>
      <c r="D222" s="434" t="s">
        <v>181</v>
      </c>
      <c r="E222" s="434" t="s">
        <v>338</v>
      </c>
      <c r="F222" s="641">
        <v>41543</v>
      </c>
      <c r="H222" s="434">
        <v>119931</v>
      </c>
      <c r="I222" s="434" t="s">
        <v>884</v>
      </c>
      <c r="J222" s="434" t="s">
        <v>26</v>
      </c>
      <c r="K222" s="434" t="s">
        <v>180</v>
      </c>
      <c r="L222" s="434" t="s">
        <v>345</v>
      </c>
      <c r="M222" s="641">
        <v>41927</v>
      </c>
      <c r="O222" s="387"/>
      <c r="P222" s="387"/>
      <c r="Q222" s="387"/>
      <c r="R222" s="387"/>
      <c r="S222" s="387"/>
      <c r="T222" s="387"/>
      <c r="V222" s="370"/>
      <c r="AA222" s="382"/>
      <c r="BB222" s="369"/>
    </row>
    <row r="223" spans="1:54" ht="12.75">
      <c r="A223" s="434">
        <v>137494</v>
      </c>
      <c r="B223" s="434" t="s">
        <v>591</v>
      </c>
      <c r="C223" s="434" t="s">
        <v>103</v>
      </c>
      <c r="D223" s="434" t="s">
        <v>182</v>
      </c>
      <c r="E223" s="434" t="s">
        <v>349</v>
      </c>
      <c r="F223" s="641">
        <v>41900</v>
      </c>
      <c r="H223" s="434">
        <v>119751</v>
      </c>
      <c r="I223" s="434" t="s">
        <v>885</v>
      </c>
      <c r="J223" s="434" t="s">
        <v>97</v>
      </c>
      <c r="K223" s="434" t="s">
        <v>181</v>
      </c>
      <c r="L223" s="434" t="s">
        <v>345</v>
      </c>
      <c r="M223" s="641">
        <v>41550</v>
      </c>
      <c r="O223" s="387"/>
      <c r="P223" s="387"/>
      <c r="Q223" s="387"/>
      <c r="R223" s="387"/>
      <c r="S223" s="387"/>
      <c r="T223" s="387"/>
      <c r="V223" s="370"/>
      <c r="AA223" s="382"/>
      <c r="BB223" s="369"/>
    </row>
    <row r="224" spans="1:54" ht="12.75">
      <c r="A224" s="434">
        <v>137472</v>
      </c>
      <c r="B224" s="434" t="s">
        <v>592</v>
      </c>
      <c r="C224" s="434" t="s">
        <v>130</v>
      </c>
      <c r="D224" s="434" t="s">
        <v>181</v>
      </c>
      <c r="E224" s="434" t="s">
        <v>338</v>
      </c>
      <c r="F224" s="641">
        <v>41949</v>
      </c>
      <c r="H224" s="434">
        <v>118317</v>
      </c>
      <c r="I224" s="434" t="s">
        <v>886</v>
      </c>
      <c r="J224" s="434" t="s">
        <v>207</v>
      </c>
      <c r="K224" s="434" t="s">
        <v>180</v>
      </c>
      <c r="L224" s="434" t="s">
        <v>345</v>
      </c>
      <c r="M224" s="641">
        <v>41656</v>
      </c>
      <c r="O224" s="387"/>
      <c r="P224" s="387"/>
      <c r="Q224" s="387"/>
      <c r="R224" s="387"/>
      <c r="S224" s="387"/>
      <c r="T224" s="387"/>
      <c r="V224" s="370"/>
      <c r="AA224" s="382"/>
      <c r="BB224" s="369"/>
    </row>
    <row r="225" spans="1:54" ht="12.75">
      <c r="A225" s="434">
        <v>137463</v>
      </c>
      <c r="B225" s="434" t="s">
        <v>445</v>
      </c>
      <c r="C225" s="434" t="s">
        <v>42</v>
      </c>
      <c r="D225" s="434" t="s">
        <v>180</v>
      </c>
      <c r="E225" s="434" t="s">
        <v>338</v>
      </c>
      <c r="F225" s="641">
        <v>41607</v>
      </c>
      <c r="H225" s="434">
        <v>118313</v>
      </c>
      <c r="I225" s="434" t="s">
        <v>887</v>
      </c>
      <c r="J225" s="434" t="s">
        <v>66</v>
      </c>
      <c r="K225" s="434" t="s">
        <v>180</v>
      </c>
      <c r="L225" s="434" t="s">
        <v>345</v>
      </c>
      <c r="M225" s="641">
        <v>41614</v>
      </c>
      <c r="O225" s="387"/>
      <c r="P225" s="387"/>
      <c r="Q225" s="387"/>
      <c r="R225" s="387"/>
      <c r="S225" s="387"/>
      <c r="T225" s="387"/>
      <c r="V225" s="370"/>
      <c r="AA225" s="382"/>
      <c r="BB225" s="369"/>
    </row>
    <row r="226" spans="1:54" ht="12.75">
      <c r="A226" s="434">
        <v>137316</v>
      </c>
      <c r="B226" s="434" t="s">
        <v>446</v>
      </c>
      <c r="C226" s="434" t="s">
        <v>56</v>
      </c>
      <c r="D226" s="434" t="s">
        <v>181</v>
      </c>
      <c r="E226" s="434" t="s">
        <v>338</v>
      </c>
      <c r="F226" s="641">
        <v>41619</v>
      </c>
      <c r="H226" s="434">
        <v>118168</v>
      </c>
      <c r="I226" s="434" t="s">
        <v>888</v>
      </c>
      <c r="J226" s="434" t="s">
        <v>16</v>
      </c>
      <c r="K226" s="434" t="s">
        <v>180</v>
      </c>
      <c r="L226" s="434" t="s">
        <v>345</v>
      </c>
      <c r="M226" s="641">
        <v>41829</v>
      </c>
      <c r="O226" s="387"/>
      <c r="P226" s="387"/>
      <c r="Q226" s="387"/>
      <c r="R226" s="387"/>
      <c r="S226" s="387"/>
      <c r="T226" s="387"/>
      <c r="V226" s="370"/>
      <c r="AA226" s="382"/>
      <c r="BB226" s="369"/>
    </row>
    <row r="227" spans="1:54" ht="12.75">
      <c r="A227" s="434">
        <v>137315</v>
      </c>
      <c r="B227" s="434" t="s">
        <v>447</v>
      </c>
      <c r="C227" s="434" t="s">
        <v>96</v>
      </c>
      <c r="D227" s="434" t="s">
        <v>181</v>
      </c>
      <c r="E227" s="434" t="s">
        <v>338</v>
      </c>
      <c r="F227" s="641">
        <v>41607</v>
      </c>
      <c r="H227" s="434">
        <v>117852</v>
      </c>
      <c r="I227" s="434" t="s">
        <v>889</v>
      </c>
      <c r="J227" s="434" t="s">
        <v>56</v>
      </c>
      <c r="K227" s="434" t="s">
        <v>180</v>
      </c>
      <c r="L227" s="434" t="s">
        <v>345</v>
      </c>
      <c r="M227" s="641">
        <v>41697</v>
      </c>
      <c r="O227" s="387"/>
      <c r="P227" s="387"/>
      <c r="Q227" s="387"/>
      <c r="R227" s="387"/>
      <c r="S227" s="387"/>
      <c r="T227" s="387"/>
      <c r="V227" s="370"/>
      <c r="AA227" s="382"/>
      <c r="BB227" s="369"/>
    </row>
    <row r="228" spans="1:54" ht="12.75">
      <c r="A228" s="434">
        <v>137274</v>
      </c>
      <c r="B228" s="434" t="s">
        <v>394</v>
      </c>
      <c r="C228" s="434" t="s">
        <v>76</v>
      </c>
      <c r="D228" s="434" t="s">
        <v>181</v>
      </c>
      <c r="E228" s="434" t="s">
        <v>343</v>
      </c>
      <c r="F228" s="641">
        <v>41585</v>
      </c>
      <c r="H228" s="434">
        <v>117781</v>
      </c>
      <c r="I228" s="434" t="s">
        <v>890</v>
      </c>
      <c r="J228" s="434" t="s">
        <v>177</v>
      </c>
      <c r="K228" s="434" t="s">
        <v>180</v>
      </c>
      <c r="L228" s="434" t="s">
        <v>345</v>
      </c>
      <c r="M228" s="641">
        <v>41578</v>
      </c>
      <c r="O228" s="387"/>
      <c r="P228" s="387"/>
      <c r="Q228" s="387"/>
      <c r="R228" s="387"/>
      <c r="S228" s="387"/>
      <c r="T228" s="387"/>
      <c r="V228" s="370"/>
      <c r="AA228" s="382"/>
      <c r="BB228" s="369"/>
    </row>
    <row r="229" spans="1:54" ht="12.75">
      <c r="A229" s="434">
        <v>137244</v>
      </c>
      <c r="B229" s="434" t="s">
        <v>342</v>
      </c>
      <c r="C229" s="434" t="s">
        <v>133</v>
      </c>
      <c r="D229" s="434" t="s">
        <v>180</v>
      </c>
      <c r="E229" s="434" t="s">
        <v>338</v>
      </c>
      <c r="F229" s="641">
        <v>41403</v>
      </c>
      <c r="H229" s="434">
        <v>117756</v>
      </c>
      <c r="I229" s="434" t="s">
        <v>891</v>
      </c>
      <c r="J229" s="434" t="s">
        <v>177</v>
      </c>
      <c r="K229" s="434" t="s">
        <v>180</v>
      </c>
      <c r="L229" s="434" t="s">
        <v>345</v>
      </c>
      <c r="M229" s="641">
        <v>41675</v>
      </c>
      <c r="O229" s="387"/>
      <c r="P229" s="387"/>
      <c r="Q229" s="387"/>
      <c r="R229" s="387"/>
      <c r="S229" s="387"/>
      <c r="T229" s="387"/>
      <c r="V229" s="370"/>
      <c r="AA229" s="382"/>
      <c r="BB229" s="369"/>
    </row>
    <row r="230" spans="1:54" ht="12.75">
      <c r="A230" s="434">
        <v>137134</v>
      </c>
      <c r="B230" s="434" t="s">
        <v>741</v>
      </c>
      <c r="C230" s="434" t="s">
        <v>67</v>
      </c>
      <c r="D230" s="434" t="s">
        <v>181</v>
      </c>
      <c r="E230" s="434" t="s">
        <v>343</v>
      </c>
      <c r="F230" s="641">
        <v>41340</v>
      </c>
      <c r="H230" s="434">
        <v>117752</v>
      </c>
      <c r="I230" s="434" t="s">
        <v>892</v>
      </c>
      <c r="J230" s="434" t="s">
        <v>177</v>
      </c>
      <c r="K230" s="434" t="s">
        <v>180</v>
      </c>
      <c r="L230" s="434" t="s">
        <v>345</v>
      </c>
      <c r="M230" s="641">
        <v>41612</v>
      </c>
      <c r="O230" s="387"/>
      <c r="P230" s="387"/>
      <c r="Q230" s="387"/>
      <c r="R230" s="387"/>
      <c r="S230" s="387"/>
      <c r="T230" s="387"/>
      <c r="V230" s="370"/>
      <c r="AA230" s="382"/>
      <c r="BB230" s="369"/>
    </row>
    <row r="231" spans="1:54" ht="12.75">
      <c r="A231" s="434">
        <v>137109</v>
      </c>
      <c r="B231" s="434" t="s">
        <v>742</v>
      </c>
      <c r="C231" s="434" t="s">
        <v>100</v>
      </c>
      <c r="D231" s="434" t="s">
        <v>181</v>
      </c>
      <c r="E231" s="434" t="s">
        <v>343</v>
      </c>
      <c r="F231" s="641">
        <v>41298</v>
      </c>
      <c r="H231" s="434">
        <v>117538</v>
      </c>
      <c r="I231" s="434" t="s">
        <v>893</v>
      </c>
      <c r="J231" s="434" t="s">
        <v>175</v>
      </c>
      <c r="K231" s="434" t="s">
        <v>181</v>
      </c>
      <c r="L231" s="434" t="s">
        <v>345</v>
      </c>
      <c r="M231" s="641">
        <v>41914</v>
      </c>
      <c r="O231" s="387"/>
      <c r="P231" s="387"/>
      <c r="Q231" s="387"/>
      <c r="R231" s="387"/>
      <c r="S231" s="387"/>
      <c r="T231" s="387"/>
      <c r="V231" s="370"/>
      <c r="AA231" s="382"/>
      <c r="BB231" s="369"/>
    </row>
    <row r="232" spans="1:54" ht="12.75">
      <c r="A232" s="434">
        <v>137084</v>
      </c>
      <c r="B232" s="434" t="s">
        <v>448</v>
      </c>
      <c r="C232" s="434" t="s">
        <v>104</v>
      </c>
      <c r="D232" s="434" t="s">
        <v>181</v>
      </c>
      <c r="E232" s="434" t="s">
        <v>343</v>
      </c>
      <c r="F232" s="641">
        <v>41683</v>
      </c>
      <c r="H232" s="434">
        <v>116336</v>
      </c>
      <c r="I232" s="434" t="s">
        <v>894</v>
      </c>
      <c r="J232" s="434" t="s">
        <v>96</v>
      </c>
      <c r="K232" s="434" t="s">
        <v>180</v>
      </c>
      <c r="L232" s="434" t="s">
        <v>351</v>
      </c>
      <c r="M232" s="641">
        <v>41613</v>
      </c>
      <c r="O232" s="387"/>
      <c r="P232" s="387"/>
      <c r="Q232" s="387"/>
      <c r="R232" s="387"/>
      <c r="S232" s="387"/>
      <c r="T232" s="387"/>
      <c r="V232" s="370"/>
      <c r="AA232" s="382"/>
      <c r="BB232" s="369"/>
    </row>
    <row r="233" spans="1:54" ht="12.75">
      <c r="A233" s="434">
        <v>137071</v>
      </c>
      <c r="B233" s="434" t="s">
        <v>449</v>
      </c>
      <c r="C233" s="434" t="s">
        <v>66</v>
      </c>
      <c r="D233" s="434" t="s">
        <v>180</v>
      </c>
      <c r="E233" s="434" t="s">
        <v>351</v>
      </c>
      <c r="F233" s="641">
        <v>41698</v>
      </c>
      <c r="H233" s="434">
        <v>116157</v>
      </c>
      <c r="I233" s="434" t="s">
        <v>895</v>
      </c>
      <c r="J233" s="434" t="s">
        <v>96</v>
      </c>
      <c r="K233" s="434" t="s">
        <v>180</v>
      </c>
      <c r="L233" s="434" t="s">
        <v>345</v>
      </c>
      <c r="M233" s="641">
        <v>41697</v>
      </c>
      <c r="O233" s="387"/>
      <c r="P233" s="387"/>
      <c r="Q233" s="387"/>
      <c r="R233" s="387"/>
      <c r="S233" s="387"/>
      <c r="T233" s="387"/>
      <c r="V233" s="370"/>
      <c r="AA233" s="382"/>
      <c r="BB233" s="369"/>
    </row>
    <row r="234" spans="1:54" ht="12.75">
      <c r="A234" s="434">
        <v>137036</v>
      </c>
      <c r="B234" s="434" t="s">
        <v>743</v>
      </c>
      <c r="C234" s="434" t="s">
        <v>157</v>
      </c>
      <c r="D234" s="434" t="s">
        <v>181</v>
      </c>
      <c r="E234" s="434" t="s">
        <v>338</v>
      </c>
      <c r="F234" s="641">
        <v>41781</v>
      </c>
      <c r="H234" s="434">
        <v>116114</v>
      </c>
      <c r="I234" s="434" t="s">
        <v>896</v>
      </c>
      <c r="J234" s="434" t="s">
        <v>137</v>
      </c>
      <c r="K234" s="434" t="s">
        <v>180</v>
      </c>
      <c r="L234" s="434" t="s">
        <v>345</v>
      </c>
      <c r="M234" s="641">
        <v>41907</v>
      </c>
      <c r="O234" s="387"/>
      <c r="P234" s="387"/>
      <c r="Q234" s="387"/>
      <c r="R234" s="387"/>
      <c r="S234" s="387"/>
      <c r="T234" s="387"/>
      <c r="V234" s="370"/>
      <c r="AA234" s="382"/>
      <c r="BB234" s="369"/>
    </row>
    <row r="235" spans="1:54" ht="12.75">
      <c r="A235" s="434">
        <v>137004</v>
      </c>
      <c r="B235" s="434" t="s">
        <v>593</v>
      </c>
      <c r="C235" s="434" t="s">
        <v>177</v>
      </c>
      <c r="D235" s="434" t="s">
        <v>181</v>
      </c>
      <c r="E235" s="434" t="s">
        <v>338</v>
      </c>
      <c r="F235" s="641">
        <v>41669</v>
      </c>
      <c r="H235" s="434">
        <v>115255</v>
      </c>
      <c r="I235" s="434" t="s">
        <v>897</v>
      </c>
      <c r="J235" s="434" t="s">
        <v>212</v>
      </c>
      <c r="K235" s="434" t="s">
        <v>180</v>
      </c>
      <c r="L235" s="434" t="s">
        <v>347</v>
      </c>
      <c r="M235" s="641">
        <v>41656</v>
      </c>
      <c r="O235" s="387"/>
      <c r="P235" s="387"/>
      <c r="Q235" s="387"/>
      <c r="R235" s="387"/>
      <c r="S235" s="387"/>
      <c r="T235" s="387"/>
      <c r="V235" s="370"/>
      <c r="AA235" s="382"/>
      <c r="BB235" s="369"/>
    </row>
    <row r="236" spans="1:54" ht="12.75">
      <c r="A236" s="434">
        <v>136974</v>
      </c>
      <c r="B236" s="434" t="s">
        <v>594</v>
      </c>
      <c r="C236" s="434" t="s">
        <v>103</v>
      </c>
      <c r="D236" s="434" t="s">
        <v>181</v>
      </c>
      <c r="E236" s="434" t="s">
        <v>338</v>
      </c>
      <c r="F236" s="641">
        <v>41795</v>
      </c>
      <c r="H236" s="434">
        <v>114716</v>
      </c>
      <c r="I236" s="434" t="s">
        <v>898</v>
      </c>
      <c r="J236" s="434" t="s">
        <v>212</v>
      </c>
      <c r="K236" s="434" t="s">
        <v>180</v>
      </c>
      <c r="L236" s="434" t="s">
        <v>345</v>
      </c>
      <c r="M236" s="641">
        <v>41712</v>
      </c>
      <c r="O236" s="387"/>
      <c r="P236" s="387"/>
      <c r="Q236" s="387"/>
      <c r="R236" s="387"/>
      <c r="S236" s="387"/>
      <c r="T236" s="387"/>
      <c r="V236" s="370"/>
      <c r="AA236" s="382"/>
      <c r="BB236" s="369"/>
    </row>
    <row r="237" spans="1:54" ht="12.75">
      <c r="A237" s="434">
        <v>136791</v>
      </c>
      <c r="B237" s="434" t="s">
        <v>595</v>
      </c>
      <c r="C237" s="434" t="s">
        <v>99</v>
      </c>
      <c r="D237" s="434" t="s">
        <v>181</v>
      </c>
      <c r="E237" s="434" t="s">
        <v>338</v>
      </c>
      <c r="F237" s="641">
        <v>41914</v>
      </c>
      <c r="H237" s="434">
        <v>114372</v>
      </c>
      <c r="I237" s="434" t="s">
        <v>899</v>
      </c>
      <c r="J237" s="434" t="s">
        <v>136</v>
      </c>
      <c r="K237" s="434" t="s">
        <v>180</v>
      </c>
      <c r="L237" s="434" t="s">
        <v>345</v>
      </c>
      <c r="M237" s="641">
        <v>41600</v>
      </c>
      <c r="O237" s="387"/>
      <c r="P237" s="387"/>
      <c r="Q237" s="387"/>
      <c r="R237" s="387"/>
      <c r="S237" s="387"/>
      <c r="T237" s="387"/>
      <c r="V237" s="370"/>
      <c r="AA237" s="382"/>
      <c r="BB237" s="369"/>
    </row>
    <row r="238" spans="1:54" ht="12.75">
      <c r="A238" s="434">
        <v>136739</v>
      </c>
      <c r="B238" s="434" t="s">
        <v>596</v>
      </c>
      <c r="C238" s="434" t="s">
        <v>70</v>
      </c>
      <c r="D238" s="434" t="s">
        <v>180</v>
      </c>
      <c r="E238" s="434" t="s">
        <v>345</v>
      </c>
      <c r="F238" s="641">
        <v>41794</v>
      </c>
      <c r="H238" s="434">
        <v>114307</v>
      </c>
      <c r="I238" s="434" t="s">
        <v>900</v>
      </c>
      <c r="J238" s="434" t="s">
        <v>187</v>
      </c>
      <c r="K238" s="434" t="s">
        <v>181</v>
      </c>
      <c r="L238" s="434" t="s">
        <v>347</v>
      </c>
      <c r="M238" s="641">
        <v>41731</v>
      </c>
      <c r="O238" s="387"/>
      <c r="P238" s="387"/>
      <c r="Q238" s="387"/>
      <c r="R238" s="387"/>
      <c r="S238" s="387"/>
      <c r="T238" s="387"/>
      <c r="V238" s="370"/>
      <c r="AA238" s="382"/>
      <c r="BB238" s="369"/>
    </row>
    <row r="239" spans="1:54" ht="12.75">
      <c r="A239" s="434">
        <v>136721</v>
      </c>
      <c r="B239" s="434" t="s">
        <v>597</v>
      </c>
      <c r="C239" s="434" t="s">
        <v>104</v>
      </c>
      <c r="D239" s="434" t="s">
        <v>180</v>
      </c>
      <c r="E239" s="434" t="s">
        <v>338</v>
      </c>
      <c r="F239" s="641">
        <v>41661</v>
      </c>
      <c r="H239" s="434">
        <v>114200</v>
      </c>
      <c r="I239" s="434" t="s">
        <v>901</v>
      </c>
      <c r="J239" s="434" t="s">
        <v>187</v>
      </c>
      <c r="K239" s="434" t="s">
        <v>180</v>
      </c>
      <c r="L239" s="434" t="s">
        <v>345</v>
      </c>
      <c r="M239" s="641">
        <v>41976</v>
      </c>
      <c r="O239" s="387"/>
      <c r="P239" s="387"/>
      <c r="Q239" s="387"/>
      <c r="R239" s="387"/>
      <c r="S239" s="387"/>
      <c r="T239" s="387"/>
      <c r="V239" s="370"/>
      <c r="AA239" s="382"/>
      <c r="BB239" s="369"/>
    </row>
    <row r="240" spans="1:54" ht="12.75">
      <c r="A240" s="434">
        <v>136676</v>
      </c>
      <c r="B240" s="434" t="s">
        <v>450</v>
      </c>
      <c r="C240" s="434" t="s">
        <v>93</v>
      </c>
      <c r="D240" s="434" t="s">
        <v>12</v>
      </c>
      <c r="E240" s="434" t="s">
        <v>160</v>
      </c>
      <c r="F240" s="641">
        <v>41668</v>
      </c>
      <c r="H240" s="434">
        <v>113854</v>
      </c>
      <c r="I240" s="434" t="s">
        <v>902</v>
      </c>
      <c r="J240" s="434" t="s">
        <v>151</v>
      </c>
      <c r="K240" s="434" t="s">
        <v>181</v>
      </c>
      <c r="L240" s="434" t="s">
        <v>345</v>
      </c>
      <c r="M240" s="641">
        <v>41649</v>
      </c>
      <c r="O240" s="387"/>
      <c r="P240" s="387"/>
      <c r="Q240" s="387"/>
      <c r="R240" s="387"/>
      <c r="S240" s="387"/>
      <c r="T240" s="387"/>
      <c r="V240" s="370"/>
      <c r="AA240" s="382"/>
      <c r="BB240" s="369"/>
    </row>
    <row r="241" spans="1:54" ht="12.75">
      <c r="A241" s="434">
        <v>136440</v>
      </c>
      <c r="B241" s="434" t="s">
        <v>744</v>
      </c>
      <c r="C241" s="434" t="s">
        <v>110</v>
      </c>
      <c r="D241" s="434" t="s">
        <v>180</v>
      </c>
      <c r="E241" s="434" t="s">
        <v>344</v>
      </c>
      <c r="F241" s="641">
        <v>41341</v>
      </c>
      <c r="H241" s="434">
        <v>112972</v>
      </c>
      <c r="I241" s="434" t="s">
        <v>903</v>
      </c>
      <c r="J241" s="434" t="s">
        <v>100</v>
      </c>
      <c r="K241" s="434" t="s">
        <v>181</v>
      </c>
      <c r="L241" s="434" t="s">
        <v>344</v>
      </c>
      <c r="M241" s="641">
        <v>41974</v>
      </c>
      <c r="O241" s="387"/>
      <c r="P241" s="387"/>
      <c r="Q241" s="387"/>
      <c r="R241" s="387"/>
      <c r="S241" s="387"/>
      <c r="T241" s="387"/>
      <c r="V241" s="370"/>
      <c r="AA241" s="382"/>
      <c r="BB241" s="369"/>
    </row>
    <row r="242" spans="1:54" ht="12.75">
      <c r="A242" s="434">
        <v>136421</v>
      </c>
      <c r="B242" s="434" t="s">
        <v>451</v>
      </c>
      <c r="C242" s="434" t="s">
        <v>5</v>
      </c>
      <c r="D242" s="434" t="s">
        <v>181</v>
      </c>
      <c r="E242" s="434" t="s">
        <v>343</v>
      </c>
      <c r="F242" s="641">
        <v>41698</v>
      </c>
      <c r="H242" s="434">
        <v>112778</v>
      </c>
      <c r="I242" s="434" t="s">
        <v>904</v>
      </c>
      <c r="J242" s="434" t="s">
        <v>95</v>
      </c>
      <c r="K242" s="434" t="s">
        <v>180</v>
      </c>
      <c r="L242" s="434" t="s">
        <v>345</v>
      </c>
      <c r="M242" s="641">
        <v>41964</v>
      </c>
      <c r="O242" s="387"/>
      <c r="P242" s="387"/>
      <c r="Q242" s="387"/>
      <c r="R242" s="387"/>
      <c r="S242" s="387"/>
      <c r="T242" s="387"/>
      <c r="V242" s="370"/>
      <c r="AA242" s="382"/>
      <c r="BB242" s="369"/>
    </row>
    <row r="243" spans="1:54" ht="12.75">
      <c r="A243" s="434">
        <v>136300</v>
      </c>
      <c r="B243" s="434" t="s">
        <v>530</v>
      </c>
      <c r="C243" s="434" t="s">
        <v>66</v>
      </c>
      <c r="D243" s="434" t="s">
        <v>181</v>
      </c>
      <c r="E243" s="434" t="s">
        <v>338</v>
      </c>
      <c r="F243" s="641">
        <v>41726</v>
      </c>
      <c r="H243" s="434">
        <v>112777</v>
      </c>
      <c r="I243" s="434" t="s">
        <v>905</v>
      </c>
      <c r="J243" s="434" t="s">
        <v>100</v>
      </c>
      <c r="K243" s="434" t="s">
        <v>180</v>
      </c>
      <c r="L243" s="434" t="s">
        <v>345</v>
      </c>
      <c r="M243" s="641">
        <v>41592</v>
      </c>
      <c r="O243" s="387"/>
      <c r="P243" s="387"/>
      <c r="Q243" s="387"/>
      <c r="R243" s="387"/>
      <c r="S243" s="387"/>
      <c r="T243" s="387"/>
      <c r="V243" s="370"/>
      <c r="W243" s="373"/>
      <c r="AA243" s="382"/>
      <c r="BB243" s="369"/>
    </row>
    <row r="244" spans="1:54" ht="12.75">
      <c r="A244" s="434">
        <v>136206</v>
      </c>
      <c r="B244" s="434" t="s">
        <v>598</v>
      </c>
      <c r="C244" s="434" t="s">
        <v>152</v>
      </c>
      <c r="D244" s="434" t="s">
        <v>181</v>
      </c>
      <c r="E244" s="434" t="s">
        <v>343</v>
      </c>
      <c r="F244" s="641">
        <v>41915</v>
      </c>
      <c r="H244" s="434">
        <v>112400</v>
      </c>
      <c r="I244" s="434" t="s">
        <v>906</v>
      </c>
      <c r="J244" s="434" t="s">
        <v>63</v>
      </c>
      <c r="K244" s="434" t="s">
        <v>181</v>
      </c>
      <c r="L244" s="434" t="s">
        <v>344</v>
      </c>
      <c r="M244" s="641">
        <v>41620</v>
      </c>
      <c r="O244" s="387"/>
      <c r="P244" s="387"/>
      <c r="Q244" s="387"/>
      <c r="R244" s="387"/>
      <c r="S244" s="387"/>
      <c r="T244" s="387"/>
      <c r="AA244" s="382"/>
      <c r="BB244" s="369"/>
    </row>
    <row r="245" spans="1:54" ht="12.75">
      <c r="A245" s="434">
        <v>136199</v>
      </c>
      <c r="B245" s="434" t="s">
        <v>376</v>
      </c>
      <c r="C245" s="434" t="s">
        <v>65</v>
      </c>
      <c r="D245" s="434" t="s">
        <v>181</v>
      </c>
      <c r="E245" s="434" t="s">
        <v>343</v>
      </c>
      <c r="F245" s="641">
        <v>41731</v>
      </c>
      <c r="H245" s="434">
        <v>112375</v>
      </c>
      <c r="I245" s="434" t="s">
        <v>907</v>
      </c>
      <c r="J245" s="434" t="s">
        <v>63</v>
      </c>
      <c r="K245" s="434" t="s">
        <v>181</v>
      </c>
      <c r="L245" s="434" t="s">
        <v>345</v>
      </c>
      <c r="M245" s="641">
        <v>41795</v>
      </c>
      <c r="O245" s="387"/>
      <c r="P245" s="387"/>
      <c r="Q245" s="387"/>
      <c r="R245" s="387"/>
      <c r="S245" s="387"/>
      <c r="T245" s="387"/>
      <c r="AA245" s="382"/>
      <c r="BB245" s="369"/>
    </row>
    <row r="246" spans="1:54" ht="12.75">
      <c r="A246" s="434">
        <v>136158</v>
      </c>
      <c r="B246" s="434" t="s">
        <v>531</v>
      </c>
      <c r="C246" s="434" t="s">
        <v>185</v>
      </c>
      <c r="D246" s="434" t="s">
        <v>181</v>
      </c>
      <c r="E246" s="434" t="s">
        <v>343</v>
      </c>
      <c r="F246" s="641">
        <v>41705</v>
      </c>
      <c r="H246" s="434">
        <v>111749</v>
      </c>
      <c r="I246" s="434" t="s">
        <v>908</v>
      </c>
      <c r="J246" s="434" t="s">
        <v>169</v>
      </c>
      <c r="K246" s="434" t="s">
        <v>181</v>
      </c>
      <c r="L246" s="434" t="s">
        <v>347</v>
      </c>
      <c r="M246" s="641">
        <v>41767</v>
      </c>
      <c r="O246" s="387"/>
      <c r="P246" s="387"/>
      <c r="Q246" s="387"/>
      <c r="R246" s="387"/>
      <c r="S246" s="387"/>
      <c r="T246" s="387"/>
      <c r="AA246" s="382"/>
      <c r="BB246" s="369"/>
    </row>
    <row r="247" spans="1:54" ht="12.75">
      <c r="A247" s="434">
        <v>136156</v>
      </c>
      <c r="B247" s="434" t="s">
        <v>346</v>
      </c>
      <c r="C247" s="434" t="s">
        <v>96</v>
      </c>
      <c r="D247" s="434" t="s">
        <v>181</v>
      </c>
      <c r="E247" s="434" t="s">
        <v>343</v>
      </c>
      <c r="F247" s="641">
        <v>41459</v>
      </c>
      <c r="H247" s="434">
        <v>111304</v>
      </c>
      <c r="I247" s="434" t="s">
        <v>909</v>
      </c>
      <c r="J247" s="434" t="s">
        <v>101</v>
      </c>
      <c r="K247" s="434" t="s">
        <v>180</v>
      </c>
      <c r="L247" s="434" t="s">
        <v>344</v>
      </c>
      <c r="M247" s="641">
        <v>41655</v>
      </c>
      <c r="O247" s="387"/>
      <c r="P247" s="387"/>
      <c r="Q247" s="387"/>
      <c r="R247" s="387"/>
      <c r="S247" s="387"/>
      <c r="T247" s="387"/>
      <c r="AA247" s="382"/>
      <c r="BB247" s="369"/>
    </row>
    <row r="248" spans="1:54" ht="12.75">
      <c r="A248" s="434">
        <v>136148</v>
      </c>
      <c r="B248" s="434" t="s">
        <v>599</v>
      </c>
      <c r="C248" s="434" t="s">
        <v>190</v>
      </c>
      <c r="D248" s="434" t="s">
        <v>181</v>
      </c>
      <c r="E248" s="434" t="s">
        <v>343</v>
      </c>
      <c r="F248" s="641">
        <v>41962</v>
      </c>
      <c r="H248" s="434">
        <v>110313</v>
      </c>
      <c r="I248" s="434" t="s">
        <v>910</v>
      </c>
      <c r="J248" s="434" t="s">
        <v>89</v>
      </c>
      <c r="K248" s="434" t="s">
        <v>180</v>
      </c>
      <c r="L248" s="434" t="s">
        <v>345</v>
      </c>
      <c r="M248" s="641">
        <v>41703</v>
      </c>
      <c r="O248" s="387"/>
      <c r="P248" s="387"/>
      <c r="Q248" s="387"/>
      <c r="R248" s="387"/>
      <c r="S248" s="387"/>
      <c r="T248" s="387"/>
      <c r="AA248" s="382"/>
      <c r="BB248" s="369"/>
    </row>
    <row r="249" spans="1:54" ht="12.75">
      <c r="A249" s="434">
        <v>136131</v>
      </c>
      <c r="B249" s="434" t="s">
        <v>452</v>
      </c>
      <c r="C249" s="434" t="s">
        <v>207</v>
      </c>
      <c r="D249" s="434" t="s">
        <v>180</v>
      </c>
      <c r="E249" s="434" t="s">
        <v>345</v>
      </c>
      <c r="F249" s="641">
        <v>41704</v>
      </c>
      <c r="H249" s="434">
        <v>109660</v>
      </c>
      <c r="I249" s="434" t="s">
        <v>911</v>
      </c>
      <c r="J249" s="434" t="s">
        <v>87</v>
      </c>
      <c r="K249" s="434" t="s">
        <v>181</v>
      </c>
      <c r="L249" s="434" t="s">
        <v>347</v>
      </c>
      <c r="M249" s="641">
        <v>41537</v>
      </c>
      <c r="O249" s="387"/>
      <c r="P249" s="387"/>
      <c r="Q249" s="387"/>
      <c r="R249" s="387"/>
      <c r="S249" s="387"/>
      <c r="T249" s="387"/>
      <c r="AA249" s="382"/>
      <c r="BB249" s="369"/>
    </row>
    <row r="250" spans="1:54" ht="12.75">
      <c r="A250" s="434">
        <v>136119</v>
      </c>
      <c r="B250" s="434" t="s">
        <v>600</v>
      </c>
      <c r="C250" s="434" t="s">
        <v>189</v>
      </c>
      <c r="D250" s="434" t="s">
        <v>181</v>
      </c>
      <c r="E250" s="434" t="s">
        <v>343</v>
      </c>
      <c r="F250" s="641">
        <v>41913</v>
      </c>
      <c r="H250" s="434">
        <v>109518</v>
      </c>
      <c r="I250" s="434" t="s">
        <v>912</v>
      </c>
      <c r="J250" s="434" t="s">
        <v>86</v>
      </c>
      <c r="K250" s="434" t="s">
        <v>180</v>
      </c>
      <c r="L250" s="434" t="s">
        <v>345</v>
      </c>
      <c r="M250" s="641">
        <v>41900</v>
      </c>
      <c r="O250" s="387"/>
      <c r="P250" s="387"/>
      <c r="Q250" s="387"/>
      <c r="R250" s="387"/>
      <c r="S250" s="387"/>
      <c r="T250" s="387"/>
      <c r="AA250" s="382"/>
      <c r="BB250" s="369"/>
    </row>
    <row r="251" spans="1:54" ht="12.75">
      <c r="A251" s="434">
        <v>136012</v>
      </c>
      <c r="B251" s="434" t="s">
        <v>745</v>
      </c>
      <c r="C251" s="434" t="s">
        <v>16</v>
      </c>
      <c r="D251" s="434" t="s">
        <v>181</v>
      </c>
      <c r="E251" s="434" t="s">
        <v>347</v>
      </c>
      <c r="F251" s="641">
        <v>41346</v>
      </c>
      <c r="H251" s="434">
        <v>108867</v>
      </c>
      <c r="I251" s="434" t="s">
        <v>913</v>
      </c>
      <c r="J251" s="434" t="s">
        <v>42</v>
      </c>
      <c r="K251" s="434" t="s">
        <v>181</v>
      </c>
      <c r="L251" s="434" t="s">
        <v>345</v>
      </c>
      <c r="M251" s="641">
        <v>41620</v>
      </c>
      <c r="O251" s="387"/>
      <c r="P251" s="387"/>
      <c r="Q251" s="387"/>
      <c r="R251" s="387"/>
      <c r="S251" s="387"/>
      <c r="T251" s="387"/>
      <c r="AA251" s="382"/>
      <c r="BB251" s="369"/>
    </row>
    <row r="252" spans="1:54" ht="12.75">
      <c r="A252" s="434">
        <v>100156</v>
      </c>
      <c r="B252" s="434" t="s">
        <v>601</v>
      </c>
      <c r="C252" s="434" t="s">
        <v>132</v>
      </c>
      <c r="D252" s="434" t="s">
        <v>180</v>
      </c>
      <c r="E252" s="434" t="s">
        <v>345</v>
      </c>
      <c r="F252" s="641">
        <v>41775</v>
      </c>
      <c r="H252" s="434">
        <v>108628</v>
      </c>
      <c r="I252" s="434" t="s">
        <v>914</v>
      </c>
      <c r="J252" s="434" t="s">
        <v>71</v>
      </c>
      <c r="K252" s="434" t="s">
        <v>181</v>
      </c>
      <c r="L252" s="434" t="s">
        <v>347</v>
      </c>
      <c r="M252" s="641">
        <v>41956</v>
      </c>
      <c r="O252" s="387"/>
      <c r="P252" s="387"/>
      <c r="Q252" s="387"/>
      <c r="R252" s="387"/>
      <c r="S252" s="387"/>
      <c r="T252" s="387"/>
      <c r="AA252" s="382"/>
      <c r="BB252" s="369"/>
    </row>
    <row r="253" spans="1:54" ht="12.75">
      <c r="A253" s="434">
        <v>135971</v>
      </c>
      <c r="B253" s="434" t="s">
        <v>453</v>
      </c>
      <c r="C253" s="434" t="s">
        <v>37</v>
      </c>
      <c r="D253" s="434" t="s">
        <v>181</v>
      </c>
      <c r="E253" s="434" t="s">
        <v>343</v>
      </c>
      <c r="F253" s="641">
        <v>41607</v>
      </c>
      <c r="H253" s="434">
        <v>108081</v>
      </c>
      <c r="I253" s="434" t="s">
        <v>915</v>
      </c>
      <c r="J253" s="434" t="s">
        <v>81</v>
      </c>
      <c r="K253" s="434" t="s">
        <v>181</v>
      </c>
      <c r="L253" s="434" t="s">
        <v>347</v>
      </c>
      <c r="M253" s="641">
        <v>41949</v>
      </c>
      <c r="O253" s="387"/>
      <c r="P253" s="387"/>
      <c r="Q253" s="387"/>
      <c r="R253" s="387"/>
      <c r="S253" s="387"/>
      <c r="T253" s="387"/>
      <c r="AA253" s="382"/>
      <c r="BB253" s="369"/>
    </row>
    <row r="254" spans="1:54" ht="12.75">
      <c r="A254" s="434">
        <v>135950</v>
      </c>
      <c r="B254" s="434" t="s">
        <v>395</v>
      </c>
      <c r="C254" s="434" t="s">
        <v>126</v>
      </c>
      <c r="D254" s="434" t="s">
        <v>12</v>
      </c>
      <c r="E254" s="434" t="s">
        <v>160</v>
      </c>
      <c r="F254" s="641">
        <v>41606</v>
      </c>
      <c r="H254" s="434">
        <v>107767</v>
      </c>
      <c r="I254" s="434" t="s">
        <v>916</v>
      </c>
      <c r="J254" s="434" t="s">
        <v>159</v>
      </c>
      <c r="K254" s="434" t="s">
        <v>181</v>
      </c>
      <c r="L254" s="434" t="s">
        <v>345</v>
      </c>
      <c r="M254" s="641">
        <v>41935</v>
      </c>
      <c r="O254" s="387"/>
      <c r="P254" s="387"/>
      <c r="Q254" s="387"/>
      <c r="R254" s="387"/>
      <c r="S254" s="387"/>
      <c r="T254" s="387"/>
      <c r="AA254" s="382"/>
      <c r="BB254" s="369"/>
    </row>
    <row r="255" spans="1:54" ht="12.75">
      <c r="A255" s="434">
        <v>135940</v>
      </c>
      <c r="B255" s="434" t="s">
        <v>348</v>
      </c>
      <c r="C255" s="434" t="s">
        <v>63</v>
      </c>
      <c r="D255" s="434" t="s">
        <v>181</v>
      </c>
      <c r="E255" s="434" t="s">
        <v>343</v>
      </c>
      <c r="F255" s="641">
        <v>41410</v>
      </c>
      <c r="H255" s="434">
        <v>107692</v>
      </c>
      <c r="I255" s="434" t="s">
        <v>917</v>
      </c>
      <c r="J255" s="434" t="s">
        <v>159</v>
      </c>
      <c r="K255" s="434" t="s">
        <v>180</v>
      </c>
      <c r="L255" s="434" t="s">
        <v>345</v>
      </c>
      <c r="M255" s="641">
        <v>41621</v>
      </c>
      <c r="O255" s="387"/>
      <c r="P255" s="387"/>
      <c r="Q255" s="387"/>
      <c r="R255" s="387"/>
      <c r="S255" s="387"/>
      <c r="T255" s="387"/>
      <c r="AA255" s="382"/>
      <c r="BB255" s="369"/>
    </row>
    <row r="256" spans="1:54" ht="12.75">
      <c r="A256" s="434">
        <v>135936</v>
      </c>
      <c r="B256" s="434" t="s">
        <v>396</v>
      </c>
      <c r="C256" s="434" t="s">
        <v>97</v>
      </c>
      <c r="D256" s="434" t="s">
        <v>181</v>
      </c>
      <c r="E256" s="434" t="s">
        <v>343</v>
      </c>
      <c r="F256" s="641">
        <v>41557</v>
      </c>
      <c r="H256" s="434">
        <v>107206</v>
      </c>
      <c r="I256" s="434" t="s">
        <v>918</v>
      </c>
      <c r="J256" s="434" t="s">
        <v>102</v>
      </c>
      <c r="K256" s="434" t="s">
        <v>180</v>
      </c>
      <c r="L256" s="434" t="s">
        <v>345</v>
      </c>
      <c r="M256" s="641">
        <v>41795</v>
      </c>
      <c r="O256" s="387"/>
      <c r="P256" s="387"/>
      <c r="Q256" s="387"/>
      <c r="R256" s="387"/>
      <c r="S256" s="387"/>
      <c r="T256" s="387"/>
      <c r="AA256" s="382"/>
      <c r="BB256" s="369"/>
    </row>
    <row r="257" spans="1:54" ht="12.75">
      <c r="A257" s="434">
        <v>135892</v>
      </c>
      <c r="B257" s="434" t="s">
        <v>350</v>
      </c>
      <c r="C257" s="434" t="s">
        <v>194</v>
      </c>
      <c r="D257" s="434" t="s">
        <v>181</v>
      </c>
      <c r="E257" s="434" t="s">
        <v>345</v>
      </c>
      <c r="F257" s="641">
        <v>41899</v>
      </c>
      <c r="H257" s="434">
        <v>107005</v>
      </c>
      <c r="I257" s="434" t="s">
        <v>919</v>
      </c>
      <c r="J257" s="434" t="s">
        <v>25</v>
      </c>
      <c r="K257" s="434" t="s">
        <v>180</v>
      </c>
      <c r="L257" s="434" t="s">
        <v>347</v>
      </c>
      <c r="M257" s="641">
        <v>41605</v>
      </c>
      <c r="O257" s="387"/>
      <c r="P257" s="387"/>
      <c r="Q257" s="387"/>
      <c r="R257" s="387"/>
      <c r="S257" s="387"/>
      <c r="T257" s="387"/>
      <c r="AA257" s="382"/>
      <c r="BB257" s="369"/>
    </row>
    <row r="258" spans="1:54" ht="12.75">
      <c r="A258" s="434">
        <v>135854</v>
      </c>
      <c r="B258" s="434" t="s">
        <v>710</v>
      </c>
      <c r="C258" s="434" t="s">
        <v>124</v>
      </c>
      <c r="D258" s="434" t="s">
        <v>180</v>
      </c>
      <c r="E258" s="434" t="s">
        <v>344</v>
      </c>
      <c r="F258" s="641">
        <v>41978</v>
      </c>
      <c r="H258" s="434">
        <v>106670</v>
      </c>
      <c r="I258" s="434" t="s">
        <v>920</v>
      </c>
      <c r="J258" s="434" t="s">
        <v>130</v>
      </c>
      <c r="K258" s="434" t="s">
        <v>180</v>
      </c>
      <c r="L258" s="434" t="s">
        <v>345</v>
      </c>
      <c r="M258" s="641">
        <v>41654</v>
      </c>
      <c r="O258" s="387"/>
      <c r="P258" s="387"/>
      <c r="Q258" s="387"/>
      <c r="R258" s="387"/>
      <c r="S258" s="387"/>
      <c r="T258" s="387"/>
      <c r="AA258" s="382"/>
      <c r="BB258" s="369"/>
    </row>
    <row r="259" spans="1:54" ht="12.75">
      <c r="A259" s="434">
        <v>135769</v>
      </c>
      <c r="B259" s="434" t="s">
        <v>454</v>
      </c>
      <c r="C259" s="434" t="s">
        <v>76</v>
      </c>
      <c r="D259" s="434" t="s">
        <v>181</v>
      </c>
      <c r="E259" s="434" t="s">
        <v>343</v>
      </c>
      <c r="F259" s="641">
        <v>41662</v>
      </c>
      <c r="H259" s="434">
        <v>106564</v>
      </c>
      <c r="I259" s="434" t="s">
        <v>921</v>
      </c>
      <c r="J259" s="434" t="s">
        <v>194</v>
      </c>
      <c r="K259" s="434" t="s">
        <v>180</v>
      </c>
      <c r="L259" s="434" t="s">
        <v>345</v>
      </c>
      <c r="M259" s="641">
        <v>41472</v>
      </c>
      <c r="O259" s="387"/>
      <c r="P259" s="387"/>
      <c r="Q259" s="387"/>
      <c r="R259" s="387"/>
      <c r="S259" s="387"/>
      <c r="T259" s="387"/>
      <c r="AA259" s="382"/>
      <c r="BB259" s="369"/>
    </row>
    <row r="260" spans="1:54" ht="12.75">
      <c r="A260" s="434">
        <v>135761</v>
      </c>
      <c r="B260" s="434" t="s">
        <v>397</v>
      </c>
      <c r="C260" s="434" t="s">
        <v>85</v>
      </c>
      <c r="D260" s="434" t="s">
        <v>181</v>
      </c>
      <c r="E260" s="434" t="s">
        <v>343</v>
      </c>
      <c r="F260" s="641">
        <v>41593</v>
      </c>
      <c r="H260" s="434">
        <v>106498</v>
      </c>
      <c r="I260" s="434" t="s">
        <v>922</v>
      </c>
      <c r="J260" s="434" t="s">
        <v>191</v>
      </c>
      <c r="K260" s="434" t="s">
        <v>180</v>
      </c>
      <c r="L260" s="434" t="s">
        <v>344</v>
      </c>
      <c r="M260" s="641">
        <v>41543</v>
      </c>
      <c r="O260" s="387"/>
      <c r="P260" s="387"/>
      <c r="Q260" s="387"/>
      <c r="R260" s="387"/>
      <c r="S260" s="387"/>
      <c r="T260" s="387"/>
      <c r="AA260" s="382"/>
      <c r="BB260" s="369"/>
    </row>
    <row r="261" spans="1:54" ht="12.75">
      <c r="A261" s="434">
        <v>135745</v>
      </c>
      <c r="B261" s="434" t="s">
        <v>455</v>
      </c>
      <c r="C261" s="434" t="s">
        <v>210</v>
      </c>
      <c r="D261" s="434" t="s">
        <v>181</v>
      </c>
      <c r="E261" s="434" t="s">
        <v>343</v>
      </c>
      <c r="F261" s="641">
        <v>41621</v>
      </c>
      <c r="H261" s="434">
        <v>106372</v>
      </c>
      <c r="I261" s="434" t="s">
        <v>923</v>
      </c>
      <c r="J261" s="434" t="s">
        <v>36</v>
      </c>
      <c r="K261" s="434" t="s">
        <v>181</v>
      </c>
      <c r="L261" s="434" t="s">
        <v>344</v>
      </c>
      <c r="M261" s="641">
        <v>41459</v>
      </c>
      <c r="O261" s="387"/>
      <c r="P261" s="387"/>
      <c r="Q261" s="387"/>
      <c r="R261" s="387"/>
      <c r="S261" s="387"/>
      <c r="T261" s="387"/>
      <c r="AA261" s="382"/>
      <c r="BB261" s="369"/>
    </row>
    <row r="262" spans="1:54" ht="12.75">
      <c r="A262" s="434">
        <v>135731</v>
      </c>
      <c r="B262" s="434" t="s">
        <v>602</v>
      </c>
      <c r="C262" s="434" t="s">
        <v>91</v>
      </c>
      <c r="D262" s="434" t="s">
        <v>181</v>
      </c>
      <c r="E262" s="434" t="s">
        <v>344</v>
      </c>
      <c r="F262" s="641">
        <v>41893</v>
      </c>
      <c r="H262" s="434">
        <v>105584</v>
      </c>
      <c r="I262" s="434" t="s">
        <v>924</v>
      </c>
      <c r="J262" s="434" t="s">
        <v>46</v>
      </c>
      <c r="K262" s="434" t="s">
        <v>180</v>
      </c>
      <c r="L262" s="434" t="s">
        <v>344</v>
      </c>
      <c r="M262" s="641">
        <v>41773</v>
      </c>
      <c r="O262" s="387"/>
      <c r="P262" s="387"/>
      <c r="Q262" s="387"/>
      <c r="R262" s="387"/>
      <c r="S262" s="387"/>
      <c r="T262" s="387"/>
      <c r="AA262" s="382"/>
      <c r="BB262" s="369"/>
    </row>
    <row r="263" spans="1:54" ht="12.75">
      <c r="A263" s="434">
        <v>135685</v>
      </c>
      <c r="B263" s="434" t="s">
        <v>398</v>
      </c>
      <c r="C263" s="434" t="s">
        <v>85</v>
      </c>
      <c r="D263" s="434" t="s">
        <v>181</v>
      </c>
      <c r="E263" s="434" t="s">
        <v>343</v>
      </c>
      <c r="F263" s="641">
        <v>41592</v>
      </c>
      <c r="H263" s="434">
        <v>105571</v>
      </c>
      <c r="I263" s="434" t="s">
        <v>925</v>
      </c>
      <c r="J263" s="434" t="s">
        <v>46</v>
      </c>
      <c r="K263" s="434" t="s">
        <v>181</v>
      </c>
      <c r="L263" s="434" t="s">
        <v>347</v>
      </c>
      <c r="M263" s="641">
        <v>41773</v>
      </c>
      <c r="O263" s="387"/>
      <c r="P263" s="387"/>
      <c r="Q263" s="387"/>
      <c r="R263" s="387"/>
      <c r="S263" s="387"/>
      <c r="T263" s="387"/>
      <c r="AA263" s="382"/>
      <c r="BB263" s="369"/>
    </row>
    <row r="264" spans="1:54" ht="12.75">
      <c r="A264" s="434">
        <v>135662</v>
      </c>
      <c r="B264" s="434" t="s">
        <v>456</v>
      </c>
      <c r="C264" s="434" t="s">
        <v>77</v>
      </c>
      <c r="D264" s="434" t="s">
        <v>181</v>
      </c>
      <c r="E264" s="434" t="s">
        <v>343</v>
      </c>
      <c r="F264" s="641">
        <v>41606</v>
      </c>
      <c r="H264" s="434">
        <v>105108</v>
      </c>
      <c r="I264" s="434" t="s">
        <v>926</v>
      </c>
      <c r="J264" s="434" t="s">
        <v>4</v>
      </c>
      <c r="K264" s="434" t="s">
        <v>181</v>
      </c>
      <c r="L264" s="434" t="s">
        <v>345</v>
      </c>
      <c r="M264" s="641">
        <v>41585</v>
      </c>
      <c r="O264" s="387"/>
      <c r="P264" s="387"/>
      <c r="Q264" s="387"/>
      <c r="R264" s="387"/>
      <c r="S264" s="387"/>
      <c r="T264" s="387"/>
      <c r="AA264" s="382"/>
      <c r="BB264" s="369"/>
    </row>
    <row r="265" spans="1:54" ht="12.75">
      <c r="A265" s="434">
        <v>135661</v>
      </c>
      <c r="B265" s="434" t="s">
        <v>603</v>
      </c>
      <c r="C265" s="434" t="s">
        <v>54</v>
      </c>
      <c r="D265" s="434" t="s">
        <v>181</v>
      </c>
      <c r="E265" s="434" t="s">
        <v>343</v>
      </c>
      <c r="F265" s="641">
        <v>41796</v>
      </c>
      <c r="H265" s="434">
        <v>104833</v>
      </c>
      <c r="I265" s="434" t="s">
        <v>927</v>
      </c>
      <c r="J265" s="434" t="s">
        <v>5</v>
      </c>
      <c r="K265" s="434" t="s">
        <v>181</v>
      </c>
      <c r="L265" s="434" t="s">
        <v>344</v>
      </c>
      <c r="M265" s="641">
        <v>41556</v>
      </c>
      <c r="O265" s="387"/>
      <c r="P265" s="387"/>
      <c r="Q265" s="387"/>
      <c r="R265" s="387"/>
      <c r="S265" s="387"/>
      <c r="T265" s="387"/>
      <c r="AA265" s="382"/>
      <c r="BB265" s="369"/>
    </row>
    <row r="266" spans="1:54" ht="12.75">
      <c r="A266" s="434">
        <v>135621</v>
      </c>
      <c r="B266" s="434" t="s">
        <v>746</v>
      </c>
      <c r="C266" s="434" t="s">
        <v>63</v>
      </c>
      <c r="D266" s="434" t="s">
        <v>181</v>
      </c>
      <c r="E266" s="434" t="s">
        <v>343</v>
      </c>
      <c r="F266" s="641">
        <v>41291</v>
      </c>
      <c r="H266" s="434">
        <v>104114</v>
      </c>
      <c r="I266" s="434" t="s">
        <v>928</v>
      </c>
      <c r="J266" s="434" t="s">
        <v>37</v>
      </c>
      <c r="K266" s="434" t="s">
        <v>181</v>
      </c>
      <c r="L266" s="434" t="s">
        <v>347</v>
      </c>
      <c r="M266" s="641">
        <v>41613</v>
      </c>
      <c r="O266" s="387"/>
      <c r="P266" s="387"/>
      <c r="Q266" s="387"/>
      <c r="R266" s="387"/>
      <c r="S266" s="387"/>
      <c r="T266" s="387"/>
      <c r="AA266" s="382"/>
      <c r="BB266" s="369"/>
    </row>
    <row r="267" spans="1:54" ht="12.75">
      <c r="A267" s="434">
        <v>135620</v>
      </c>
      <c r="B267" s="434" t="s">
        <v>399</v>
      </c>
      <c r="C267" s="434" t="s">
        <v>63</v>
      </c>
      <c r="D267" s="434" t="s">
        <v>181</v>
      </c>
      <c r="E267" s="434" t="s">
        <v>343</v>
      </c>
      <c r="F267" s="641">
        <v>41605</v>
      </c>
      <c r="H267" s="434">
        <v>103744</v>
      </c>
      <c r="I267" s="434" t="s">
        <v>929</v>
      </c>
      <c r="J267" s="434" t="s">
        <v>38</v>
      </c>
      <c r="K267" s="434" t="s">
        <v>181</v>
      </c>
      <c r="L267" s="434" t="s">
        <v>344</v>
      </c>
      <c r="M267" s="641">
        <v>41620</v>
      </c>
      <c r="O267" s="387"/>
      <c r="P267" s="387"/>
      <c r="Q267" s="387"/>
      <c r="R267" s="387"/>
      <c r="S267" s="387"/>
      <c r="T267" s="387"/>
      <c r="AA267" s="382"/>
      <c r="BB267" s="369"/>
    </row>
    <row r="268" spans="1:54" ht="12.75">
      <c r="A268" s="434">
        <v>135479</v>
      </c>
      <c r="B268" s="434" t="s">
        <v>604</v>
      </c>
      <c r="C268" s="434" t="s">
        <v>188</v>
      </c>
      <c r="D268" s="434" t="s">
        <v>181</v>
      </c>
      <c r="E268" s="434" t="s">
        <v>344</v>
      </c>
      <c r="F268" s="641">
        <v>41984</v>
      </c>
      <c r="H268" s="434">
        <v>103381</v>
      </c>
      <c r="I268" s="434" t="s">
        <v>930</v>
      </c>
      <c r="J268" s="434" t="s">
        <v>110</v>
      </c>
      <c r="K268" s="434" t="s">
        <v>180</v>
      </c>
      <c r="L268" s="434" t="s">
        <v>345</v>
      </c>
      <c r="M268" s="641">
        <v>41558</v>
      </c>
      <c r="O268" s="387"/>
      <c r="P268" s="387"/>
      <c r="Q268" s="387"/>
      <c r="R268" s="387"/>
      <c r="S268" s="387"/>
      <c r="T268" s="387"/>
      <c r="AA268" s="382"/>
      <c r="BB268" s="369"/>
    </row>
    <row r="269" spans="1:54" ht="12.75">
      <c r="A269" s="434">
        <v>135363</v>
      </c>
      <c r="B269" s="434" t="s">
        <v>605</v>
      </c>
      <c r="C269" s="434" t="s">
        <v>212</v>
      </c>
      <c r="D269" s="434" t="s">
        <v>180</v>
      </c>
      <c r="E269" s="434" t="s">
        <v>345</v>
      </c>
      <c r="F269" s="641">
        <v>41921</v>
      </c>
      <c r="H269" s="434">
        <v>101335</v>
      </c>
      <c r="I269" s="434" t="s">
        <v>931</v>
      </c>
      <c r="J269" s="434" t="s">
        <v>200</v>
      </c>
      <c r="K269" s="434" t="s">
        <v>180</v>
      </c>
      <c r="L269" s="434" t="s">
        <v>344</v>
      </c>
      <c r="M269" s="641">
        <v>41936</v>
      </c>
      <c r="AA269" s="382"/>
      <c r="BB269" s="369"/>
    </row>
    <row r="270" spans="1:54" ht="12.75">
      <c r="A270" s="434">
        <v>135335</v>
      </c>
      <c r="B270" s="434" t="s">
        <v>457</v>
      </c>
      <c r="C270" s="434" t="s">
        <v>38</v>
      </c>
      <c r="D270" s="434" t="s">
        <v>181</v>
      </c>
      <c r="E270" s="434" t="s">
        <v>343</v>
      </c>
      <c r="F270" s="641">
        <v>41669</v>
      </c>
      <c r="AA270" s="382"/>
      <c r="BB270" s="369"/>
    </row>
    <row r="271" spans="1:54" ht="12.75">
      <c r="A271" s="434">
        <v>135100</v>
      </c>
      <c r="B271" s="434" t="s">
        <v>458</v>
      </c>
      <c r="C271" s="434" t="s">
        <v>66</v>
      </c>
      <c r="D271" s="434" t="s">
        <v>180</v>
      </c>
      <c r="E271" s="434" t="s">
        <v>345</v>
      </c>
      <c r="F271" s="641">
        <v>41614</v>
      </c>
      <c r="AA271" s="382"/>
      <c r="BB271" s="369"/>
    </row>
    <row r="272" spans="1:54" ht="12.75">
      <c r="A272" s="434">
        <v>135007</v>
      </c>
      <c r="B272" s="434" t="s">
        <v>459</v>
      </c>
      <c r="C272" s="434" t="s">
        <v>130</v>
      </c>
      <c r="D272" s="434" t="s">
        <v>181</v>
      </c>
      <c r="E272" s="434" t="s">
        <v>343</v>
      </c>
      <c r="F272" s="641">
        <v>41620</v>
      </c>
      <c r="AA272" s="382"/>
      <c r="BB272" s="369"/>
    </row>
    <row r="273" spans="1:54" ht="12.75">
      <c r="A273" s="434">
        <v>134865</v>
      </c>
      <c r="B273" s="434" t="s">
        <v>709</v>
      </c>
      <c r="C273" s="434" t="s">
        <v>5</v>
      </c>
      <c r="D273" s="434" t="s">
        <v>182</v>
      </c>
      <c r="E273" s="434" t="s">
        <v>349</v>
      </c>
      <c r="F273" s="641">
        <v>41983</v>
      </c>
      <c r="AA273" s="382"/>
      <c r="BB273" s="369"/>
    </row>
    <row r="274" spans="1:54" ht="12.75">
      <c r="A274" s="434">
        <v>134843</v>
      </c>
      <c r="B274" s="434" t="s">
        <v>460</v>
      </c>
      <c r="C274" s="434" t="s">
        <v>85</v>
      </c>
      <c r="D274" s="434" t="s">
        <v>180</v>
      </c>
      <c r="E274" s="434" t="s">
        <v>345</v>
      </c>
      <c r="F274" s="641">
        <v>41676</v>
      </c>
      <c r="AA274" s="382"/>
      <c r="BB274" s="369"/>
    </row>
    <row r="275" spans="1:54" ht="12.75">
      <c r="A275" s="434">
        <v>134425</v>
      </c>
      <c r="B275" s="434" t="s">
        <v>747</v>
      </c>
      <c r="C275" s="434" t="s">
        <v>85</v>
      </c>
      <c r="D275" s="434" t="s">
        <v>180</v>
      </c>
      <c r="E275" s="434" t="s">
        <v>345</v>
      </c>
      <c r="F275" s="641">
        <v>41696</v>
      </c>
      <c r="AA275" s="382"/>
      <c r="BB275" s="369"/>
    </row>
    <row r="276" spans="1:54" ht="12.75">
      <c r="A276" s="434">
        <v>134279</v>
      </c>
      <c r="B276" s="434" t="s">
        <v>461</v>
      </c>
      <c r="C276" s="434" t="s">
        <v>110</v>
      </c>
      <c r="D276" s="434" t="s">
        <v>180</v>
      </c>
      <c r="E276" s="434" t="s">
        <v>345</v>
      </c>
      <c r="F276" s="641">
        <v>41607</v>
      </c>
      <c r="AA276" s="382"/>
      <c r="BB276" s="369"/>
    </row>
    <row r="277" spans="1:54" ht="12.75">
      <c r="A277" s="434">
        <v>134261</v>
      </c>
      <c r="B277" s="434" t="s">
        <v>462</v>
      </c>
      <c r="C277" s="434" t="s">
        <v>47</v>
      </c>
      <c r="D277" s="434" t="s">
        <v>182</v>
      </c>
      <c r="E277" s="434" t="s">
        <v>349</v>
      </c>
      <c r="F277" s="641">
        <v>41697</v>
      </c>
      <c r="AA277" s="382"/>
      <c r="BB277" s="369"/>
    </row>
    <row r="278" spans="1:54" ht="12.75">
      <c r="A278" s="434">
        <v>134253</v>
      </c>
      <c r="B278" s="434" t="s">
        <v>400</v>
      </c>
      <c r="C278" s="434" t="s">
        <v>85</v>
      </c>
      <c r="D278" s="434" t="s">
        <v>181</v>
      </c>
      <c r="E278" s="434" t="s">
        <v>343</v>
      </c>
      <c r="F278" s="641">
        <v>41592</v>
      </c>
      <c r="AA278" s="382"/>
      <c r="BB278" s="369"/>
    </row>
    <row r="279" spans="1:54" ht="12.75">
      <c r="A279" s="434">
        <v>134062</v>
      </c>
      <c r="B279" s="434" t="s">
        <v>606</v>
      </c>
      <c r="C279" s="434" t="s">
        <v>149</v>
      </c>
      <c r="D279" s="434" t="s">
        <v>182</v>
      </c>
      <c r="E279" s="434" t="s">
        <v>353</v>
      </c>
      <c r="F279" s="641">
        <v>41977</v>
      </c>
      <c r="AA279" s="382"/>
      <c r="BB279" s="369"/>
    </row>
    <row r="280" spans="1:54" ht="12.75">
      <c r="A280" s="434">
        <v>133753</v>
      </c>
      <c r="B280" s="434" t="s">
        <v>388</v>
      </c>
      <c r="C280" s="434" t="s">
        <v>102</v>
      </c>
      <c r="D280" s="434" t="s">
        <v>12</v>
      </c>
      <c r="E280" s="434" t="s">
        <v>160</v>
      </c>
      <c r="F280" s="641">
        <v>41535</v>
      </c>
      <c r="AA280" s="382"/>
      <c r="BB280" s="369"/>
    </row>
    <row r="281" spans="1:54" ht="12.75">
      <c r="A281" s="434">
        <v>133745</v>
      </c>
      <c r="B281" s="434" t="s">
        <v>607</v>
      </c>
      <c r="C281" s="434" t="s">
        <v>16</v>
      </c>
      <c r="D281" s="434" t="s">
        <v>12</v>
      </c>
      <c r="E281" s="434" t="s">
        <v>160</v>
      </c>
      <c r="F281" s="641">
        <v>41760</v>
      </c>
      <c r="AA281" s="382"/>
      <c r="BB281" s="369"/>
    </row>
    <row r="282" spans="1:54" ht="12.75">
      <c r="A282" s="434">
        <v>133730</v>
      </c>
      <c r="B282" s="434" t="s">
        <v>748</v>
      </c>
      <c r="C282" s="434" t="s">
        <v>110</v>
      </c>
      <c r="D282" s="434" t="s">
        <v>180</v>
      </c>
      <c r="E282" s="434" t="s">
        <v>345</v>
      </c>
      <c r="F282" s="641">
        <v>41626</v>
      </c>
      <c r="AA282" s="382"/>
      <c r="BB282" s="369"/>
    </row>
    <row r="283" spans="1:54" ht="12.75">
      <c r="A283" s="434">
        <v>133672</v>
      </c>
      <c r="B283" s="434" t="s">
        <v>608</v>
      </c>
      <c r="C283" s="434" t="s">
        <v>101</v>
      </c>
      <c r="D283" s="434" t="s">
        <v>181</v>
      </c>
      <c r="E283" s="434" t="s">
        <v>344</v>
      </c>
      <c r="F283" s="641">
        <v>41893</v>
      </c>
      <c r="AA283" s="382"/>
      <c r="BB283" s="369"/>
    </row>
    <row r="284" spans="1:54" ht="12.75">
      <c r="A284" s="434">
        <v>133653</v>
      </c>
      <c r="B284" s="434" t="s">
        <v>609</v>
      </c>
      <c r="C284" s="434" t="s">
        <v>64</v>
      </c>
      <c r="D284" s="434" t="s">
        <v>182</v>
      </c>
      <c r="E284" s="434" t="s">
        <v>353</v>
      </c>
      <c r="F284" s="641">
        <v>41957</v>
      </c>
      <c r="AA284" s="382"/>
      <c r="BB284" s="369"/>
    </row>
    <row r="285" spans="1:54" ht="12.75">
      <c r="A285" s="434">
        <v>133586</v>
      </c>
      <c r="B285" s="434" t="s">
        <v>354</v>
      </c>
      <c r="C285" s="434" t="s">
        <v>89</v>
      </c>
      <c r="D285" s="434" t="s">
        <v>182</v>
      </c>
      <c r="E285" s="434" t="s">
        <v>353</v>
      </c>
      <c r="F285" s="641">
        <v>41403</v>
      </c>
      <c r="AA285" s="382"/>
      <c r="BB285" s="369"/>
    </row>
    <row r="286" spans="1:54" ht="12.75">
      <c r="A286" s="434">
        <v>133538</v>
      </c>
      <c r="B286" s="434" t="s">
        <v>749</v>
      </c>
      <c r="C286" s="434" t="s">
        <v>100</v>
      </c>
      <c r="D286" s="434" t="s">
        <v>180</v>
      </c>
      <c r="E286" s="434" t="s">
        <v>351</v>
      </c>
      <c r="F286" s="641">
        <v>41572</v>
      </c>
      <c r="AA286" s="382"/>
      <c r="BB286" s="369"/>
    </row>
    <row r="287" spans="1:54" ht="12.75">
      <c r="A287" s="434">
        <v>133512</v>
      </c>
      <c r="B287" s="434" t="s">
        <v>355</v>
      </c>
      <c r="C287" s="434" t="s">
        <v>89</v>
      </c>
      <c r="D287" s="434" t="s">
        <v>180</v>
      </c>
      <c r="E287" s="434" t="s">
        <v>345</v>
      </c>
      <c r="F287" s="641">
        <v>41950</v>
      </c>
      <c r="AA287" s="382"/>
      <c r="BB287" s="369"/>
    </row>
    <row r="288" spans="1:54" ht="12.75">
      <c r="A288" s="434">
        <v>133484</v>
      </c>
      <c r="B288" s="434" t="s">
        <v>463</v>
      </c>
      <c r="C288" s="434" t="s">
        <v>25</v>
      </c>
      <c r="D288" s="434" t="s">
        <v>180</v>
      </c>
      <c r="E288" s="434" t="s">
        <v>347</v>
      </c>
      <c r="F288" s="641">
        <v>41668</v>
      </c>
      <c r="AA288" s="382"/>
      <c r="BB288" s="369"/>
    </row>
    <row r="289" spans="1:54" ht="12.75">
      <c r="A289" s="434">
        <v>133479</v>
      </c>
      <c r="B289" s="434" t="s">
        <v>750</v>
      </c>
      <c r="C289" s="434" t="s">
        <v>52</v>
      </c>
      <c r="D289" s="434" t="s">
        <v>180</v>
      </c>
      <c r="E289" s="434" t="s">
        <v>345</v>
      </c>
      <c r="F289" s="641">
        <v>41537</v>
      </c>
      <c r="AA289" s="382"/>
      <c r="BB289" s="369"/>
    </row>
    <row r="290" spans="1:54" ht="12.75">
      <c r="A290" s="434">
        <v>133422</v>
      </c>
      <c r="B290" s="434" t="s">
        <v>356</v>
      </c>
      <c r="C290" s="434" t="s">
        <v>176</v>
      </c>
      <c r="D290" s="434" t="s">
        <v>181</v>
      </c>
      <c r="E290" s="434" t="s">
        <v>345</v>
      </c>
      <c r="F290" s="641">
        <v>41915</v>
      </c>
      <c r="AA290" s="382"/>
      <c r="BB290" s="369"/>
    </row>
    <row r="291" spans="1:54" ht="12.75">
      <c r="A291" s="434">
        <v>133340</v>
      </c>
      <c r="B291" s="434" t="s">
        <v>610</v>
      </c>
      <c r="C291" s="434" t="s">
        <v>82</v>
      </c>
      <c r="D291" s="434" t="s">
        <v>182</v>
      </c>
      <c r="E291" s="434" t="s">
        <v>349</v>
      </c>
      <c r="F291" s="641">
        <v>41969</v>
      </c>
      <c r="AA291" s="382"/>
      <c r="BB291" s="369"/>
    </row>
    <row r="292" spans="1:54" ht="12.75">
      <c r="A292" s="434">
        <v>133328</v>
      </c>
      <c r="B292" s="434" t="s">
        <v>401</v>
      </c>
      <c r="C292" s="434" t="s">
        <v>138</v>
      </c>
      <c r="D292" s="434" t="s">
        <v>180</v>
      </c>
      <c r="E292" s="434" t="s">
        <v>345</v>
      </c>
      <c r="F292" s="641">
        <v>41591</v>
      </c>
      <c r="AA292" s="382"/>
      <c r="BB292" s="369"/>
    </row>
    <row r="293" spans="1:54" ht="12.75">
      <c r="A293" s="434">
        <v>133306</v>
      </c>
      <c r="B293" s="434" t="s">
        <v>464</v>
      </c>
      <c r="C293" s="434" t="s">
        <v>110</v>
      </c>
      <c r="D293" s="434" t="s">
        <v>181</v>
      </c>
      <c r="E293" s="434" t="s">
        <v>344</v>
      </c>
      <c r="F293" s="641">
        <v>41619</v>
      </c>
      <c r="AA293" s="382"/>
      <c r="BB293" s="369"/>
    </row>
    <row r="294" spans="1:54" ht="12.75">
      <c r="A294" s="434">
        <v>133282</v>
      </c>
      <c r="B294" s="434" t="s">
        <v>465</v>
      </c>
      <c r="C294" s="434" t="s">
        <v>185</v>
      </c>
      <c r="D294" s="434" t="s">
        <v>180</v>
      </c>
      <c r="E294" s="434" t="s">
        <v>344</v>
      </c>
      <c r="F294" s="641">
        <v>41669</v>
      </c>
      <c r="AA294" s="382"/>
      <c r="BB294" s="369"/>
    </row>
    <row r="295" spans="1:54" ht="12.75">
      <c r="A295" s="434">
        <v>132762</v>
      </c>
      <c r="B295" s="434" t="s">
        <v>611</v>
      </c>
      <c r="C295" s="434" t="s">
        <v>213</v>
      </c>
      <c r="D295" s="434" t="s">
        <v>181</v>
      </c>
      <c r="E295" s="434" t="s">
        <v>347</v>
      </c>
      <c r="F295" s="641">
        <v>41711</v>
      </c>
      <c r="AA295" s="382"/>
      <c r="BB295" s="369"/>
    </row>
    <row r="296" spans="1:54" ht="12.75">
      <c r="A296" s="434">
        <v>132267</v>
      </c>
      <c r="B296" s="434" t="s">
        <v>612</v>
      </c>
      <c r="C296" s="434" t="s">
        <v>207</v>
      </c>
      <c r="D296" s="434" t="s">
        <v>180</v>
      </c>
      <c r="E296" s="434" t="s">
        <v>345</v>
      </c>
      <c r="F296" s="641">
        <v>41922</v>
      </c>
      <c r="AA296" s="382"/>
      <c r="BB296" s="369"/>
    </row>
    <row r="297" spans="1:54" ht="12.75">
      <c r="A297" s="434">
        <v>132240</v>
      </c>
      <c r="B297" s="434" t="s">
        <v>357</v>
      </c>
      <c r="C297" s="434" t="s">
        <v>138</v>
      </c>
      <c r="D297" s="434" t="s">
        <v>180</v>
      </c>
      <c r="E297" s="434" t="s">
        <v>351</v>
      </c>
      <c r="F297" s="641">
        <v>41383</v>
      </c>
      <c r="AA297" s="382"/>
      <c r="BB297" s="369"/>
    </row>
    <row r="298" spans="1:54" ht="12.75">
      <c r="A298" s="434">
        <v>132224</v>
      </c>
      <c r="B298" s="434" t="s">
        <v>751</v>
      </c>
      <c r="C298" s="434" t="s">
        <v>212</v>
      </c>
      <c r="D298" s="434" t="s">
        <v>180</v>
      </c>
      <c r="E298" s="434" t="s">
        <v>345</v>
      </c>
      <c r="F298" s="641">
        <v>41620</v>
      </c>
      <c r="AA298" s="382"/>
      <c r="BB298" s="369"/>
    </row>
    <row r="299" spans="1:54" ht="12.75">
      <c r="A299" s="434">
        <v>132144</v>
      </c>
      <c r="B299" s="434" t="s">
        <v>752</v>
      </c>
      <c r="C299" s="434" t="s">
        <v>84</v>
      </c>
      <c r="D299" s="434" t="s">
        <v>180</v>
      </c>
      <c r="E299" s="434" t="s">
        <v>345</v>
      </c>
      <c r="F299" s="641">
        <v>41697</v>
      </c>
      <c r="AA299" s="382"/>
      <c r="BB299" s="369"/>
    </row>
    <row r="300" spans="1:54" ht="12.75">
      <c r="A300" s="434">
        <v>132122</v>
      </c>
      <c r="B300" s="434" t="s">
        <v>466</v>
      </c>
      <c r="C300" s="434" t="s">
        <v>126</v>
      </c>
      <c r="D300" s="434" t="s">
        <v>182</v>
      </c>
      <c r="E300" s="434" t="s">
        <v>349</v>
      </c>
      <c r="F300" s="641">
        <v>41704</v>
      </c>
      <c r="AA300" s="382"/>
      <c r="BB300" s="369"/>
    </row>
    <row r="301" spans="1:54" ht="12.75">
      <c r="A301" s="434">
        <v>131915</v>
      </c>
      <c r="B301" s="434" t="s">
        <v>467</v>
      </c>
      <c r="C301" s="434" t="s">
        <v>89</v>
      </c>
      <c r="D301" s="434" t="s">
        <v>182</v>
      </c>
      <c r="E301" s="434" t="s">
        <v>349</v>
      </c>
      <c r="F301" s="641">
        <v>41619</v>
      </c>
      <c r="AA301" s="382"/>
      <c r="BB301" s="369"/>
    </row>
    <row r="302" spans="1:54" ht="12.75">
      <c r="A302" s="434">
        <v>131837</v>
      </c>
      <c r="B302" s="434" t="s">
        <v>613</v>
      </c>
      <c r="C302" s="434" t="s">
        <v>189</v>
      </c>
      <c r="D302" s="434" t="s">
        <v>180</v>
      </c>
      <c r="E302" s="434" t="s">
        <v>344</v>
      </c>
      <c r="F302" s="641">
        <v>41899</v>
      </c>
      <c r="AA302" s="382"/>
      <c r="BB302" s="369"/>
    </row>
    <row r="303" spans="1:54" ht="12.75">
      <c r="A303" s="434">
        <v>131776</v>
      </c>
      <c r="B303" s="434" t="s">
        <v>753</v>
      </c>
      <c r="C303" s="434" t="s">
        <v>100</v>
      </c>
      <c r="D303" s="434" t="s">
        <v>180</v>
      </c>
      <c r="E303" s="434" t="s">
        <v>345</v>
      </c>
      <c r="F303" s="641">
        <v>41465</v>
      </c>
      <c r="AA303" s="382"/>
      <c r="BB303" s="369"/>
    </row>
    <row r="304" spans="1:54" ht="12.75">
      <c r="A304" s="434">
        <v>131692</v>
      </c>
      <c r="B304" s="434" t="s">
        <v>614</v>
      </c>
      <c r="C304" s="434" t="s">
        <v>204</v>
      </c>
      <c r="D304" s="434" t="s">
        <v>182</v>
      </c>
      <c r="E304" s="434" t="s">
        <v>425</v>
      </c>
      <c r="F304" s="641">
        <v>41970</v>
      </c>
      <c r="AA304" s="382"/>
      <c r="BB304" s="369"/>
    </row>
    <row r="305" spans="1:54" ht="12.75">
      <c r="A305" s="434">
        <v>131526</v>
      </c>
      <c r="B305" s="434" t="s">
        <v>754</v>
      </c>
      <c r="C305" s="434" t="s">
        <v>82</v>
      </c>
      <c r="D305" s="434" t="s">
        <v>182</v>
      </c>
      <c r="E305" s="434" t="s">
        <v>349</v>
      </c>
      <c r="F305" s="641">
        <v>41360</v>
      </c>
      <c r="AA305" s="382"/>
      <c r="BB305" s="369"/>
    </row>
    <row r="306" spans="1:54" ht="12.75">
      <c r="A306" s="434">
        <v>131418</v>
      </c>
      <c r="B306" s="434" t="s">
        <v>532</v>
      </c>
      <c r="C306" s="434" t="s">
        <v>205</v>
      </c>
      <c r="D306" s="434" t="s">
        <v>180</v>
      </c>
      <c r="E306" s="434" t="s">
        <v>344</v>
      </c>
      <c r="F306" s="641">
        <v>41726</v>
      </c>
      <c r="AA306" s="382"/>
      <c r="BB306" s="369"/>
    </row>
    <row r="307" spans="1:54" ht="12.75">
      <c r="A307" s="434">
        <v>131159</v>
      </c>
      <c r="B307" s="434" t="s">
        <v>615</v>
      </c>
      <c r="C307" s="434" t="s">
        <v>194</v>
      </c>
      <c r="D307" s="434" t="s">
        <v>180</v>
      </c>
      <c r="E307" s="434" t="s">
        <v>345</v>
      </c>
      <c r="F307" s="641">
        <v>41774</v>
      </c>
      <c r="AA307" s="382"/>
      <c r="BB307" s="369"/>
    </row>
    <row r="308" spans="1:54" ht="12.75">
      <c r="A308" s="434">
        <v>130939</v>
      </c>
      <c r="B308" s="434" t="s">
        <v>468</v>
      </c>
      <c r="C308" s="434" t="s">
        <v>159</v>
      </c>
      <c r="D308" s="434" t="s">
        <v>180</v>
      </c>
      <c r="E308" s="434" t="s">
        <v>347</v>
      </c>
      <c r="F308" s="641">
        <v>41606</v>
      </c>
      <c r="AA308" s="382"/>
      <c r="BB308" s="369"/>
    </row>
    <row r="309" spans="1:54" ht="12.75">
      <c r="A309" s="434">
        <v>130091</v>
      </c>
      <c r="B309" s="434" t="s">
        <v>755</v>
      </c>
      <c r="C309" s="434" t="s">
        <v>4</v>
      </c>
      <c r="D309" s="434" t="s">
        <v>12</v>
      </c>
      <c r="E309" s="434" t="s">
        <v>160</v>
      </c>
      <c r="F309" s="641">
        <v>41319</v>
      </c>
      <c r="AA309" s="382"/>
      <c r="BB309" s="369"/>
    </row>
    <row r="310" spans="1:54" ht="12.75">
      <c r="A310" s="434">
        <v>126304</v>
      </c>
      <c r="B310" s="434" t="s">
        <v>402</v>
      </c>
      <c r="C310" s="434" t="s">
        <v>208</v>
      </c>
      <c r="D310" s="434" t="s">
        <v>180</v>
      </c>
      <c r="E310" s="434" t="s">
        <v>351</v>
      </c>
      <c r="F310" s="641">
        <v>41572</v>
      </c>
      <c r="AA310" s="382"/>
      <c r="BB310" s="369"/>
    </row>
    <row r="311" spans="1:54" ht="12.75">
      <c r="A311" s="434">
        <v>126258</v>
      </c>
      <c r="B311" s="434" t="s">
        <v>756</v>
      </c>
      <c r="C311" s="434" t="s">
        <v>208</v>
      </c>
      <c r="D311" s="434" t="s">
        <v>180</v>
      </c>
      <c r="E311" s="434" t="s">
        <v>347</v>
      </c>
      <c r="F311" s="641">
        <v>41380</v>
      </c>
      <c r="AA311" s="382"/>
      <c r="BB311" s="369"/>
    </row>
    <row r="312" spans="1:54" ht="12.75">
      <c r="A312" s="434">
        <v>126209</v>
      </c>
      <c r="B312" s="434" t="s">
        <v>616</v>
      </c>
      <c r="C312" s="434" t="s">
        <v>206</v>
      </c>
      <c r="D312" s="434" t="s">
        <v>180</v>
      </c>
      <c r="E312" s="434" t="s">
        <v>345</v>
      </c>
      <c r="F312" s="641">
        <v>41969</v>
      </c>
      <c r="AA312" s="382"/>
      <c r="BB312" s="369"/>
    </row>
    <row r="313" spans="1:54" ht="12.75">
      <c r="A313" s="434">
        <v>126084</v>
      </c>
      <c r="B313" s="434" t="s">
        <v>469</v>
      </c>
      <c r="C313" s="434" t="s">
        <v>210</v>
      </c>
      <c r="D313" s="434" t="s">
        <v>181</v>
      </c>
      <c r="E313" s="434" t="s">
        <v>345</v>
      </c>
      <c r="F313" s="641">
        <v>41669</v>
      </c>
      <c r="AA313" s="382"/>
      <c r="BB313" s="369"/>
    </row>
    <row r="314" spans="1:54" ht="12.75">
      <c r="A314" s="434">
        <v>125985</v>
      </c>
      <c r="B314" s="434" t="s">
        <v>757</v>
      </c>
      <c r="C314" s="434" t="s">
        <v>210</v>
      </c>
      <c r="D314" s="434" t="s">
        <v>180</v>
      </c>
      <c r="E314" s="434" t="s">
        <v>351</v>
      </c>
      <c r="F314" s="641">
        <v>41439</v>
      </c>
      <c r="AA314" s="382"/>
      <c r="BB314" s="369"/>
    </row>
    <row r="315" spans="1:54" ht="12.75">
      <c r="A315" s="434">
        <v>125227</v>
      </c>
      <c r="B315" s="434" t="s">
        <v>470</v>
      </c>
      <c r="C315" s="434" t="s">
        <v>17</v>
      </c>
      <c r="D315" s="434" t="s">
        <v>180</v>
      </c>
      <c r="E315" s="434" t="s">
        <v>344</v>
      </c>
      <c r="F315" s="641">
        <v>41662</v>
      </c>
      <c r="AA315" s="382"/>
      <c r="BB315" s="369"/>
    </row>
    <row r="316" spans="1:54" ht="12.75">
      <c r="A316" s="434">
        <v>125128</v>
      </c>
      <c r="B316" s="434" t="s">
        <v>617</v>
      </c>
      <c r="C316" s="434" t="s">
        <v>17</v>
      </c>
      <c r="D316" s="434" t="s">
        <v>180</v>
      </c>
      <c r="E316" s="434" t="s">
        <v>345</v>
      </c>
      <c r="F316" s="641">
        <v>41817</v>
      </c>
      <c r="AA316" s="382"/>
      <c r="BB316" s="369"/>
    </row>
    <row r="317" spans="1:54" ht="12.75">
      <c r="A317" s="434">
        <v>124908</v>
      </c>
      <c r="B317" s="434" t="s">
        <v>758</v>
      </c>
      <c r="C317" s="434" t="s">
        <v>67</v>
      </c>
      <c r="D317" s="434" t="s">
        <v>182</v>
      </c>
      <c r="E317" s="434" t="s">
        <v>349</v>
      </c>
      <c r="F317" s="641">
        <v>41536</v>
      </c>
      <c r="AA317" s="382"/>
      <c r="BB317" s="369"/>
    </row>
    <row r="318" spans="1:54" ht="12.75">
      <c r="A318" s="434">
        <v>124851</v>
      </c>
      <c r="B318" s="434" t="s">
        <v>618</v>
      </c>
      <c r="C318" s="434" t="s">
        <v>67</v>
      </c>
      <c r="D318" s="434" t="s">
        <v>181</v>
      </c>
      <c r="E318" s="434" t="s">
        <v>345</v>
      </c>
      <c r="F318" s="641">
        <v>41928</v>
      </c>
      <c r="AA318" s="382"/>
      <c r="BB318" s="369"/>
    </row>
    <row r="319" spans="1:54" ht="12.75">
      <c r="A319" s="434">
        <v>124716</v>
      </c>
      <c r="B319" s="434" t="s">
        <v>619</v>
      </c>
      <c r="C319" s="434" t="s">
        <v>67</v>
      </c>
      <c r="D319" s="434" t="s">
        <v>180</v>
      </c>
      <c r="E319" s="434" t="s">
        <v>351</v>
      </c>
      <c r="F319" s="641">
        <v>41914</v>
      </c>
      <c r="AA319" s="382"/>
      <c r="BB319" s="369"/>
    </row>
    <row r="320" spans="1:54" ht="12.75">
      <c r="A320" s="434">
        <v>124714</v>
      </c>
      <c r="B320" s="434" t="s">
        <v>471</v>
      </c>
      <c r="C320" s="434" t="s">
        <v>67</v>
      </c>
      <c r="D320" s="434" t="s">
        <v>180</v>
      </c>
      <c r="E320" s="434" t="s">
        <v>351</v>
      </c>
      <c r="F320" s="641">
        <v>41600</v>
      </c>
      <c r="AA320" s="382"/>
      <c r="BB320" s="369"/>
    </row>
    <row r="321" spans="1:54" ht="12.75">
      <c r="A321" s="434">
        <v>124708</v>
      </c>
      <c r="B321" s="434" t="s">
        <v>759</v>
      </c>
      <c r="C321" s="434" t="s">
        <v>67</v>
      </c>
      <c r="D321" s="434" t="s">
        <v>180</v>
      </c>
      <c r="E321" s="434" t="s">
        <v>351</v>
      </c>
      <c r="F321" s="641">
        <v>41467</v>
      </c>
      <c r="AA321" s="382"/>
      <c r="BB321" s="369"/>
    </row>
    <row r="322" spans="1:54" ht="12.75">
      <c r="A322" s="434">
        <v>124673</v>
      </c>
      <c r="B322" s="434" t="s">
        <v>760</v>
      </c>
      <c r="C322" s="434" t="s">
        <v>67</v>
      </c>
      <c r="D322" s="434" t="s">
        <v>180</v>
      </c>
      <c r="E322" s="434" t="s">
        <v>345</v>
      </c>
      <c r="F322" s="641">
        <v>41775</v>
      </c>
      <c r="AA322" s="382"/>
      <c r="BB322" s="369"/>
    </row>
    <row r="323" spans="1:54" ht="12.75">
      <c r="A323" s="434">
        <v>124655</v>
      </c>
      <c r="B323" s="434" t="s">
        <v>761</v>
      </c>
      <c r="C323" s="434" t="s">
        <v>67</v>
      </c>
      <c r="D323" s="434" t="s">
        <v>180</v>
      </c>
      <c r="E323" s="434" t="s">
        <v>345</v>
      </c>
      <c r="F323" s="641">
        <v>41557</v>
      </c>
      <c r="AA323" s="382"/>
      <c r="BB323" s="369"/>
    </row>
    <row r="324" spans="1:54" ht="12.75">
      <c r="A324" s="434">
        <v>124638</v>
      </c>
      <c r="B324" s="434" t="s">
        <v>620</v>
      </c>
      <c r="C324" s="434" t="s">
        <v>67</v>
      </c>
      <c r="D324" s="434" t="s">
        <v>180</v>
      </c>
      <c r="E324" s="434" t="s">
        <v>345</v>
      </c>
      <c r="F324" s="641">
        <v>41775</v>
      </c>
      <c r="AA324" s="382"/>
      <c r="BB324" s="369"/>
    </row>
    <row r="325" spans="1:54" ht="12.75">
      <c r="A325" s="434">
        <v>124390</v>
      </c>
      <c r="B325" s="434" t="s">
        <v>472</v>
      </c>
      <c r="C325" s="434" t="s">
        <v>138</v>
      </c>
      <c r="D325" s="434" t="s">
        <v>181</v>
      </c>
      <c r="E325" s="434" t="s">
        <v>347</v>
      </c>
      <c r="F325" s="641">
        <v>41619</v>
      </c>
      <c r="AA325" s="382"/>
      <c r="BB325" s="369"/>
    </row>
    <row r="326" spans="1:54" ht="12.75">
      <c r="A326" s="434">
        <v>124216</v>
      </c>
      <c r="B326" s="434" t="s">
        <v>473</v>
      </c>
      <c r="C326" s="434" t="s">
        <v>138</v>
      </c>
      <c r="D326" s="434" t="s">
        <v>180</v>
      </c>
      <c r="E326" s="434" t="s">
        <v>345</v>
      </c>
      <c r="F326" s="641">
        <v>41606</v>
      </c>
      <c r="AA326" s="382"/>
      <c r="BB326" s="369"/>
    </row>
    <row r="327" spans="1:54" ht="12.75">
      <c r="A327" s="434">
        <v>124204</v>
      </c>
      <c r="B327" s="434" t="s">
        <v>533</v>
      </c>
      <c r="C327" s="434" t="s">
        <v>186</v>
      </c>
      <c r="D327" s="434" t="s">
        <v>180</v>
      </c>
      <c r="E327" s="434" t="s">
        <v>345</v>
      </c>
      <c r="F327" s="641">
        <v>41717</v>
      </c>
      <c r="AA327" s="382"/>
      <c r="BB327" s="369"/>
    </row>
    <row r="328" spans="1:54" ht="12.75">
      <c r="A328" s="434">
        <v>124203</v>
      </c>
      <c r="B328" s="434" t="s">
        <v>534</v>
      </c>
      <c r="C328" s="434" t="s">
        <v>186</v>
      </c>
      <c r="D328" s="434" t="s">
        <v>180</v>
      </c>
      <c r="E328" s="434" t="s">
        <v>345</v>
      </c>
      <c r="F328" s="641">
        <v>41718</v>
      </c>
      <c r="AA328" s="382"/>
      <c r="BB328" s="369"/>
    </row>
    <row r="329" spans="1:54" ht="12.75">
      <c r="A329" s="434">
        <v>124139</v>
      </c>
      <c r="B329" s="434" t="s">
        <v>535</v>
      </c>
      <c r="C329" s="434" t="s">
        <v>186</v>
      </c>
      <c r="D329" s="434" t="s">
        <v>180</v>
      </c>
      <c r="E329" s="434" t="s">
        <v>345</v>
      </c>
      <c r="F329" s="641">
        <v>41718</v>
      </c>
      <c r="AA329" s="382"/>
      <c r="BB329" s="369"/>
    </row>
    <row r="330" spans="1:54" ht="12.75">
      <c r="A330" s="434">
        <v>124036</v>
      </c>
      <c r="B330" s="434" t="s">
        <v>621</v>
      </c>
      <c r="C330" s="434" t="s">
        <v>186</v>
      </c>
      <c r="D330" s="434" t="s">
        <v>180</v>
      </c>
      <c r="E330" s="434" t="s">
        <v>347</v>
      </c>
      <c r="F330" s="641">
        <v>41894</v>
      </c>
      <c r="AA330" s="382"/>
      <c r="BB330" s="369"/>
    </row>
    <row r="331" spans="1:54" ht="12.75">
      <c r="A331" s="434">
        <v>124015</v>
      </c>
      <c r="B331" s="434" t="s">
        <v>474</v>
      </c>
      <c r="C331" s="434" t="s">
        <v>138</v>
      </c>
      <c r="D331" s="434" t="s">
        <v>180</v>
      </c>
      <c r="E331" s="434" t="s">
        <v>347</v>
      </c>
      <c r="F331" s="641">
        <v>41626</v>
      </c>
      <c r="AA331" s="382"/>
      <c r="BB331" s="369"/>
    </row>
    <row r="332" spans="1:54" ht="12.75">
      <c r="A332" s="434">
        <v>123826</v>
      </c>
      <c r="B332" s="434" t="s">
        <v>762</v>
      </c>
      <c r="C332" s="434" t="s">
        <v>99</v>
      </c>
      <c r="D332" s="434" t="s">
        <v>180</v>
      </c>
      <c r="E332" s="434" t="s">
        <v>344</v>
      </c>
      <c r="F332" s="641">
        <v>41796</v>
      </c>
      <c r="AA332" s="382"/>
      <c r="BB332" s="369"/>
    </row>
    <row r="333" spans="1:54" ht="12.75">
      <c r="A333" s="434">
        <v>123721</v>
      </c>
      <c r="B333" s="434" t="s">
        <v>763</v>
      </c>
      <c r="C333" s="434" t="s">
        <v>99</v>
      </c>
      <c r="D333" s="434" t="s">
        <v>180</v>
      </c>
      <c r="E333" s="434" t="s">
        <v>345</v>
      </c>
      <c r="F333" s="641">
        <v>41767</v>
      </c>
      <c r="AA333" s="382"/>
      <c r="BB333" s="369"/>
    </row>
    <row r="334" spans="1:54" ht="12.75">
      <c r="A334" s="434">
        <v>123554</v>
      </c>
      <c r="B334" s="434" t="s">
        <v>622</v>
      </c>
      <c r="C334" s="434" t="s">
        <v>128</v>
      </c>
      <c r="D334" s="434" t="s">
        <v>180</v>
      </c>
      <c r="E334" s="434" t="s">
        <v>344</v>
      </c>
      <c r="F334" s="641">
        <v>41829</v>
      </c>
      <c r="AA334" s="382"/>
      <c r="BB334" s="369"/>
    </row>
    <row r="335" spans="1:54" ht="12.75">
      <c r="A335" s="434">
        <v>123423</v>
      </c>
      <c r="B335" s="434" t="s">
        <v>764</v>
      </c>
      <c r="C335" s="434" t="s">
        <v>128</v>
      </c>
      <c r="D335" s="434" t="s">
        <v>180</v>
      </c>
      <c r="E335" s="434" t="s">
        <v>345</v>
      </c>
      <c r="F335" s="641">
        <v>41682</v>
      </c>
      <c r="AA335" s="382"/>
      <c r="BB335" s="369"/>
    </row>
    <row r="336" spans="1:54" ht="12.75">
      <c r="A336" s="434">
        <v>123238</v>
      </c>
      <c r="B336" s="434" t="s">
        <v>403</v>
      </c>
      <c r="C336" s="434" t="s">
        <v>148</v>
      </c>
      <c r="D336" s="434" t="s">
        <v>181</v>
      </c>
      <c r="E336" s="434" t="s">
        <v>345</v>
      </c>
      <c r="F336" s="641">
        <v>41557</v>
      </c>
      <c r="AA336" s="382"/>
      <c r="BB336" s="369"/>
    </row>
    <row r="337" spans="1:54" ht="12.75">
      <c r="A337" s="434">
        <v>123016</v>
      </c>
      <c r="B337" s="434" t="s">
        <v>475</v>
      </c>
      <c r="C337" s="434" t="s">
        <v>148</v>
      </c>
      <c r="D337" s="434" t="s">
        <v>180</v>
      </c>
      <c r="E337" s="434" t="s">
        <v>345</v>
      </c>
      <c r="F337" s="641">
        <v>41607</v>
      </c>
      <c r="AA337" s="382"/>
      <c r="BB337" s="369"/>
    </row>
    <row r="338" spans="1:54" ht="12.75">
      <c r="A338" s="434">
        <v>123015</v>
      </c>
      <c r="B338" s="434" t="s">
        <v>476</v>
      </c>
      <c r="C338" s="434" t="s">
        <v>148</v>
      </c>
      <c r="D338" s="434" t="s">
        <v>180</v>
      </c>
      <c r="E338" s="434" t="s">
        <v>345</v>
      </c>
      <c r="F338" s="641">
        <v>41613</v>
      </c>
      <c r="AA338" s="382"/>
      <c r="BB338" s="369"/>
    </row>
    <row r="339" spans="1:54" ht="12.75">
      <c r="A339" s="434">
        <v>122844</v>
      </c>
      <c r="B339" s="434" t="s">
        <v>404</v>
      </c>
      <c r="C339" s="434" t="s">
        <v>85</v>
      </c>
      <c r="D339" s="434" t="s">
        <v>181</v>
      </c>
      <c r="E339" s="434" t="s">
        <v>345</v>
      </c>
      <c r="F339" s="641">
        <v>41592</v>
      </c>
      <c r="AA339" s="382"/>
      <c r="BB339" s="369"/>
    </row>
    <row r="340" spans="1:54" ht="12.75">
      <c r="A340" s="434">
        <v>122835</v>
      </c>
      <c r="B340" s="434" t="s">
        <v>765</v>
      </c>
      <c r="C340" s="434" t="s">
        <v>85</v>
      </c>
      <c r="D340" s="434" t="s">
        <v>181</v>
      </c>
      <c r="E340" s="434" t="s">
        <v>345</v>
      </c>
      <c r="F340" s="641">
        <v>41591</v>
      </c>
      <c r="AA340" s="382"/>
      <c r="BB340" s="369"/>
    </row>
    <row r="341" spans="1:54" ht="12.75">
      <c r="A341" s="434">
        <v>122663</v>
      </c>
      <c r="B341" s="434" t="s">
        <v>623</v>
      </c>
      <c r="C341" s="434" t="s">
        <v>84</v>
      </c>
      <c r="D341" s="434" t="s">
        <v>180</v>
      </c>
      <c r="E341" s="434" t="s">
        <v>345</v>
      </c>
      <c r="F341" s="641">
        <v>41836</v>
      </c>
      <c r="AA341" s="382"/>
      <c r="BB341" s="369"/>
    </row>
    <row r="342" spans="1:54" ht="12.75">
      <c r="A342" s="434">
        <v>122571</v>
      </c>
      <c r="B342" s="434" t="s">
        <v>766</v>
      </c>
      <c r="C342" s="434" t="s">
        <v>84</v>
      </c>
      <c r="D342" s="434" t="s">
        <v>180</v>
      </c>
      <c r="E342" s="434" t="s">
        <v>345</v>
      </c>
      <c r="F342" s="641">
        <v>41557</v>
      </c>
      <c r="AA342" s="382"/>
      <c r="BB342" s="369"/>
    </row>
    <row r="343" spans="1:54" ht="12.75">
      <c r="A343" s="434">
        <v>122401</v>
      </c>
      <c r="B343" s="434" t="s">
        <v>624</v>
      </c>
      <c r="C343" s="434" t="s">
        <v>85</v>
      </c>
      <c r="D343" s="434" t="s">
        <v>12</v>
      </c>
      <c r="E343" s="434" t="s">
        <v>160</v>
      </c>
      <c r="F343" s="641">
        <v>41977</v>
      </c>
      <c r="AA343" s="382"/>
      <c r="BB343" s="369"/>
    </row>
    <row r="344" spans="1:54" ht="12.75">
      <c r="A344" s="434">
        <v>122347</v>
      </c>
      <c r="B344" s="434" t="s">
        <v>405</v>
      </c>
      <c r="C344" s="434" t="s">
        <v>55</v>
      </c>
      <c r="D344" s="434" t="s">
        <v>181</v>
      </c>
      <c r="E344" s="434" t="s">
        <v>345</v>
      </c>
      <c r="F344" s="641">
        <v>41570</v>
      </c>
      <c r="AA344" s="382"/>
      <c r="BB344" s="369"/>
    </row>
    <row r="345" spans="1:54" ht="12.75">
      <c r="A345" s="434">
        <v>122328</v>
      </c>
      <c r="B345" s="434" t="s">
        <v>711</v>
      </c>
      <c r="C345" s="434" t="s">
        <v>55</v>
      </c>
      <c r="D345" s="434" t="s">
        <v>181</v>
      </c>
      <c r="E345" s="434" t="s">
        <v>347</v>
      </c>
      <c r="F345" s="641">
        <v>41984</v>
      </c>
      <c r="AA345" s="382"/>
      <c r="BB345" s="369"/>
    </row>
    <row r="346" spans="1:54" ht="12.75">
      <c r="A346" s="434">
        <v>122303</v>
      </c>
      <c r="B346" s="434" t="s">
        <v>477</v>
      </c>
      <c r="C346" s="434" t="s">
        <v>55</v>
      </c>
      <c r="D346" s="434" t="s">
        <v>180</v>
      </c>
      <c r="E346" s="434" t="s">
        <v>344</v>
      </c>
      <c r="F346" s="641">
        <v>41696</v>
      </c>
      <c r="AA346" s="382"/>
      <c r="BB346" s="369"/>
    </row>
    <row r="347" spans="1:54" ht="12.75">
      <c r="A347" s="434">
        <v>122100</v>
      </c>
      <c r="B347" s="434" t="s">
        <v>767</v>
      </c>
      <c r="C347" s="434" t="s">
        <v>98</v>
      </c>
      <c r="D347" s="434" t="s">
        <v>181</v>
      </c>
      <c r="E347" s="434" t="s">
        <v>344</v>
      </c>
      <c r="F347" s="641">
        <v>41346</v>
      </c>
      <c r="AA347" s="382"/>
      <c r="BB347" s="369"/>
    </row>
    <row r="348" spans="1:54" ht="12.75">
      <c r="A348" s="434">
        <v>122044</v>
      </c>
      <c r="B348" s="434" t="s">
        <v>536</v>
      </c>
      <c r="C348" s="434" t="s">
        <v>98</v>
      </c>
      <c r="D348" s="434" t="s">
        <v>180</v>
      </c>
      <c r="E348" s="434" t="s">
        <v>344</v>
      </c>
      <c r="F348" s="641">
        <v>41712</v>
      </c>
      <c r="AA348" s="382"/>
      <c r="BB348" s="369"/>
    </row>
    <row r="349" spans="1:54" ht="12.75">
      <c r="A349" s="434">
        <v>122039</v>
      </c>
      <c r="B349" s="434" t="s">
        <v>478</v>
      </c>
      <c r="C349" s="434" t="s">
        <v>98</v>
      </c>
      <c r="D349" s="434" t="s">
        <v>180</v>
      </c>
      <c r="E349" s="434" t="s">
        <v>344</v>
      </c>
      <c r="F349" s="641">
        <v>41670</v>
      </c>
      <c r="AA349" s="382"/>
      <c r="BB349" s="369"/>
    </row>
    <row r="350" spans="1:54" ht="12.75">
      <c r="A350" s="434">
        <v>121780</v>
      </c>
      <c r="B350" s="434" t="s">
        <v>625</v>
      </c>
      <c r="C350" s="434" t="s">
        <v>131</v>
      </c>
      <c r="D350" s="434" t="s">
        <v>182</v>
      </c>
      <c r="E350" s="434" t="s">
        <v>349</v>
      </c>
      <c r="F350" s="641">
        <v>41339</v>
      </c>
      <c r="AA350" s="382"/>
      <c r="BB350" s="369"/>
    </row>
    <row r="351" spans="1:54" ht="12.75">
      <c r="A351" s="434">
        <v>121682</v>
      </c>
      <c r="B351" s="434" t="s">
        <v>377</v>
      </c>
      <c r="C351" s="434" t="s">
        <v>131</v>
      </c>
      <c r="D351" s="434" t="s">
        <v>181</v>
      </c>
      <c r="E351" s="434" t="s">
        <v>345</v>
      </c>
      <c r="F351" s="641">
        <v>41794</v>
      </c>
      <c r="AA351" s="382"/>
      <c r="BB351" s="369"/>
    </row>
    <row r="352" spans="1:54" ht="12.75">
      <c r="A352" s="434">
        <v>121675</v>
      </c>
      <c r="B352" s="434" t="s">
        <v>626</v>
      </c>
      <c r="C352" s="434" t="s">
        <v>131</v>
      </c>
      <c r="D352" s="434" t="s">
        <v>181</v>
      </c>
      <c r="E352" s="434" t="s">
        <v>345</v>
      </c>
      <c r="F352" s="641">
        <v>41620</v>
      </c>
      <c r="BB352" s="369"/>
    </row>
    <row r="353" spans="1:54" ht="12.75">
      <c r="A353" s="434">
        <v>121660</v>
      </c>
      <c r="B353" s="434" t="s">
        <v>537</v>
      </c>
      <c r="C353" s="434" t="s">
        <v>131</v>
      </c>
      <c r="D353" s="434" t="s">
        <v>180</v>
      </c>
      <c r="E353" s="434" t="s">
        <v>344</v>
      </c>
      <c r="F353" s="641">
        <v>41717</v>
      </c>
      <c r="BB353" s="369"/>
    </row>
    <row r="354" spans="1:54" ht="12.75">
      <c r="A354" s="434">
        <v>121640</v>
      </c>
      <c r="B354" s="434" t="s">
        <v>479</v>
      </c>
      <c r="C354" s="434" t="s">
        <v>131</v>
      </c>
      <c r="D354" s="434" t="s">
        <v>180</v>
      </c>
      <c r="E354" s="434" t="s">
        <v>344</v>
      </c>
      <c r="F354" s="641">
        <v>41697</v>
      </c>
      <c r="BB354" s="369"/>
    </row>
    <row r="355" spans="1:54" ht="12.75">
      <c r="A355" s="434">
        <v>121176</v>
      </c>
      <c r="B355" s="434" t="s">
        <v>627</v>
      </c>
      <c r="C355" s="434" t="s">
        <v>70</v>
      </c>
      <c r="D355" s="434" t="s">
        <v>181</v>
      </c>
      <c r="E355" s="434" t="s">
        <v>345</v>
      </c>
      <c r="F355" s="641">
        <v>41934</v>
      </c>
      <c r="BB355" s="369"/>
    </row>
    <row r="356" spans="1:54" ht="12.75">
      <c r="A356" s="434">
        <v>121173</v>
      </c>
      <c r="B356" s="434" t="s">
        <v>628</v>
      </c>
      <c r="C356" s="434" t="s">
        <v>70</v>
      </c>
      <c r="D356" s="434" t="s">
        <v>181</v>
      </c>
      <c r="E356" s="434" t="s">
        <v>347</v>
      </c>
      <c r="F356" s="641">
        <v>41934</v>
      </c>
      <c r="BB356" s="369"/>
    </row>
    <row r="357" spans="1:54" ht="12.75">
      <c r="A357" s="434">
        <v>121155</v>
      </c>
      <c r="B357" s="434" t="s">
        <v>768</v>
      </c>
      <c r="C357" s="434" t="s">
        <v>70</v>
      </c>
      <c r="D357" s="434" t="s">
        <v>181</v>
      </c>
      <c r="E357" s="434" t="s">
        <v>345</v>
      </c>
      <c r="F357" s="641">
        <v>41605</v>
      </c>
      <c r="BB357" s="369"/>
    </row>
    <row r="358" spans="1:54" ht="12.75">
      <c r="A358" s="434">
        <v>121111</v>
      </c>
      <c r="B358" s="434" t="s">
        <v>629</v>
      </c>
      <c r="C358" s="434" t="s">
        <v>70</v>
      </c>
      <c r="D358" s="434" t="s">
        <v>180</v>
      </c>
      <c r="E358" s="434" t="s">
        <v>344</v>
      </c>
      <c r="F358" s="641">
        <v>41768</v>
      </c>
      <c r="BB358" s="369"/>
    </row>
    <row r="359" spans="1:54" ht="12.75">
      <c r="A359" s="434">
        <v>121089</v>
      </c>
      <c r="B359" s="434" t="s">
        <v>769</v>
      </c>
      <c r="C359" s="434" t="s">
        <v>70</v>
      </c>
      <c r="D359" s="434" t="s">
        <v>180</v>
      </c>
      <c r="E359" s="434" t="s">
        <v>351</v>
      </c>
      <c r="F359" s="641">
        <v>41697</v>
      </c>
      <c r="BB359" s="369"/>
    </row>
    <row r="360" spans="1:54" ht="12.75">
      <c r="A360" s="434">
        <v>120953</v>
      </c>
      <c r="B360" s="434" t="s">
        <v>770</v>
      </c>
      <c r="C360" s="434" t="s">
        <v>70</v>
      </c>
      <c r="D360" s="434" t="s">
        <v>180</v>
      </c>
      <c r="E360" s="434" t="s">
        <v>345</v>
      </c>
      <c r="F360" s="641">
        <v>41698</v>
      </c>
      <c r="BB360" s="369"/>
    </row>
    <row r="361" spans="1:54" ht="12.75">
      <c r="A361" s="434">
        <v>120883</v>
      </c>
      <c r="B361" s="434" t="s">
        <v>771</v>
      </c>
      <c r="C361" s="434" t="s">
        <v>70</v>
      </c>
      <c r="D361" s="434" t="s">
        <v>180</v>
      </c>
      <c r="E361" s="434" t="s">
        <v>345</v>
      </c>
      <c r="F361" s="641">
        <v>41390</v>
      </c>
      <c r="BB361" s="369"/>
    </row>
    <row r="362" spans="1:54" ht="12.75">
      <c r="A362" s="434">
        <v>120643</v>
      </c>
      <c r="B362" s="434" t="s">
        <v>772</v>
      </c>
      <c r="C362" s="434" t="s">
        <v>29</v>
      </c>
      <c r="D362" s="434" t="s">
        <v>181</v>
      </c>
      <c r="E362" s="434" t="s">
        <v>345</v>
      </c>
      <c r="F362" s="641">
        <v>41577</v>
      </c>
      <c r="BB362" s="369"/>
    </row>
    <row r="363" spans="1:54" ht="12.75">
      <c r="A363" s="434">
        <v>120380</v>
      </c>
      <c r="B363" s="434" t="s">
        <v>773</v>
      </c>
      <c r="C363" s="434" t="s">
        <v>29</v>
      </c>
      <c r="D363" s="434" t="s">
        <v>180</v>
      </c>
      <c r="E363" s="434" t="s">
        <v>345</v>
      </c>
      <c r="F363" s="641">
        <v>41718</v>
      </c>
      <c r="BB363" s="369"/>
    </row>
    <row r="364" spans="1:54" ht="12.75">
      <c r="A364" s="434">
        <v>120261</v>
      </c>
      <c r="B364" s="434" t="s">
        <v>774</v>
      </c>
      <c r="C364" s="434" t="s">
        <v>26</v>
      </c>
      <c r="D364" s="434" t="s">
        <v>181</v>
      </c>
      <c r="E364" s="434" t="s">
        <v>345</v>
      </c>
      <c r="F364" s="641">
        <v>41437</v>
      </c>
      <c r="BB364" s="369"/>
    </row>
    <row r="365" spans="1:54" ht="12.75">
      <c r="A365" s="434">
        <v>120253</v>
      </c>
      <c r="B365" s="434" t="s">
        <v>775</v>
      </c>
      <c r="C365" s="434" t="s">
        <v>26</v>
      </c>
      <c r="D365" s="434" t="s">
        <v>181</v>
      </c>
      <c r="E365" s="434" t="s">
        <v>347</v>
      </c>
      <c r="F365" s="641">
        <v>41543</v>
      </c>
      <c r="BB365" s="369"/>
    </row>
    <row r="366" spans="1:54" ht="12.75">
      <c r="A366" s="434">
        <v>120035</v>
      </c>
      <c r="B366" s="434" t="s">
        <v>480</v>
      </c>
      <c r="C366" s="434" t="s">
        <v>27</v>
      </c>
      <c r="D366" s="434" t="s">
        <v>180</v>
      </c>
      <c r="E366" s="434" t="s">
        <v>345</v>
      </c>
      <c r="F366" s="641">
        <v>41655</v>
      </c>
      <c r="BB366" s="369"/>
    </row>
    <row r="367" spans="1:54" ht="12.75">
      <c r="A367" s="434">
        <v>120020</v>
      </c>
      <c r="B367" s="434" t="s">
        <v>389</v>
      </c>
      <c r="C367" s="434" t="s">
        <v>27</v>
      </c>
      <c r="D367" s="434" t="s">
        <v>180</v>
      </c>
      <c r="E367" s="434" t="s">
        <v>345</v>
      </c>
      <c r="F367" s="641">
        <v>41530</v>
      </c>
      <c r="BB367" s="369"/>
    </row>
    <row r="368" spans="1:54" ht="12.75">
      <c r="A368" s="434">
        <v>119898</v>
      </c>
      <c r="B368" s="434" t="s">
        <v>776</v>
      </c>
      <c r="C368" s="434" t="s">
        <v>97</v>
      </c>
      <c r="D368" s="434" t="s">
        <v>182</v>
      </c>
      <c r="E368" s="434" t="s">
        <v>349</v>
      </c>
      <c r="F368" s="641">
        <v>41353</v>
      </c>
      <c r="BB368" s="369"/>
    </row>
    <row r="369" spans="1:54" ht="12.75">
      <c r="A369" s="434">
        <v>119816</v>
      </c>
      <c r="B369" s="434" t="s">
        <v>630</v>
      </c>
      <c r="C369" s="434" t="s">
        <v>97</v>
      </c>
      <c r="D369" s="434" t="s">
        <v>181</v>
      </c>
      <c r="E369" s="434" t="s">
        <v>344</v>
      </c>
      <c r="F369" s="641">
        <v>41920</v>
      </c>
      <c r="BB369" s="369"/>
    </row>
    <row r="370" spans="1:54" ht="12.75">
      <c r="A370" s="434">
        <v>119790</v>
      </c>
      <c r="B370" s="434" t="s">
        <v>481</v>
      </c>
      <c r="C370" s="434" t="s">
        <v>155</v>
      </c>
      <c r="D370" s="434" t="s">
        <v>181</v>
      </c>
      <c r="E370" s="434" t="s">
        <v>344</v>
      </c>
      <c r="F370" s="641">
        <v>41697</v>
      </c>
      <c r="BB370" s="369"/>
    </row>
    <row r="371" spans="1:54" ht="12.75">
      <c r="A371" s="434">
        <v>119758</v>
      </c>
      <c r="B371" s="434" t="s">
        <v>538</v>
      </c>
      <c r="C371" s="434" t="s">
        <v>97</v>
      </c>
      <c r="D371" s="434" t="s">
        <v>181</v>
      </c>
      <c r="E371" s="434" t="s">
        <v>347</v>
      </c>
      <c r="F371" s="641">
        <v>41711</v>
      </c>
      <c r="BB371" s="369"/>
    </row>
    <row r="372" spans="1:54" ht="12.75">
      <c r="A372" s="434">
        <v>100361</v>
      </c>
      <c r="B372" s="434" t="s">
        <v>777</v>
      </c>
      <c r="C372" s="434" t="s">
        <v>35</v>
      </c>
      <c r="D372" s="434" t="s">
        <v>181</v>
      </c>
      <c r="E372" s="434" t="s">
        <v>345</v>
      </c>
      <c r="F372" s="641">
        <v>41563</v>
      </c>
      <c r="BB372" s="369"/>
    </row>
    <row r="373" spans="1:54" ht="12.75">
      <c r="A373" s="434">
        <v>119745</v>
      </c>
      <c r="B373" s="434" t="s">
        <v>631</v>
      </c>
      <c r="C373" s="434" t="s">
        <v>97</v>
      </c>
      <c r="D373" s="434" t="s">
        <v>181</v>
      </c>
      <c r="E373" s="434" t="s">
        <v>345</v>
      </c>
      <c r="F373" s="641">
        <v>41760</v>
      </c>
      <c r="BB373" s="369"/>
    </row>
    <row r="374" spans="1:54" ht="12.75">
      <c r="A374" s="434">
        <v>119732</v>
      </c>
      <c r="B374" s="434" t="s">
        <v>632</v>
      </c>
      <c r="C374" s="434" t="s">
        <v>192</v>
      </c>
      <c r="D374" s="434" t="s">
        <v>181</v>
      </c>
      <c r="E374" s="434" t="s">
        <v>345</v>
      </c>
      <c r="F374" s="641">
        <v>41921</v>
      </c>
      <c r="BB374" s="369"/>
    </row>
    <row r="375" spans="1:54" ht="12.75">
      <c r="A375" s="434">
        <v>119715</v>
      </c>
      <c r="B375" s="434" t="s">
        <v>778</v>
      </c>
      <c r="C375" s="434" t="s">
        <v>155</v>
      </c>
      <c r="D375" s="434" t="s">
        <v>181</v>
      </c>
      <c r="E375" s="434" t="s">
        <v>345</v>
      </c>
      <c r="F375" s="641">
        <v>41619</v>
      </c>
      <c r="BB375" s="369"/>
    </row>
    <row r="376" spans="1:54" ht="12.75">
      <c r="A376" s="434">
        <v>119498</v>
      </c>
      <c r="B376" s="434" t="s">
        <v>779</v>
      </c>
      <c r="C376" s="434" t="s">
        <v>155</v>
      </c>
      <c r="D376" s="434" t="s">
        <v>180</v>
      </c>
      <c r="E376" s="434" t="s">
        <v>344</v>
      </c>
      <c r="F376" s="641">
        <v>41648</v>
      </c>
      <c r="BB376" s="369"/>
    </row>
    <row r="377" spans="1:54" ht="12.75">
      <c r="A377" s="434">
        <v>119436</v>
      </c>
      <c r="B377" s="434" t="s">
        <v>406</v>
      </c>
      <c r="C377" s="434" t="s">
        <v>97</v>
      </c>
      <c r="D377" s="434" t="s">
        <v>180</v>
      </c>
      <c r="E377" s="434" t="s">
        <v>344</v>
      </c>
      <c r="F377" s="641">
        <v>41598</v>
      </c>
      <c r="BB377" s="369"/>
    </row>
    <row r="378" spans="1:54" ht="12.75">
      <c r="A378" s="434">
        <v>119281</v>
      </c>
      <c r="B378" s="434" t="s">
        <v>633</v>
      </c>
      <c r="C378" s="434" t="s">
        <v>97</v>
      </c>
      <c r="D378" s="434" t="s">
        <v>180</v>
      </c>
      <c r="E378" s="434" t="s">
        <v>345</v>
      </c>
      <c r="F378" s="641">
        <v>41767</v>
      </c>
      <c r="BB378" s="369"/>
    </row>
    <row r="379" spans="1:54" ht="12.75">
      <c r="A379" s="434">
        <v>119227</v>
      </c>
      <c r="B379" s="434" t="s">
        <v>780</v>
      </c>
      <c r="C379" s="434" t="s">
        <v>97</v>
      </c>
      <c r="D379" s="434" t="s">
        <v>180</v>
      </c>
      <c r="E379" s="434" t="s">
        <v>345</v>
      </c>
      <c r="F379" s="641">
        <v>41543</v>
      </c>
      <c r="BB379" s="369"/>
    </row>
    <row r="380" spans="1:54" ht="12.75">
      <c r="A380" s="434">
        <v>118924</v>
      </c>
      <c r="B380" s="434" t="s">
        <v>359</v>
      </c>
      <c r="C380" s="434" t="s">
        <v>66</v>
      </c>
      <c r="D380" s="434" t="s">
        <v>181</v>
      </c>
      <c r="E380" s="434" t="s">
        <v>347</v>
      </c>
      <c r="F380" s="641">
        <v>41334</v>
      </c>
      <c r="BB380" s="369"/>
    </row>
    <row r="381" spans="1:54" ht="12.75">
      <c r="A381" s="434">
        <v>118910</v>
      </c>
      <c r="B381" s="434" t="s">
        <v>634</v>
      </c>
      <c r="C381" s="434" t="s">
        <v>66</v>
      </c>
      <c r="D381" s="434" t="s">
        <v>181</v>
      </c>
      <c r="E381" s="434" t="s">
        <v>347</v>
      </c>
      <c r="F381" s="641">
        <v>41900</v>
      </c>
      <c r="BB381" s="369"/>
    </row>
    <row r="382" spans="1:54" ht="12.75">
      <c r="A382" s="434">
        <v>118853</v>
      </c>
      <c r="B382" s="434" t="s">
        <v>781</v>
      </c>
      <c r="C382" s="434" t="s">
        <v>66</v>
      </c>
      <c r="D382" s="434" t="s">
        <v>180</v>
      </c>
      <c r="E382" s="434" t="s">
        <v>344</v>
      </c>
      <c r="F382" s="641">
        <v>41355</v>
      </c>
      <c r="BB382" s="369"/>
    </row>
    <row r="383" spans="1:54" ht="12.75">
      <c r="A383" s="434">
        <v>100401</v>
      </c>
      <c r="B383" s="434" t="s">
        <v>782</v>
      </c>
      <c r="C383" s="434" t="s">
        <v>73</v>
      </c>
      <c r="D383" s="434" t="s">
        <v>180</v>
      </c>
      <c r="E383" s="434" t="s">
        <v>345</v>
      </c>
      <c r="F383" s="641">
        <v>41535</v>
      </c>
      <c r="BB383" s="369"/>
    </row>
    <row r="384" spans="1:54" ht="12.75">
      <c r="A384" s="434">
        <v>118832</v>
      </c>
      <c r="B384" s="434" t="s">
        <v>482</v>
      </c>
      <c r="C384" s="434" t="s">
        <v>66</v>
      </c>
      <c r="D384" s="434" t="s">
        <v>181</v>
      </c>
      <c r="E384" s="434" t="s">
        <v>345</v>
      </c>
      <c r="F384" s="641">
        <v>41620</v>
      </c>
      <c r="BB384" s="369"/>
    </row>
    <row r="385" spans="1:54" ht="12.75">
      <c r="A385" s="434">
        <v>118757</v>
      </c>
      <c r="B385" s="434" t="s">
        <v>360</v>
      </c>
      <c r="C385" s="434" t="s">
        <v>66</v>
      </c>
      <c r="D385" s="434" t="s">
        <v>180</v>
      </c>
      <c r="E385" s="434" t="s">
        <v>344</v>
      </c>
      <c r="F385" s="641">
        <v>41354</v>
      </c>
      <c r="BB385" s="369"/>
    </row>
    <row r="386" spans="1:54" ht="12.75">
      <c r="A386" s="434">
        <v>118747</v>
      </c>
      <c r="B386" s="434" t="s">
        <v>783</v>
      </c>
      <c r="C386" s="434" t="s">
        <v>66</v>
      </c>
      <c r="D386" s="434" t="s">
        <v>180</v>
      </c>
      <c r="E386" s="434" t="s">
        <v>344</v>
      </c>
      <c r="F386" s="641">
        <v>41572</v>
      </c>
      <c r="BB386" s="369"/>
    </row>
    <row r="387" spans="1:54" ht="12.75">
      <c r="A387" s="434">
        <v>118628</v>
      </c>
      <c r="B387" s="434" t="s">
        <v>361</v>
      </c>
      <c r="C387" s="434" t="s">
        <v>66</v>
      </c>
      <c r="D387" s="434" t="s">
        <v>180</v>
      </c>
      <c r="E387" s="434" t="s">
        <v>351</v>
      </c>
      <c r="F387" s="641">
        <v>41459</v>
      </c>
      <c r="BB387" s="369"/>
    </row>
    <row r="388" spans="1:54" ht="12.75">
      <c r="A388" s="434">
        <v>118600</v>
      </c>
      <c r="B388" s="434" t="s">
        <v>422</v>
      </c>
      <c r="C388" s="434" t="s">
        <v>66</v>
      </c>
      <c r="D388" s="434" t="s">
        <v>180</v>
      </c>
      <c r="E388" s="434" t="s">
        <v>351</v>
      </c>
      <c r="F388" s="641">
        <v>41607</v>
      </c>
      <c r="BB388" s="369"/>
    </row>
    <row r="389" spans="1:54" ht="12.75">
      <c r="A389" s="434">
        <v>118585</v>
      </c>
      <c r="B389" s="434" t="s">
        <v>635</v>
      </c>
      <c r="C389" s="434" t="s">
        <v>66</v>
      </c>
      <c r="D389" s="434" t="s">
        <v>180</v>
      </c>
      <c r="E389" s="434" t="s">
        <v>345</v>
      </c>
      <c r="F389" s="641">
        <v>41935</v>
      </c>
      <c r="BB389" s="369"/>
    </row>
    <row r="390" spans="1:54" ht="12.75">
      <c r="A390" s="434">
        <v>118560</v>
      </c>
      <c r="B390" s="434" t="s">
        <v>784</v>
      </c>
      <c r="C390" s="434" t="s">
        <v>66</v>
      </c>
      <c r="D390" s="434" t="s">
        <v>180</v>
      </c>
      <c r="E390" s="434" t="s">
        <v>345</v>
      </c>
      <c r="F390" s="641">
        <v>41600</v>
      </c>
      <c r="BB390" s="369"/>
    </row>
    <row r="391" spans="1:54" ht="12.75">
      <c r="A391" s="434">
        <v>118559</v>
      </c>
      <c r="B391" s="434" t="s">
        <v>483</v>
      </c>
      <c r="C391" s="434" t="s">
        <v>207</v>
      </c>
      <c r="D391" s="434" t="s">
        <v>180</v>
      </c>
      <c r="E391" s="434" t="s">
        <v>345</v>
      </c>
      <c r="F391" s="641">
        <v>41649</v>
      </c>
      <c r="BB391" s="369"/>
    </row>
    <row r="392" spans="1:54" ht="12.75">
      <c r="A392" s="434">
        <v>118452</v>
      </c>
      <c r="B392" s="434" t="s">
        <v>362</v>
      </c>
      <c r="C392" s="434" t="s">
        <v>66</v>
      </c>
      <c r="D392" s="434" t="s">
        <v>180</v>
      </c>
      <c r="E392" s="434" t="s">
        <v>345</v>
      </c>
      <c r="F392" s="641">
        <v>41319</v>
      </c>
      <c r="BB392" s="369"/>
    </row>
    <row r="393" spans="1:54" ht="12.75">
      <c r="A393" s="434">
        <v>118284</v>
      </c>
      <c r="B393" s="434" t="s">
        <v>785</v>
      </c>
      <c r="C393" s="434" t="s">
        <v>66</v>
      </c>
      <c r="D393" s="434" t="s">
        <v>180</v>
      </c>
      <c r="E393" s="434" t="s">
        <v>345</v>
      </c>
      <c r="F393" s="641">
        <v>41535</v>
      </c>
      <c r="BB393" s="369"/>
    </row>
    <row r="394" spans="1:54" ht="12.75">
      <c r="A394" s="434">
        <v>118252</v>
      </c>
      <c r="B394" s="434" t="s">
        <v>786</v>
      </c>
      <c r="C394" s="434" t="s">
        <v>66</v>
      </c>
      <c r="D394" s="434" t="s">
        <v>180</v>
      </c>
      <c r="E394" s="434" t="s">
        <v>345</v>
      </c>
      <c r="F394" s="641">
        <v>41620</v>
      </c>
      <c r="BB394" s="369"/>
    </row>
    <row r="395" spans="1:54" ht="12.75">
      <c r="A395" s="434">
        <v>118200</v>
      </c>
      <c r="B395" s="434" t="s">
        <v>363</v>
      </c>
      <c r="C395" s="434" t="s">
        <v>16</v>
      </c>
      <c r="D395" s="434" t="s">
        <v>180</v>
      </c>
      <c r="E395" s="434" t="s">
        <v>344</v>
      </c>
      <c r="F395" s="641">
        <v>41389</v>
      </c>
      <c r="BB395" s="369"/>
    </row>
    <row r="396" spans="1:54" ht="12.75">
      <c r="A396" s="434">
        <v>118199</v>
      </c>
      <c r="B396" s="434" t="s">
        <v>636</v>
      </c>
      <c r="C396" s="434" t="s">
        <v>16</v>
      </c>
      <c r="D396" s="434" t="s">
        <v>180</v>
      </c>
      <c r="E396" s="434" t="s">
        <v>344</v>
      </c>
      <c r="F396" s="641">
        <v>41950</v>
      </c>
      <c r="BB396" s="369"/>
    </row>
    <row r="397" spans="1:54" ht="12.75">
      <c r="A397" s="434">
        <v>118165</v>
      </c>
      <c r="B397" s="434" t="s">
        <v>787</v>
      </c>
      <c r="C397" s="434" t="s">
        <v>16</v>
      </c>
      <c r="D397" s="434" t="s">
        <v>180</v>
      </c>
      <c r="E397" s="434" t="s">
        <v>345</v>
      </c>
      <c r="F397" s="641">
        <v>41465</v>
      </c>
      <c r="BB397" s="369"/>
    </row>
    <row r="398" spans="1:54" ht="12.75">
      <c r="A398" s="434">
        <v>118163</v>
      </c>
      <c r="B398" s="434" t="s">
        <v>364</v>
      </c>
      <c r="C398" s="434" t="s">
        <v>16</v>
      </c>
      <c r="D398" s="434" t="s">
        <v>180</v>
      </c>
      <c r="E398" s="434" t="s">
        <v>345</v>
      </c>
      <c r="F398" s="641">
        <v>41416</v>
      </c>
      <c r="BB398" s="369"/>
    </row>
    <row r="399" spans="1:54" ht="12.75">
      <c r="A399" s="434">
        <v>118108</v>
      </c>
      <c r="B399" s="434" t="s">
        <v>484</v>
      </c>
      <c r="C399" s="434" t="s">
        <v>176</v>
      </c>
      <c r="D399" s="434" t="s">
        <v>181</v>
      </c>
      <c r="E399" s="434" t="s">
        <v>347</v>
      </c>
      <c r="F399" s="641">
        <v>41605</v>
      </c>
      <c r="BB399" s="369"/>
    </row>
    <row r="400" spans="1:54" ht="12.75">
      <c r="A400" s="434">
        <v>117820</v>
      </c>
      <c r="B400" s="434" t="s">
        <v>485</v>
      </c>
      <c r="C400" s="434" t="s">
        <v>176</v>
      </c>
      <c r="D400" s="434" t="s">
        <v>180</v>
      </c>
      <c r="E400" s="434" t="s">
        <v>347</v>
      </c>
      <c r="F400" s="641">
        <v>41683</v>
      </c>
      <c r="BB400" s="369"/>
    </row>
    <row r="401" spans="1:54" ht="12.75">
      <c r="A401" s="434">
        <v>117679</v>
      </c>
      <c r="B401" s="434" t="s">
        <v>637</v>
      </c>
      <c r="C401" s="434" t="s">
        <v>175</v>
      </c>
      <c r="D401" s="434" t="s">
        <v>182</v>
      </c>
      <c r="E401" s="434" t="s">
        <v>349</v>
      </c>
      <c r="F401" s="641">
        <v>41935</v>
      </c>
      <c r="BB401" s="369"/>
    </row>
    <row r="402" spans="1:54" ht="12.75">
      <c r="A402" s="434">
        <v>117439</v>
      </c>
      <c r="B402" s="434" t="s">
        <v>788</v>
      </c>
      <c r="C402" s="434" t="s">
        <v>175</v>
      </c>
      <c r="D402" s="434" t="s">
        <v>180</v>
      </c>
      <c r="E402" s="434" t="s">
        <v>344</v>
      </c>
      <c r="F402" s="641">
        <v>41649</v>
      </c>
      <c r="BB402" s="369"/>
    </row>
    <row r="403" spans="1:54" ht="12.75">
      <c r="A403" s="434">
        <v>117404</v>
      </c>
      <c r="B403" s="434" t="s">
        <v>638</v>
      </c>
      <c r="C403" s="434" t="s">
        <v>175</v>
      </c>
      <c r="D403" s="434" t="s">
        <v>180</v>
      </c>
      <c r="E403" s="434" t="s">
        <v>351</v>
      </c>
      <c r="F403" s="641">
        <v>41934</v>
      </c>
      <c r="BB403" s="369"/>
    </row>
    <row r="404" spans="1:54" ht="12.75">
      <c r="A404" s="434">
        <v>116446</v>
      </c>
      <c r="B404" s="434" t="s">
        <v>539</v>
      </c>
      <c r="C404" s="434" t="s">
        <v>96</v>
      </c>
      <c r="D404" s="434" t="s">
        <v>181</v>
      </c>
      <c r="E404" s="434" t="s">
        <v>345</v>
      </c>
      <c r="F404" s="641">
        <v>41726</v>
      </c>
      <c r="BB404" s="369"/>
    </row>
    <row r="405" spans="1:54" ht="12.75">
      <c r="A405" s="434">
        <v>116359</v>
      </c>
      <c r="B405" s="434" t="s">
        <v>639</v>
      </c>
      <c r="C405" s="434" t="s">
        <v>96</v>
      </c>
      <c r="D405" s="434" t="s">
        <v>180</v>
      </c>
      <c r="E405" s="434" t="s">
        <v>344</v>
      </c>
      <c r="F405" s="641">
        <v>41915</v>
      </c>
      <c r="BB405" s="369"/>
    </row>
    <row r="406" spans="1:54" ht="12.75">
      <c r="A406" s="434">
        <v>116250</v>
      </c>
      <c r="B406" s="434" t="s">
        <v>423</v>
      </c>
      <c r="C406" s="434" t="s">
        <v>96</v>
      </c>
      <c r="D406" s="434" t="s">
        <v>180</v>
      </c>
      <c r="E406" s="434" t="s">
        <v>345</v>
      </c>
      <c r="F406" s="641">
        <v>41584</v>
      </c>
      <c r="BB406" s="369"/>
    </row>
    <row r="407" spans="1:54" ht="12.75">
      <c r="A407" s="434">
        <v>116247</v>
      </c>
      <c r="B407" s="434" t="s">
        <v>789</v>
      </c>
      <c r="C407" s="434" t="s">
        <v>96</v>
      </c>
      <c r="D407" s="434" t="s">
        <v>180</v>
      </c>
      <c r="E407" s="434" t="s">
        <v>345</v>
      </c>
      <c r="F407" s="641">
        <v>41550</v>
      </c>
      <c r="BB407" s="369"/>
    </row>
    <row r="408" spans="1:54" ht="12.75">
      <c r="A408" s="434">
        <v>116226</v>
      </c>
      <c r="B408" s="434" t="s">
        <v>365</v>
      </c>
      <c r="C408" s="434" t="s">
        <v>197</v>
      </c>
      <c r="D408" s="434" t="s">
        <v>180</v>
      </c>
      <c r="E408" s="434" t="s">
        <v>345</v>
      </c>
      <c r="F408" s="641">
        <v>41417</v>
      </c>
      <c r="BB408" s="369"/>
    </row>
    <row r="409" spans="1:54" ht="12.75">
      <c r="A409" s="434">
        <v>116043</v>
      </c>
      <c r="B409" s="434" t="s">
        <v>640</v>
      </c>
      <c r="C409" s="434" t="s">
        <v>96</v>
      </c>
      <c r="D409" s="434" t="s">
        <v>180</v>
      </c>
      <c r="E409" s="434" t="s">
        <v>345</v>
      </c>
      <c r="F409" s="641">
        <v>41922</v>
      </c>
      <c r="BB409" s="369"/>
    </row>
    <row r="410" spans="1:54" ht="12.75">
      <c r="A410" s="434">
        <v>115969</v>
      </c>
      <c r="B410" s="434" t="s">
        <v>641</v>
      </c>
      <c r="C410" s="434" t="s">
        <v>96</v>
      </c>
      <c r="D410" s="434" t="s">
        <v>180</v>
      </c>
      <c r="E410" s="434" t="s">
        <v>345</v>
      </c>
      <c r="F410" s="641">
        <v>41915</v>
      </c>
      <c r="BB410" s="369"/>
    </row>
    <row r="411" spans="1:54" ht="12.75">
      <c r="A411" s="434">
        <v>115957</v>
      </c>
      <c r="B411" s="434" t="s">
        <v>642</v>
      </c>
      <c r="C411" s="434" t="s">
        <v>96</v>
      </c>
      <c r="D411" s="434" t="s">
        <v>180</v>
      </c>
      <c r="E411" s="434" t="s">
        <v>345</v>
      </c>
      <c r="F411" s="641">
        <v>41963</v>
      </c>
      <c r="BB411" s="369"/>
    </row>
    <row r="412" spans="1:54" ht="12.75">
      <c r="A412" s="434">
        <v>115606</v>
      </c>
      <c r="B412" s="434" t="s">
        <v>366</v>
      </c>
      <c r="C412" s="434" t="s">
        <v>65</v>
      </c>
      <c r="D412" s="434" t="s">
        <v>180</v>
      </c>
      <c r="E412" s="434" t="s">
        <v>351</v>
      </c>
      <c r="F412" s="641">
        <v>41445</v>
      </c>
      <c r="BB412" s="369"/>
    </row>
    <row r="413" spans="1:54" ht="12.75">
      <c r="A413" s="434">
        <v>115548</v>
      </c>
      <c r="B413" s="434" t="s">
        <v>486</v>
      </c>
      <c r="C413" s="434" t="s">
        <v>65</v>
      </c>
      <c r="D413" s="434" t="s">
        <v>180</v>
      </c>
      <c r="E413" s="434" t="s">
        <v>345</v>
      </c>
      <c r="F413" s="641">
        <v>41655</v>
      </c>
      <c r="BB413" s="369"/>
    </row>
    <row r="414" spans="1:54" ht="12.75">
      <c r="A414" s="434">
        <v>115520</v>
      </c>
      <c r="B414" s="434" t="s">
        <v>487</v>
      </c>
      <c r="C414" s="434" t="s">
        <v>65</v>
      </c>
      <c r="D414" s="434" t="s">
        <v>180</v>
      </c>
      <c r="E414" s="434" t="s">
        <v>345</v>
      </c>
      <c r="F414" s="641">
        <v>41620</v>
      </c>
      <c r="BB414" s="369"/>
    </row>
    <row r="415" spans="1:54" ht="12.75">
      <c r="A415" s="434">
        <v>115488</v>
      </c>
      <c r="B415" s="434" t="s">
        <v>643</v>
      </c>
      <c r="C415" s="434" t="s">
        <v>65</v>
      </c>
      <c r="D415" s="434" t="s">
        <v>180</v>
      </c>
      <c r="E415" s="434" t="s">
        <v>345</v>
      </c>
      <c r="F415" s="641">
        <v>41969</v>
      </c>
      <c r="BB415" s="369"/>
    </row>
    <row r="416" spans="1:54" ht="12.75">
      <c r="A416" s="434">
        <v>115449</v>
      </c>
      <c r="B416" s="434" t="s">
        <v>488</v>
      </c>
      <c r="C416" s="434" t="s">
        <v>212</v>
      </c>
      <c r="D416" s="434" t="s">
        <v>182</v>
      </c>
      <c r="E416" s="434" t="s">
        <v>349</v>
      </c>
      <c r="F416" s="641">
        <v>41663</v>
      </c>
      <c r="BB416" s="369"/>
    </row>
    <row r="417" spans="1:54" ht="12.75">
      <c r="A417" s="434">
        <v>115368</v>
      </c>
      <c r="B417" s="434" t="s">
        <v>540</v>
      </c>
      <c r="C417" s="434" t="s">
        <v>213</v>
      </c>
      <c r="D417" s="434" t="s">
        <v>181</v>
      </c>
      <c r="E417" s="434" t="s">
        <v>347</v>
      </c>
      <c r="F417" s="641">
        <v>41712</v>
      </c>
      <c r="BB417" s="369"/>
    </row>
    <row r="418" spans="1:54" ht="12.75">
      <c r="A418" s="434">
        <v>115254</v>
      </c>
      <c r="B418" s="434" t="s">
        <v>644</v>
      </c>
      <c r="C418" s="434" t="s">
        <v>212</v>
      </c>
      <c r="D418" s="434" t="s">
        <v>180</v>
      </c>
      <c r="E418" s="434" t="s">
        <v>347</v>
      </c>
      <c r="F418" s="641">
        <v>41803</v>
      </c>
      <c r="BB418" s="369"/>
    </row>
    <row r="419" spans="1:54" ht="12.75">
      <c r="A419" s="434">
        <v>115087</v>
      </c>
      <c r="B419" s="434" t="s">
        <v>790</v>
      </c>
      <c r="C419" s="434" t="s">
        <v>212</v>
      </c>
      <c r="D419" s="434" t="s">
        <v>180</v>
      </c>
      <c r="E419" s="434" t="s">
        <v>351</v>
      </c>
      <c r="F419" s="641">
        <v>41586</v>
      </c>
      <c r="BB419" s="369"/>
    </row>
    <row r="420" spans="1:54" ht="12.75">
      <c r="A420" s="434">
        <v>115007</v>
      </c>
      <c r="B420" s="434" t="s">
        <v>390</v>
      </c>
      <c r="C420" s="434" t="s">
        <v>212</v>
      </c>
      <c r="D420" s="434" t="s">
        <v>180</v>
      </c>
      <c r="E420" s="434" t="s">
        <v>345</v>
      </c>
      <c r="F420" s="641">
        <v>41535</v>
      </c>
      <c r="BB420" s="369"/>
    </row>
    <row r="421" spans="1:54" ht="12.75">
      <c r="A421" s="434">
        <v>114998</v>
      </c>
      <c r="B421" s="434" t="s">
        <v>791</v>
      </c>
      <c r="C421" s="434" t="s">
        <v>212</v>
      </c>
      <c r="D421" s="434" t="s">
        <v>180</v>
      </c>
      <c r="E421" s="434" t="s">
        <v>345</v>
      </c>
      <c r="F421" s="641">
        <v>41558</v>
      </c>
      <c r="BB421" s="369"/>
    </row>
    <row r="422" spans="1:54" ht="12.75">
      <c r="A422" s="434">
        <v>114916</v>
      </c>
      <c r="B422" s="434" t="s">
        <v>489</v>
      </c>
      <c r="C422" s="434" t="s">
        <v>212</v>
      </c>
      <c r="D422" s="434" t="s">
        <v>180</v>
      </c>
      <c r="E422" s="434" t="s">
        <v>345</v>
      </c>
      <c r="F422" s="641">
        <v>41649</v>
      </c>
      <c r="BB422" s="369"/>
    </row>
    <row r="423" spans="1:54" ht="12.75">
      <c r="A423" s="434">
        <v>114848</v>
      </c>
      <c r="B423" s="434" t="s">
        <v>792</v>
      </c>
      <c r="C423" s="434" t="s">
        <v>212</v>
      </c>
      <c r="D423" s="434" t="s">
        <v>180</v>
      </c>
      <c r="E423" s="434" t="s">
        <v>345</v>
      </c>
      <c r="F423" s="641">
        <v>41683</v>
      </c>
      <c r="BB423" s="369"/>
    </row>
    <row r="424" spans="1:54" ht="12.75">
      <c r="A424" s="434">
        <v>114824</v>
      </c>
      <c r="B424" s="434" t="s">
        <v>793</v>
      </c>
      <c r="C424" s="434" t="s">
        <v>212</v>
      </c>
      <c r="D424" s="434" t="s">
        <v>180</v>
      </c>
      <c r="E424" s="434" t="s">
        <v>345</v>
      </c>
      <c r="F424" s="641">
        <v>41585</v>
      </c>
      <c r="BB424" s="369"/>
    </row>
    <row r="425" spans="1:54" ht="12.75">
      <c r="A425" s="434">
        <v>114815</v>
      </c>
      <c r="B425" s="434" t="s">
        <v>541</v>
      </c>
      <c r="C425" s="434" t="s">
        <v>212</v>
      </c>
      <c r="D425" s="434" t="s">
        <v>180</v>
      </c>
      <c r="E425" s="434" t="s">
        <v>345</v>
      </c>
      <c r="F425" s="641">
        <v>41726</v>
      </c>
      <c r="BB425" s="369"/>
    </row>
    <row r="426" spans="1:54" ht="12.75">
      <c r="A426" s="434">
        <v>114571</v>
      </c>
      <c r="B426" s="434" t="s">
        <v>794</v>
      </c>
      <c r="C426" s="434" t="s">
        <v>64</v>
      </c>
      <c r="D426" s="434" t="s">
        <v>180</v>
      </c>
      <c r="E426" s="434" t="s">
        <v>344</v>
      </c>
      <c r="F426" s="641">
        <v>41550</v>
      </c>
      <c r="BB426" s="369"/>
    </row>
    <row r="427" spans="1:54" ht="12.75">
      <c r="A427" s="434">
        <v>114535</v>
      </c>
      <c r="B427" s="434" t="s">
        <v>795</v>
      </c>
      <c r="C427" s="434" t="s">
        <v>64</v>
      </c>
      <c r="D427" s="434" t="s">
        <v>180</v>
      </c>
      <c r="E427" s="434" t="s">
        <v>351</v>
      </c>
      <c r="F427" s="641">
        <v>41390</v>
      </c>
      <c r="BB427" s="369"/>
    </row>
    <row r="428" spans="1:54" ht="12.75">
      <c r="A428" s="434">
        <v>114518</v>
      </c>
      <c r="B428" s="434" t="s">
        <v>796</v>
      </c>
      <c r="C428" s="434" t="s">
        <v>64</v>
      </c>
      <c r="D428" s="434" t="s">
        <v>180</v>
      </c>
      <c r="E428" s="434" t="s">
        <v>351</v>
      </c>
      <c r="F428" s="641">
        <v>41614</v>
      </c>
      <c r="BB428" s="369"/>
    </row>
    <row r="429" spans="1:54" ht="12.75">
      <c r="A429" s="434">
        <v>114444</v>
      </c>
      <c r="B429" s="434" t="s">
        <v>645</v>
      </c>
      <c r="C429" s="434" t="s">
        <v>64</v>
      </c>
      <c r="D429" s="434" t="s">
        <v>180</v>
      </c>
      <c r="E429" s="434" t="s">
        <v>345</v>
      </c>
      <c r="F429" s="641">
        <v>41957</v>
      </c>
      <c r="BB429" s="369"/>
    </row>
    <row r="430" spans="1:54" ht="12.75">
      <c r="A430" s="434">
        <v>114311</v>
      </c>
      <c r="B430" s="434" t="s">
        <v>646</v>
      </c>
      <c r="C430" s="434" t="s">
        <v>187</v>
      </c>
      <c r="D430" s="434" t="s">
        <v>181</v>
      </c>
      <c r="E430" s="434" t="s">
        <v>345</v>
      </c>
      <c r="F430" s="641">
        <v>41900</v>
      </c>
      <c r="BB430" s="369"/>
    </row>
    <row r="431" spans="1:54" ht="12.75">
      <c r="A431" s="434">
        <v>114289</v>
      </c>
      <c r="B431" s="434" t="s">
        <v>647</v>
      </c>
      <c r="C431" s="434" t="s">
        <v>187</v>
      </c>
      <c r="D431" s="434" t="s">
        <v>181</v>
      </c>
      <c r="E431" s="434" t="s">
        <v>345</v>
      </c>
      <c r="F431" s="641">
        <v>41900</v>
      </c>
      <c r="BB431" s="369"/>
    </row>
    <row r="432" spans="1:54" ht="12.75">
      <c r="A432" s="434">
        <v>114195</v>
      </c>
      <c r="B432" s="434" t="s">
        <v>648</v>
      </c>
      <c r="C432" s="434" t="s">
        <v>187</v>
      </c>
      <c r="D432" s="434" t="s">
        <v>180</v>
      </c>
      <c r="E432" s="434" t="s">
        <v>345</v>
      </c>
      <c r="F432" s="641">
        <v>41921</v>
      </c>
      <c r="BB432" s="369"/>
    </row>
    <row r="433" spans="1:54" ht="12.75">
      <c r="A433" s="434">
        <v>114194</v>
      </c>
      <c r="B433" s="434" t="s">
        <v>649</v>
      </c>
      <c r="C433" s="434" t="s">
        <v>187</v>
      </c>
      <c r="D433" s="434" t="s">
        <v>180</v>
      </c>
      <c r="E433" s="434" t="s">
        <v>345</v>
      </c>
      <c r="F433" s="641">
        <v>41906</v>
      </c>
      <c r="BB433" s="369"/>
    </row>
    <row r="434" spans="1:54" ht="12.75">
      <c r="A434" s="434">
        <v>113773</v>
      </c>
      <c r="B434" s="434" t="s">
        <v>650</v>
      </c>
      <c r="C434" s="434" t="s">
        <v>151</v>
      </c>
      <c r="D434" s="434" t="s">
        <v>180</v>
      </c>
      <c r="E434" s="434" t="s">
        <v>351</v>
      </c>
      <c r="F434" s="641">
        <v>41963</v>
      </c>
      <c r="BB434" s="369"/>
    </row>
    <row r="435" spans="1:54" ht="12.75">
      <c r="A435" s="434">
        <v>113736</v>
      </c>
      <c r="B435" s="434" t="s">
        <v>797</v>
      </c>
      <c r="C435" s="434" t="s">
        <v>151</v>
      </c>
      <c r="D435" s="434" t="s">
        <v>180</v>
      </c>
      <c r="E435" s="434" t="s">
        <v>345</v>
      </c>
      <c r="F435" s="641">
        <v>41796</v>
      </c>
      <c r="BB435" s="369"/>
    </row>
    <row r="436" spans="1:54" ht="12.75">
      <c r="A436" s="434">
        <v>113635</v>
      </c>
      <c r="B436" s="434" t="s">
        <v>798</v>
      </c>
      <c r="C436" s="434" t="s">
        <v>7</v>
      </c>
      <c r="D436" s="434" t="s">
        <v>182</v>
      </c>
      <c r="E436" s="434" t="s">
        <v>425</v>
      </c>
      <c r="F436" s="641">
        <v>41605</v>
      </c>
      <c r="BB436" s="369"/>
    </row>
    <row r="437" spans="1:54" ht="12.75">
      <c r="A437" s="434">
        <v>113526</v>
      </c>
      <c r="B437" s="434" t="s">
        <v>799</v>
      </c>
      <c r="C437" s="434" t="s">
        <v>211</v>
      </c>
      <c r="D437" s="434" t="s">
        <v>181</v>
      </c>
      <c r="E437" s="434" t="s">
        <v>347</v>
      </c>
      <c r="F437" s="641">
        <v>41445</v>
      </c>
      <c r="BB437" s="369"/>
    </row>
    <row r="438" spans="1:54" ht="12.75">
      <c r="A438" s="434">
        <v>113482</v>
      </c>
      <c r="B438" s="434" t="s">
        <v>651</v>
      </c>
      <c r="C438" s="434" t="s">
        <v>7</v>
      </c>
      <c r="D438" s="434" t="s">
        <v>180</v>
      </c>
      <c r="E438" s="434" t="s">
        <v>344</v>
      </c>
      <c r="F438" s="641">
        <v>41893</v>
      </c>
      <c r="BB438" s="369"/>
    </row>
    <row r="439" spans="1:54" ht="12.75">
      <c r="A439" s="434">
        <v>113383</v>
      </c>
      <c r="B439" s="434" t="s">
        <v>652</v>
      </c>
      <c r="C439" s="434" t="s">
        <v>7</v>
      </c>
      <c r="D439" s="434" t="s">
        <v>180</v>
      </c>
      <c r="E439" s="434" t="s">
        <v>351</v>
      </c>
      <c r="F439" s="641">
        <v>41920</v>
      </c>
      <c r="BB439" s="369"/>
    </row>
    <row r="440" spans="1:54" ht="12.75">
      <c r="A440" s="434">
        <v>113302</v>
      </c>
      <c r="B440" s="434" t="s">
        <v>800</v>
      </c>
      <c r="C440" s="434" t="s">
        <v>209</v>
      </c>
      <c r="D440" s="434" t="s">
        <v>180</v>
      </c>
      <c r="E440" s="434" t="s">
        <v>345</v>
      </c>
      <c r="F440" s="641">
        <v>41614</v>
      </c>
      <c r="BB440" s="369"/>
    </row>
    <row r="441" spans="1:54" ht="12.75">
      <c r="A441" s="434">
        <v>113216</v>
      </c>
      <c r="B441" s="434" t="s">
        <v>653</v>
      </c>
      <c r="C441" s="434" t="s">
        <v>211</v>
      </c>
      <c r="D441" s="434" t="s">
        <v>180</v>
      </c>
      <c r="E441" s="434" t="s">
        <v>347</v>
      </c>
      <c r="F441" s="641">
        <v>41780</v>
      </c>
      <c r="BB441" s="369"/>
    </row>
    <row r="442" spans="1:54" ht="12.75">
      <c r="A442" s="434">
        <v>112995</v>
      </c>
      <c r="B442" s="434" t="s">
        <v>801</v>
      </c>
      <c r="C442" s="434" t="s">
        <v>100</v>
      </c>
      <c r="D442" s="434" t="s">
        <v>181</v>
      </c>
      <c r="E442" s="434" t="s">
        <v>347</v>
      </c>
      <c r="F442" s="641">
        <v>41410</v>
      </c>
      <c r="BB442" s="369"/>
    </row>
    <row r="443" spans="1:54" ht="12.75">
      <c r="A443" s="434">
        <v>112960</v>
      </c>
      <c r="B443" s="434" t="s">
        <v>802</v>
      </c>
      <c r="C443" s="434" t="s">
        <v>100</v>
      </c>
      <c r="D443" s="434" t="s">
        <v>181</v>
      </c>
      <c r="E443" s="434" t="s">
        <v>345</v>
      </c>
      <c r="F443" s="641">
        <v>41409</v>
      </c>
      <c r="BB443" s="369"/>
    </row>
    <row r="444" spans="1:54" ht="12.75">
      <c r="A444" s="434">
        <v>112938</v>
      </c>
      <c r="B444" s="434" t="s">
        <v>654</v>
      </c>
      <c r="C444" s="434" t="s">
        <v>100</v>
      </c>
      <c r="D444" s="434" t="s">
        <v>181</v>
      </c>
      <c r="E444" s="434" t="s">
        <v>345</v>
      </c>
      <c r="F444" s="641">
        <v>41738</v>
      </c>
      <c r="BB444" s="369"/>
    </row>
    <row r="445" spans="1:54" ht="12.75">
      <c r="A445" s="434">
        <v>112936</v>
      </c>
      <c r="B445" s="434" t="s">
        <v>490</v>
      </c>
      <c r="C445" s="434" t="s">
        <v>100</v>
      </c>
      <c r="D445" s="434" t="s">
        <v>181</v>
      </c>
      <c r="E445" s="434" t="s">
        <v>345</v>
      </c>
      <c r="F445" s="641">
        <v>41661</v>
      </c>
      <c r="BB445" s="369"/>
    </row>
    <row r="446" spans="1:54" ht="12.75">
      <c r="A446" s="434">
        <v>112931</v>
      </c>
      <c r="B446" s="434" t="s">
        <v>391</v>
      </c>
      <c r="C446" s="434" t="s">
        <v>100</v>
      </c>
      <c r="D446" s="434" t="s">
        <v>181</v>
      </c>
      <c r="E446" s="434" t="s">
        <v>345</v>
      </c>
      <c r="F446" s="641">
        <v>41543</v>
      </c>
      <c r="BB446" s="369"/>
    </row>
    <row r="447" spans="1:54" ht="12.75">
      <c r="A447" s="434">
        <v>112795</v>
      </c>
      <c r="B447" s="434" t="s">
        <v>491</v>
      </c>
      <c r="C447" s="434" t="s">
        <v>100</v>
      </c>
      <c r="D447" s="434" t="s">
        <v>180</v>
      </c>
      <c r="E447" s="434" t="s">
        <v>345</v>
      </c>
      <c r="F447" s="641">
        <v>41676</v>
      </c>
      <c r="BB447" s="369"/>
    </row>
    <row r="448" spans="1:54" ht="12.75">
      <c r="A448" s="434">
        <v>112712</v>
      </c>
      <c r="B448" s="434" t="s">
        <v>803</v>
      </c>
      <c r="C448" s="434" t="s">
        <v>95</v>
      </c>
      <c r="D448" s="434" t="s">
        <v>180</v>
      </c>
      <c r="E448" s="434" t="s">
        <v>345</v>
      </c>
      <c r="F448" s="641">
        <v>41557</v>
      </c>
      <c r="BB448" s="369"/>
    </row>
    <row r="449" spans="1:54" ht="12.75">
      <c r="A449" s="434">
        <v>112582</v>
      </c>
      <c r="B449" s="434" t="s">
        <v>407</v>
      </c>
      <c r="C449" s="434" t="s">
        <v>100</v>
      </c>
      <c r="D449" s="434" t="s">
        <v>180</v>
      </c>
      <c r="E449" s="434" t="s">
        <v>345</v>
      </c>
      <c r="F449" s="641">
        <v>41607</v>
      </c>
      <c r="BB449" s="369"/>
    </row>
    <row r="450" spans="1:54" ht="12.75">
      <c r="A450" s="434">
        <v>112467</v>
      </c>
      <c r="B450" s="434" t="s">
        <v>655</v>
      </c>
      <c r="C450" s="434" t="s">
        <v>63</v>
      </c>
      <c r="D450" s="434" t="s">
        <v>182</v>
      </c>
      <c r="E450" s="434" t="s">
        <v>425</v>
      </c>
      <c r="F450" s="641">
        <v>41759</v>
      </c>
      <c r="BB450" s="369"/>
    </row>
    <row r="451" spans="1:54" ht="12.75">
      <c r="A451" s="434">
        <v>112394</v>
      </c>
      <c r="B451" s="434" t="s">
        <v>408</v>
      </c>
      <c r="C451" s="434" t="s">
        <v>63</v>
      </c>
      <c r="D451" s="434" t="s">
        <v>181</v>
      </c>
      <c r="E451" s="434" t="s">
        <v>345</v>
      </c>
      <c r="F451" s="641">
        <v>41592</v>
      </c>
      <c r="BB451" s="369"/>
    </row>
    <row r="452" spans="1:54" ht="12.75">
      <c r="A452" s="434">
        <v>112374</v>
      </c>
      <c r="B452" s="434" t="s">
        <v>656</v>
      </c>
      <c r="C452" s="434" t="s">
        <v>63</v>
      </c>
      <c r="D452" s="434" t="s">
        <v>180</v>
      </c>
      <c r="E452" s="434" t="s">
        <v>344</v>
      </c>
      <c r="F452" s="641">
        <v>41767</v>
      </c>
      <c r="BB452" s="369"/>
    </row>
    <row r="453" spans="1:54" ht="12.75">
      <c r="A453" s="434">
        <v>112268</v>
      </c>
      <c r="B453" s="434" t="s">
        <v>657</v>
      </c>
      <c r="C453" s="434" t="s">
        <v>63</v>
      </c>
      <c r="D453" s="434" t="s">
        <v>180</v>
      </c>
      <c r="E453" s="434" t="s">
        <v>351</v>
      </c>
      <c r="F453" s="641">
        <v>41759</v>
      </c>
      <c r="BB453" s="369"/>
    </row>
    <row r="454" spans="1:54" ht="12.75">
      <c r="A454" s="434">
        <v>112225</v>
      </c>
      <c r="B454" s="434" t="s">
        <v>492</v>
      </c>
      <c r="C454" s="434" t="s">
        <v>63</v>
      </c>
      <c r="D454" s="434" t="s">
        <v>180</v>
      </c>
      <c r="E454" s="434" t="s">
        <v>345</v>
      </c>
      <c r="F454" s="641">
        <v>41703</v>
      </c>
      <c r="BB454" s="369"/>
    </row>
    <row r="455" spans="1:54" ht="12.75">
      <c r="A455" s="434">
        <v>112183</v>
      </c>
      <c r="B455" s="434" t="s">
        <v>493</v>
      </c>
      <c r="C455" s="434" t="s">
        <v>63</v>
      </c>
      <c r="D455" s="434" t="s">
        <v>180</v>
      </c>
      <c r="E455" s="434" t="s">
        <v>345</v>
      </c>
      <c r="F455" s="641">
        <v>41667</v>
      </c>
      <c r="BB455" s="369"/>
    </row>
    <row r="456" spans="1:54" ht="12.75">
      <c r="A456" s="434">
        <v>112096</v>
      </c>
      <c r="B456" s="434" t="s">
        <v>494</v>
      </c>
      <c r="C456" s="434" t="s">
        <v>63</v>
      </c>
      <c r="D456" s="434" t="s">
        <v>12</v>
      </c>
      <c r="E456" s="434" t="s">
        <v>160</v>
      </c>
      <c r="F456" s="641">
        <v>41620</v>
      </c>
      <c r="BB456" s="369"/>
    </row>
    <row r="457" spans="1:54" ht="12.75">
      <c r="A457" s="434">
        <v>111973</v>
      </c>
      <c r="B457" s="434" t="s">
        <v>542</v>
      </c>
      <c r="C457" s="434" t="s">
        <v>149</v>
      </c>
      <c r="D457" s="434" t="s">
        <v>180</v>
      </c>
      <c r="E457" s="434" t="s">
        <v>347</v>
      </c>
      <c r="F457" s="641">
        <v>41704</v>
      </c>
      <c r="BB457" s="369"/>
    </row>
    <row r="458" spans="1:54" ht="12.75">
      <c r="A458" s="434">
        <v>111892</v>
      </c>
      <c r="B458" s="434" t="s">
        <v>804</v>
      </c>
      <c r="C458" s="434" t="s">
        <v>149</v>
      </c>
      <c r="D458" s="434" t="s">
        <v>180</v>
      </c>
      <c r="E458" s="434" t="s">
        <v>345</v>
      </c>
      <c r="F458" s="641">
        <v>41696</v>
      </c>
      <c r="BB458" s="369"/>
    </row>
    <row r="459" spans="1:54" ht="12.75">
      <c r="A459" s="434">
        <v>111774</v>
      </c>
      <c r="B459" s="434" t="s">
        <v>658</v>
      </c>
      <c r="C459" s="434" t="s">
        <v>171</v>
      </c>
      <c r="D459" s="434" t="s">
        <v>182</v>
      </c>
      <c r="E459" s="434" t="s">
        <v>349</v>
      </c>
      <c r="F459" s="641">
        <v>41900</v>
      </c>
      <c r="BB459" s="369"/>
    </row>
    <row r="460" spans="1:54" ht="12.75">
      <c r="A460" s="434">
        <v>111729</v>
      </c>
      <c r="B460" s="434" t="s">
        <v>805</v>
      </c>
      <c r="C460" s="434" t="s">
        <v>172</v>
      </c>
      <c r="D460" s="434" t="s">
        <v>181</v>
      </c>
      <c r="E460" s="434" t="s">
        <v>347</v>
      </c>
      <c r="F460" s="641">
        <v>41614</v>
      </c>
      <c r="BB460" s="369"/>
    </row>
    <row r="461" spans="1:54" ht="12.75">
      <c r="A461" s="434">
        <v>111451</v>
      </c>
      <c r="B461" s="434" t="s">
        <v>409</v>
      </c>
      <c r="C461" s="434" t="s">
        <v>92</v>
      </c>
      <c r="D461" s="434" t="s">
        <v>181</v>
      </c>
      <c r="E461" s="434" t="s">
        <v>344</v>
      </c>
      <c r="F461" s="641">
        <v>41592</v>
      </c>
      <c r="BB461" s="369"/>
    </row>
    <row r="462" spans="1:54" ht="12.75">
      <c r="A462" s="434">
        <v>111442</v>
      </c>
      <c r="B462" s="434" t="s">
        <v>659</v>
      </c>
      <c r="C462" s="434" t="s">
        <v>93</v>
      </c>
      <c r="D462" s="434" t="s">
        <v>181</v>
      </c>
      <c r="E462" s="434" t="s">
        <v>347</v>
      </c>
      <c r="F462" s="641">
        <v>41948</v>
      </c>
      <c r="BB462" s="369"/>
    </row>
    <row r="463" spans="1:54" ht="12.75">
      <c r="A463" s="434">
        <v>111309</v>
      </c>
      <c r="B463" s="434" t="s">
        <v>368</v>
      </c>
      <c r="C463" s="434" t="s">
        <v>101</v>
      </c>
      <c r="D463" s="434" t="s">
        <v>180</v>
      </c>
      <c r="E463" s="434" t="s">
        <v>344</v>
      </c>
      <c r="F463" s="641">
        <v>41760</v>
      </c>
      <c r="BB463" s="369"/>
    </row>
    <row r="464" spans="1:54" ht="12.75">
      <c r="A464" s="434">
        <v>111278</v>
      </c>
      <c r="B464" s="434" t="s">
        <v>806</v>
      </c>
      <c r="C464" s="434" t="s">
        <v>93</v>
      </c>
      <c r="D464" s="434" t="s">
        <v>180</v>
      </c>
      <c r="E464" s="434" t="s">
        <v>351</v>
      </c>
      <c r="F464" s="641">
        <v>41654</v>
      </c>
      <c r="BB464" s="369"/>
    </row>
    <row r="465" spans="1:54" ht="12.75">
      <c r="A465" s="434">
        <v>111262</v>
      </c>
      <c r="B465" s="434" t="s">
        <v>495</v>
      </c>
      <c r="C465" s="434" t="s">
        <v>92</v>
      </c>
      <c r="D465" s="434" t="s">
        <v>180</v>
      </c>
      <c r="E465" s="434" t="s">
        <v>351</v>
      </c>
      <c r="F465" s="641">
        <v>41662</v>
      </c>
      <c r="BB465" s="369"/>
    </row>
    <row r="466" spans="1:54" ht="12.75">
      <c r="A466" s="434">
        <v>111073</v>
      </c>
      <c r="B466" s="434" t="s">
        <v>660</v>
      </c>
      <c r="C466" s="434" t="s">
        <v>93</v>
      </c>
      <c r="D466" s="434" t="s">
        <v>180</v>
      </c>
      <c r="E466" s="434" t="s">
        <v>345</v>
      </c>
      <c r="F466" s="641">
        <v>41795</v>
      </c>
      <c r="BB466" s="369"/>
    </row>
    <row r="467" spans="1:54" ht="12.75">
      <c r="A467" s="434">
        <v>110640</v>
      </c>
      <c r="B467" s="434" t="s">
        <v>661</v>
      </c>
      <c r="C467" s="434" t="s">
        <v>103</v>
      </c>
      <c r="D467" s="434" t="s">
        <v>180</v>
      </c>
      <c r="E467" s="434" t="s">
        <v>345</v>
      </c>
      <c r="F467" s="641">
        <v>41955</v>
      </c>
      <c r="BB467" s="369"/>
    </row>
    <row r="468" spans="1:54" ht="12.75">
      <c r="A468" s="434">
        <v>110521</v>
      </c>
      <c r="B468" s="434" t="s">
        <v>369</v>
      </c>
      <c r="C468" s="434" t="s">
        <v>89</v>
      </c>
      <c r="D468" s="434" t="s">
        <v>180</v>
      </c>
      <c r="E468" s="434" t="s">
        <v>347</v>
      </c>
      <c r="F468" s="641">
        <v>41983</v>
      </c>
      <c r="BB468" s="369"/>
    </row>
    <row r="469" spans="1:54" ht="12.75">
      <c r="A469" s="434">
        <v>110497</v>
      </c>
      <c r="B469" s="434" t="s">
        <v>496</v>
      </c>
      <c r="C469" s="434" t="s">
        <v>89</v>
      </c>
      <c r="D469" s="434" t="s">
        <v>181</v>
      </c>
      <c r="E469" s="434" t="s">
        <v>345</v>
      </c>
      <c r="F469" s="641">
        <v>41556</v>
      </c>
      <c r="BB469" s="369"/>
    </row>
    <row r="470" spans="1:54" ht="12.75">
      <c r="A470" s="434">
        <v>110466</v>
      </c>
      <c r="B470" s="434" t="s">
        <v>807</v>
      </c>
      <c r="C470" s="434" t="s">
        <v>89</v>
      </c>
      <c r="D470" s="434" t="s">
        <v>180</v>
      </c>
      <c r="E470" s="434" t="s">
        <v>344</v>
      </c>
      <c r="F470" s="641">
        <v>41304</v>
      </c>
      <c r="BB470" s="369"/>
    </row>
    <row r="471" spans="1:54" ht="12.75">
      <c r="A471" s="434">
        <v>110280</v>
      </c>
      <c r="B471" s="434" t="s">
        <v>370</v>
      </c>
      <c r="C471" s="434" t="s">
        <v>89</v>
      </c>
      <c r="D471" s="434" t="s">
        <v>180</v>
      </c>
      <c r="E471" s="434" t="s">
        <v>347</v>
      </c>
      <c r="F471" s="641">
        <v>41472</v>
      </c>
      <c r="BB471" s="369"/>
    </row>
    <row r="472" spans="1:54" ht="12.75">
      <c r="A472" s="434">
        <v>110190</v>
      </c>
      <c r="B472" s="434" t="s">
        <v>497</v>
      </c>
      <c r="C472" s="434" t="s">
        <v>124</v>
      </c>
      <c r="D472" s="434" t="s">
        <v>182</v>
      </c>
      <c r="E472" s="434" t="s">
        <v>349</v>
      </c>
      <c r="F472" s="641">
        <v>41585</v>
      </c>
      <c r="BB472" s="369"/>
    </row>
    <row r="473" spans="1:54" ht="12.75">
      <c r="A473" s="434">
        <v>110039</v>
      </c>
      <c r="B473" s="434" t="s">
        <v>808</v>
      </c>
      <c r="C473" s="434" t="s">
        <v>123</v>
      </c>
      <c r="D473" s="434" t="s">
        <v>180</v>
      </c>
      <c r="E473" s="434" t="s">
        <v>344</v>
      </c>
      <c r="F473" s="641">
        <v>41339</v>
      </c>
      <c r="BB473" s="369"/>
    </row>
    <row r="474" spans="1:54" ht="12.75">
      <c r="A474" s="434">
        <v>110003</v>
      </c>
      <c r="B474" s="434" t="s">
        <v>358</v>
      </c>
      <c r="C474" s="434" t="s">
        <v>135</v>
      </c>
      <c r="D474" s="434" t="s">
        <v>180</v>
      </c>
      <c r="E474" s="434" t="s">
        <v>344</v>
      </c>
      <c r="F474" s="641">
        <v>41600</v>
      </c>
      <c r="BB474" s="369"/>
    </row>
    <row r="475" spans="1:54" ht="12.75">
      <c r="A475" s="434">
        <v>110002</v>
      </c>
      <c r="B475" s="434" t="s">
        <v>662</v>
      </c>
      <c r="C475" s="434" t="s">
        <v>135</v>
      </c>
      <c r="D475" s="434" t="s">
        <v>180</v>
      </c>
      <c r="E475" s="434" t="s">
        <v>344</v>
      </c>
      <c r="F475" s="641">
        <v>41934</v>
      </c>
      <c r="BB475" s="369"/>
    </row>
    <row r="476" spans="1:54" ht="12.75">
      <c r="A476" s="434">
        <v>109998</v>
      </c>
      <c r="B476" s="434" t="s">
        <v>498</v>
      </c>
      <c r="C476" s="434" t="s">
        <v>125</v>
      </c>
      <c r="D476" s="434" t="s">
        <v>180</v>
      </c>
      <c r="E476" s="434" t="s">
        <v>351</v>
      </c>
      <c r="F476" s="641">
        <v>41670</v>
      </c>
      <c r="BB476" s="369"/>
    </row>
    <row r="477" spans="1:54" ht="12.75">
      <c r="A477" s="434">
        <v>109951</v>
      </c>
      <c r="B477" s="434" t="s">
        <v>663</v>
      </c>
      <c r="C477" s="434" t="s">
        <v>125</v>
      </c>
      <c r="D477" s="434" t="s">
        <v>180</v>
      </c>
      <c r="E477" s="434" t="s">
        <v>351</v>
      </c>
      <c r="F477" s="641">
        <v>41906</v>
      </c>
      <c r="BB477" s="369"/>
    </row>
    <row r="478" spans="1:54" ht="12.75">
      <c r="A478" s="434">
        <v>109939</v>
      </c>
      <c r="B478" s="434" t="s">
        <v>410</v>
      </c>
      <c r="C478" s="434" t="s">
        <v>135</v>
      </c>
      <c r="D478" s="434" t="s">
        <v>180</v>
      </c>
      <c r="E478" s="434" t="s">
        <v>345</v>
      </c>
      <c r="F478" s="641">
        <v>41558</v>
      </c>
      <c r="BB478" s="369"/>
    </row>
    <row r="479" spans="1:54" ht="12.75">
      <c r="A479" s="434">
        <v>109785</v>
      </c>
      <c r="B479" s="434" t="s">
        <v>664</v>
      </c>
      <c r="C479" s="434" t="s">
        <v>135</v>
      </c>
      <c r="D479" s="434" t="s">
        <v>180</v>
      </c>
      <c r="E479" s="434" t="s">
        <v>345</v>
      </c>
      <c r="F479" s="641">
        <v>41928</v>
      </c>
      <c r="BB479" s="369"/>
    </row>
    <row r="480" spans="1:54" ht="12.75">
      <c r="A480" s="434">
        <v>109322</v>
      </c>
      <c r="B480" s="434" t="s">
        <v>809</v>
      </c>
      <c r="C480" s="434" t="s">
        <v>21</v>
      </c>
      <c r="D480" s="434" t="s">
        <v>181</v>
      </c>
      <c r="E480" s="434" t="s">
        <v>345</v>
      </c>
      <c r="F480" s="641">
        <v>41382</v>
      </c>
      <c r="BB480" s="369"/>
    </row>
    <row r="481" spans="1:54" ht="12.75">
      <c r="A481" s="434">
        <v>109300</v>
      </c>
      <c r="B481" s="434" t="s">
        <v>499</v>
      </c>
      <c r="C481" s="434" t="s">
        <v>21</v>
      </c>
      <c r="D481" s="434" t="s">
        <v>181</v>
      </c>
      <c r="E481" s="434" t="s">
        <v>347</v>
      </c>
      <c r="F481" s="641">
        <v>41676</v>
      </c>
      <c r="BB481" s="369"/>
    </row>
    <row r="482" spans="1:54" ht="12.75">
      <c r="A482" s="434">
        <v>108985</v>
      </c>
      <c r="B482" s="434" t="s">
        <v>665</v>
      </c>
      <c r="C482" s="434" t="s">
        <v>83</v>
      </c>
      <c r="D482" s="434" t="s">
        <v>180</v>
      </c>
      <c r="E482" s="434" t="s">
        <v>347</v>
      </c>
      <c r="F482" s="641">
        <v>41950</v>
      </c>
      <c r="BB482" s="369"/>
    </row>
    <row r="483" spans="1:54" ht="12.75">
      <c r="A483" s="434">
        <v>108745</v>
      </c>
      <c r="B483" s="434" t="s">
        <v>500</v>
      </c>
      <c r="C483" s="434" t="s">
        <v>42</v>
      </c>
      <c r="D483" s="434" t="s">
        <v>179</v>
      </c>
      <c r="E483" s="434" t="s">
        <v>352</v>
      </c>
      <c r="F483" s="641">
        <v>41626</v>
      </c>
      <c r="BB483" s="369"/>
    </row>
    <row r="484" spans="1:54" ht="12.75">
      <c r="A484" s="434">
        <v>108355</v>
      </c>
      <c r="B484" s="434" t="s">
        <v>666</v>
      </c>
      <c r="C484" s="434" t="s">
        <v>6</v>
      </c>
      <c r="D484" s="434" t="s">
        <v>180</v>
      </c>
      <c r="E484" s="434" t="s">
        <v>345</v>
      </c>
      <c r="F484" s="641">
        <v>41949</v>
      </c>
      <c r="BB484" s="369"/>
    </row>
    <row r="485" spans="1:54" ht="12.75">
      <c r="A485" s="434">
        <v>108270</v>
      </c>
      <c r="B485" s="434" t="s">
        <v>667</v>
      </c>
      <c r="C485" s="434" t="s">
        <v>82</v>
      </c>
      <c r="D485" s="434" t="s">
        <v>180</v>
      </c>
      <c r="E485" s="434" t="s">
        <v>344</v>
      </c>
      <c r="F485" s="641">
        <v>41696</v>
      </c>
      <c r="BB485" s="369"/>
    </row>
    <row r="486" spans="1:54" ht="12.75">
      <c r="A486" s="434">
        <v>108207</v>
      </c>
      <c r="B486" s="434" t="s">
        <v>371</v>
      </c>
      <c r="C486" s="434" t="s">
        <v>82</v>
      </c>
      <c r="D486" s="434" t="s">
        <v>180</v>
      </c>
      <c r="E486" s="434" t="s">
        <v>345</v>
      </c>
      <c r="F486" s="641">
        <v>41444</v>
      </c>
      <c r="BB486" s="369"/>
    </row>
    <row r="487" spans="1:54" ht="12.75">
      <c r="A487" s="434">
        <v>108129</v>
      </c>
      <c r="B487" s="434" t="s">
        <v>378</v>
      </c>
      <c r="C487" s="434" t="s">
        <v>81</v>
      </c>
      <c r="D487" s="434" t="s">
        <v>182</v>
      </c>
      <c r="E487" s="434" t="s">
        <v>349</v>
      </c>
      <c r="F487" s="641">
        <v>41900</v>
      </c>
      <c r="BB487" s="369"/>
    </row>
    <row r="488" spans="1:54" ht="12.75">
      <c r="A488" s="434">
        <v>108034</v>
      </c>
      <c r="B488" s="434" t="s">
        <v>668</v>
      </c>
      <c r="C488" s="434" t="s">
        <v>81</v>
      </c>
      <c r="D488" s="434" t="s">
        <v>180</v>
      </c>
      <c r="E488" s="434" t="s">
        <v>344</v>
      </c>
      <c r="F488" s="641">
        <v>41956</v>
      </c>
      <c r="BB488" s="369"/>
    </row>
    <row r="489" spans="1:54" ht="12.75">
      <c r="A489" s="434">
        <v>107694</v>
      </c>
      <c r="B489" s="434" t="s">
        <v>669</v>
      </c>
      <c r="C489" s="434" t="s">
        <v>159</v>
      </c>
      <c r="D489" s="434" t="s">
        <v>180</v>
      </c>
      <c r="E489" s="434" t="s">
        <v>345</v>
      </c>
      <c r="F489" s="641">
        <v>41731</v>
      </c>
      <c r="BB489" s="369"/>
    </row>
    <row r="490" spans="1:54" ht="12.75">
      <c r="A490" s="434">
        <v>107675</v>
      </c>
      <c r="B490" s="434" t="s">
        <v>501</v>
      </c>
      <c r="C490" s="434" t="s">
        <v>159</v>
      </c>
      <c r="D490" s="434" t="s">
        <v>180</v>
      </c>
      <c r="E490" s="434" t="s">
        <v>345</v>
      </c>
      <c r="F490" s="641">
        <v>41690</v>
      </c>
      <c r="BB490" s="369"/>
    </row>
    <row r="491" spans="1:54" ht="12.75">
      <c r="A491" s="434">
        <v>107413</v>
      </c>
      <c r="B491" s="434" t="s">
        <v>670</v>
      </c>
      <c r="C491" s="434" t="s">
        <v>102</v>
      </c>
      <c r="D491" s="434" t="s">
        <v>181</v>
      </c>
      <c r="E491" s="434" t="s">
        <v>345</v>
      </c>
      <c r="F491" s="641">
        <v>41810</v>
      </c>
      <c r="BB491" s="369"/>
    </row>
    <row r="492" spans="1:54" ht="12.75">
      <c r="A492" s="434">
        <v>107361</v>
      </c>
      <c r="B492" s="434" t="s">
        <v>671</v>
      </c>
      <c r="C492" s="434" t="s">
        <v>102</v>
      </c>
      <c r="D492" s="434" t="s">
        <v>181</v>
      </c>
      <c r="E492" s="434" t="s">
        <v>345</v>
      </c>
      <c r="F492" s="641">
        <v>41768</v>
      </c>
      <c r="BB492" s="369"/>
    </row>
    <row r="493" spans="1:54" ht="12.75">
      <c r="A493" s="434">
        <v>107301</v>
      </c>
      <c r="B493" s="434" t="s">
        <v>810</v>
      </c>
      <c r="C493" s="434" t="s">
        <v>102</v>
      </c>
      <c r="D493" s="434" t="s">
        <v>180</v>
      </c>
      <c r="E493" s="434" t="s">
        <v>345</v>
      </c>
      <c r="F493" s="641">
        <v>41620</v>
      </c>
      <c r="BB493" s="369"/>
    </row>
    <row r="494" spans="1:54" ht="12.75">
      <c r="A494" s="434">
        <v>107051</v>
      </c>
      <c r="B494" s="434" t="s">
        <v>811</v>
      </c>
      <c r="C494" s="434" t="s">
        <v>25</v>
      </c>
      <c r="D494" s="434" t="s">
        <v>180</v>
      </c>
      <c r="E494" s="434" t="s">
        <v>345</v>
      </c>
      <c r="F494" s="641">
        <v>41446</v>
      </c>
      <c r="BB494" s="369"/>
    </row>
    <row r="495" spans="1:54" ht="12.75">
      <c r="A495" s="434">
        <v>106967</v>
      </c>
      <c r="B495" s="434" t="s">
        <v>672</v>
      </c>
      <c r="C495" s="434" t="s">
        <v>24</v>
      </c>
      <c r="D495" s="434" t="s">
        <v>182</v>
      </c>
      <c r="E495" s="434" t="s">
        <v>349</v>
      </c>
      <c r="F495" s="641">
        <v>41913</v>
      </c>
      <c r="BB495" s="369"/>
    </row>
    <row r="496" spans="1:54" ht="12.75">
      <c r="A496" s="434">
        <v>106947</v>
      </c>
      <c r="B496" s="434" t="s">
        <v>673</v>
      </c>
      <c r="C496" s="434" t="s">
        <v>24</v>
      </c>
      <c r="D496" s="434" t="s">
        <v>181</v>
      </c>
      <c r="E496" s="434" t="s">
        <v>345</v>
      </c>
      <c r="F496" s="641">
        <v>41892</v>
      </c>
      <c r="BB496" s="369"/>
    </row>
    <row r="497" spans="1:54" ht="12.75">
      <c r="A497" s="434">
        <v>106893</v>
      </c>
      <c r="B497" s="434" t="s">
        <v>674</v>
      </c>
      <c r="C497" s="434" t="s">
        <v>24</v>
      </c>
      <c r="D497" s="434" t="s">
        <v>180</v>
      </c>
      <c r="E497" s="434" t="s">
        <v>347</v>
      </c>
      <c r="F497" s="641">
        <v>41808</v>
      </c>
      <c r="BB497" s="369"/>
    </row>
    <row r="498" spans="1:54" ht="12.75">
      <c r="A498" s="434">
        <v>106834</v>
      </c>
      <c r="B498" s="434" t="s">
        <v>812</v>
      </c>
      <c r="C498" s="434" t="s">
        <v>24</v>
      </c>
      <c r="D498" s="434" t="s">
        <v>180</v>
      </c>
      <c r="E498" s="434" t="s">
        <v>345</v>
      </c>
      <c r="F498" s="641">
        <v>41607</v>
      </c>
      <c r="BB498" s="369"/>
    </row>
    <row r="499" spans="1:54" ht="12.75">
      <c r="A499" s="434">
        <v>106788</v>
      </c>
      <c r="B499" s="434" t="s">
        <v>813</v>
      </c>
      <c r="C499" s="434" t="s">
        <v>130</v>
      </c>
      <c r="D499" s="434" t="s">
        <v>181</v>
      </c>
      <c r="E499" s="434" t="s">
        <v>345</v>
      </c>
      <c r="F499" s="641">
        <v>41780</v>
      </c>
      <c r="BB499" s="369"/>
    </row>
    <row r="500" spans="1:54" ht="12.75">
      <c r="A500" s="434">
        <v>106674</v>
      </c>
      <c r="B500" s="434" t="s">
        <v>814</v>
      </c>
      <c r="C500" s="434" t="s">
        <v>130</v>
      </c>
      <c r="D500" s="434" t="s">
        <v>180</v>
      </c>
      <c r="E500" s="434" t="s">
        <v>347</v>
      </c>
      <c r="F500" s="641">
        <v>41612</v>
      </c>
      <c r="BB500" s="369"/>
    </row>
    <row r="501" spans="1:54" ht="12.75">
      <c r="A501" s="434">
        <v>106644</v>
      </c>
      <c r="B501" s="434" t="s">
        <v>502</v>
      </c>
      <c r="C501" s="434" t="s">
        <v>194</v>
      </c>
      <c r="D501" s="434" t="s">
        <v>180</v>
      </c>
      <c r="E501" s="434" t="s">
        <v>344</v>
      </c>
      <c r="F501" s="641">
        <v>41676</v>
      </c>
      <c r="BB501" s="369"/>
    </row>
    <row r="502" spans="1:54" ht="12.75">
      <c r="A502" s="434">
        <v>106605</v>
      </c>
      <c r="B502" s="434" t="s">
        <v>372</v>
      </c>
      <c r="C502" s="434" t="s">
        <v>194</v>
      </c>
      <c r="D502" s="434" t="s">
        <v>180</v>
      </c>
      <c r="E502" s="434" t="s">
        <v>345</v>
      </c>
      <c r="F502" s="641">
        <v>41465</v>
      </c>
      <c r="BB502" s="369"/>
    </row>
    <row r="503" spans="1:54" ht="12.75">
      <c r="A503" s="434">
        <v>100620</v>
      </c>
      <c r="B503" s="434" t="s">
        <v>392</v>
      </c>
      <c r="C503" s="434" t="s">
        <v>183</v>
      </c>
      <c r="D503" s="434" t="s">
        <v>180</v>
      </c>
      <c r="E503" s="434" t="s">
        <v>344</v>
      </c>
      <c r="F503" s="641">
        <v>41536</v>
      </c>
      <c r="BB503" s="369"/>
    </row>
    <row r="504" spans="1:54" ht="12.75">
      <c r="A504" s="434">
        <v>106461</v>
      </c>
      <c r="B504" s="434" t="s">
        <v>675</v>
      </c>
      <c r="C504" s="434" t="s">
        <v>191</v>
      </c>
      <c r="D504" s="434" t="s">
        <v>180</v>
      </c>
      <c r="E504" s="434" t="s">
        <v>344</v>
      </c>
      <c r="F504" s="641">
        <v>41894</v>
      </c>
      <c r="BB504" s="369"/>
    </row>
    <row r="505" spans="1:54" ht="12.75">
      <c r="A505" s="434">
        <v>106144</v>
      </c>
      <c r="B505" s="434" t="s">
        <v>676</v>
      </c>
      <c r="C505" s="434" t="s">
        <v>72</v>
      </c>
      <c r="D505" s="434" t="s">
        <v>181</v>
      </c>
      <c r="E505" s="434" t="s">
        <v>344</v>
      </c>
      <c r="F505" s="641">
        <v>41921</v>
      </c>
      <c r="BB505" s="369"/>
    </row>
    <row r="506" spans="1:54" ht="12.75">
      <c r="A506" s="434">
        <v>105735</v>
      </c>
      <c r="B506" s="434" t="s">
        <v>677</v>
      </c>
      <c r="C506" s="434" t="s">
        <v>190</v>
      </c>
      <c r="D506" s="434" t="s">
        <v>181</v>
      </c>
      <c r="E506" s="434" t="s">
        <v>347</v>
      </c>
      <c r="F506" s="641">
        <v>41934</v>
      </c>
      <c r="BB506" s="369"/>
    </row>
    <row r="507" spans="1:54" ht="12.75">
      <c r="A507" s="434">
        <v>105543</v>
      </c>
      <c r="B507" s="434" t="s">
        <v>503</v>
      </c>
      <c r="C507" s="434" t="s">
        <v>46</v>
      </c>
      <c r="D507" s="434" t="s">
        <v>180</v>
      </c>
      <c r="E507" s="434" t="s">
        <v>344</v>
      </c>
      <c r="F507" s="641">
        <v>41697</v>
      </c>
      <c r="BB507" s="369"/>
    </row>
    <row r="508" spans="1:54" ht="12.75">
      <c r="A508" s="434">
        <v>105497</v>
      </c>
      <c r="B508" s="434" t="s">
        <v>815</v>
      </c>
      <c r="C508" s="434" t="s">
        <v>46</v>
      </c>
      <c r="D508" s="434" t="s">
        <v>180</v>
      </c>
      <c r="E508" s="434" t="s">
        <v>351</v>
      </c>
      <c r="F508" s="641">
        <v>41726</v>
      </c>
      <c r="BB508" s="369"/>
    </row>
    <row r="509" spans="1:54" ht="12.75">
      <c r="A509" s="434">
        <v>105312</v>
      </c>
      <c r="B509" s="434" t="s">
        <v>411</v>
      </c>
      <c r="C509" s="434" t="s">
        <v>193</v>
      </c>
      <c r="D509" s="434" t="s">
        <v>180</v>
      </c>
      <c r="E509" s="434" t="s">
        <v>345</v>
      </c>
      <c r="F509" s="641">
        <v>41599</v>
      </c>
      <c r="BB509" s="369"/>
    </row>
    <row r="510" spans="1:54" ht="12.75">
      <c r="A510" s="434">
        <v>104951</v>
      </c>
      <c r="B510" s="434" t="s">
        <v>816</v>
      </c>
      <c r="C510" s="434" t="s">
        <v>154</v>
      </c>
      <c r="D510" s="434" t="s">
        <v>181</v>
      </c>
      <c r="E510" s="434" t="s">
        <v>347</v>
      </c>
      <c r="F510" s="641">
        <v>41682</v>
      </c>
      <c r="BB510" s="369"/>
    </row>
    <row r="511" spans="1:54" ht="12.75">
      <c r="A511" s="434">
        <v>104946</v>
      </c>
      <c r="B511" s="434" t="s">
        <v>817</v>
      </c>
      <c r="C511" s="434" t="s">
        <v>154</v>
      </c>
      <c r="D511" s="434" t="s">
        <v>181</v>
      </c>
      <c r="E511" s="434" t="s">
        <v>347</v>
      </c>
      <c r="F511" s="641">
        <v>41439</v>
      </c>
      <c r="BB511" s="369"/>
    </row>
    <row r="512" spans="1:54" ht="12.75">
      <c r="A512" s="434">
        <v>104834</v>
      </c>
      <c r="B512" s="434" t="s">
        <v>678</v>
      </c>
      <c r="C512" s="434" t="s">
        <v>5</v>
      </c>
      <c r="D512" s="434" t="s">
        <v>181</v>
      </c>
      <c r="E512" s="434" t="s">
        <v>344</v>
      </c>
      <c r="F512" s="641">
        <v>41984</v>
      </c>
      <c r="BB512" s="369"/>
    </row>
    <row r="513" spans="1:54" ht="12.75">
      <c r="A513" s="434">
        <v>104632</v>
      </c>
      <c r="B513" s="434" t="s">
        <v>543</v>
      </c>
      <c r="C513" s="434" t="s">
        <v>189</v>
      </c>
      <c r="D513" s="434" t="s">
        <v>180</v>
      </c>
      <c r="E513" s="434" t="s">
        <v>344</v>
      </c>
      <c r="F513" s="641">
        <v>41668</v>
      </c>
      <c r="BB513" s="369"/>
    </row>
    <row r="514" spans="1:54" ht="12.75">
      <c r="A514" s="434">
        <v>104392</v>
      </c>
      <c r="B514" s="434" t="s">
        <v>818</v>
      </c>
      <c r="C514" s="434" t="s">
        <v>47</v>
      </c>
      <c r="D514" s="434" t="s">
        <v>181</v>
      </c>
      <c r="E514" s="434" t="s">
        <v>345</v>
      </c>
      <c r="F514" s="641">
        <v>41620</v>
      </c>
      <c r="BB514" s="369"/>
    </row>
    <row r="515" spans="1:54" ht="12.75">
      <c r="A515" s="434">
        <v>104387</v>
      </c>
      <c r="B515" s="434" t="s">
        <v>679</v>
      </c>
      <c r="C515" s="434" t="s">
        <v>47</v>
      </c>
      <c r="D515" s="434" t="s">
        <v>181</v>
      </c>
      <c r="E515" s="434" t="s">
        <v>345</v>
      </c>
      <c r="F515" s="641">
        <v>41809</v>
      </c>
      <c r="BB515" s="369"/>
    </row>
    <row r="516" spans="1:54" ht="12.75">
      <c r="A516" s="434">
        <v>104364</v>
      </c>
      <c r="B516" s="434" t="s">
        <v>819</v>
      </c>
      <c r="C516" s="434" t="s">
        <v>47</v>
      </c>
      <c r="D516" s="434" t="s">
        <v>180</v>
      </c>
      <c r="E516" s="434" t="s">
        <v>351</v>
      </c>
      <c r="F516" s="641">
        <v>41312</v>
      </c>
      <c r="BB516" s="369"/>
    </row>
    <row r="517" spans="1:54" ht="12.75">
      <c r="A517" s="434">
        <v>104352</v>
      </c>
      <c r="B517" s="434" t="s">
        <v>373</v>
      </c>
      <c r="C517" s="434" t="s">
        <v>47</v>
      </c>
      <c r="D517" s="434" t="s">
        <v>180</v>
      </c>
      <c r="E517" s="434" t="s">
        <v>345</v>
      </c>
      <c r="F517" s="641">
        <v>41458</v>
      </c>
      <c r="BB517" s="369"/>
    </row>
    <row r="518" spans="1:54" ht="12.75">
      <c r="A518" s="434">
        <v>104323</v>
      </c>
      <c r="B518" s="434" t="s">
        <v>820</v>
      </c>
      <c r="C518" s="434" t="s">
        <v>47</v>
      </c>
      <c r="D518" s="434" t="s">
        <v>180</v>
      </c>
      <c r="E518" s="434" t="s">
        <v>345</v>
      </c>
      <c r="F518" s="641">
        <v>41612</v>
      </c>
      <c r="BB518" s="369"/>
    </row>
    <row r="519" spans="1:54" ht="12.75">
      <c r="A519" s="434">
        <v>104318</v>
      </c>
      <c r="B519" s="434" t="s">
        <v>821</v>
      </c>
      <c r="C519" s="434" t="s">
        <v>47</v>
      </c>
      <c r="D519" s="434" t="s">
        <v>180</v>
      </c>
      <c r="E519" s="434" t="s">
        <v>345</v>
      </c>
      <c r="F519" s="641">
        <v>41465</v>
      </c>
      <c r="BB519" s="369"/>
    </row>
    <row r="520" spans="1:54" ht="12.75">
      <c r="A520" s="434">
        <v>104221</v>
      </c>
      <c r="B520" s="434" t="s">
        <v>424</v>
      </c>
      <c r="C520" s="434" t="s">
        <v>76</v>
      </c>
      <c r="D520" s="434" t="s">
        <v>180</v>
      </c>
      <c r="E520" s="434" t="s">
        <v>351</v>
      </c>
      <c r="F520" s="641">
        <v>41593</v>
      </c>
      <c r="BB520" s="369"/>
    </row>
    <row r="521" spans="1:54" ht="12.75">
      <c r="A521" s="434">
        <v>104215</v>
      </c>
      <c r="B521" s="434" t="s">
        <v>412</v>
      </c>
      <c r="C521" s="434" t="s">
        <v>76</v>
      </c>
      <c r="D521" s="434" t="s">
        <v>180</v>
      </c>
      <c r="E521" s="434" t="s">
        <v>345</v>
      </c>
      <c r="F521" s="641">
        <v>41565</v>
      </c>
      <c r="BB521" s="369"/>
    </row>
    <row r="522" spans="1:54" ht="12.75">
      <c r="A522" s="434">
        <v>104179</v>
      </c>
      <c r="B522" s="434" t="s">
        <v>413</v>
      </c>
      <c r="C522" s="434" t="s">
        <v>76</v>
      </c>
      <c r="D522" s="434" t="s">
        <v>180</v>
      </c>
      <c r="E522" s="434" t="s">
        <v>345</v>
      </c>
      <c r="F522" s="641">
        <v>41592</v>
      </c>
      <c r="BB522" s="369"/>
    </row>
    <row r="523" spans="1:54" ht="12.75">
      <c r="A523" s="434">
        <v>104160</v>
      </c>
      <c r="B523" s="434" t="s">
        <v>414</v>
      </c>
      <c r="C523" s="434" t="s">
        <v>76</v>
      </c>
      <c r="D523" s="434" t="s">
        <v>180</v>
      </c>
      <c r="E523" s="434" t="s">
        <v>345</v>
      </c>
      <c r="F523" s="641">
        <v>41584</v>
      </c>
      <c r="BB523" s="369"/>
    </row>
    <row r="524" spans="1:54" ht="12.75">
      <c r="A524" s="434">
        <v>104157</v>
      </c>
      <c r="B524" s="434" t="s">
        <v>415</v>
      </c>
      <c r="C524" s="434" t="s">
        <v>76</v>
      </c>
      <c r="D524" s="434" t="s">
        <v>180</v>
      </c>
      <c r="E524" s="434" t="s">
        <v>345</v>
      </c>
      <c r="F524" s="641">
        <v>41570</v>
      </c>
      <c r="BB524" s="369"/>
    </row>
    <row r="525" spans="1:54" ht="12.75">
      <c r="A525" s="434">
        <v>104055</v>
      </c>
      <c r="B525" s="434" t="s">
        <v>680</v>
      </c>
      <c r="C525" s="434" t="s">
        <v>37</v>
      </c>
      <c r="D525" s="434" t="s">
        <v>180</v>
      </c>
      <c r="E525" s="434" t="s">
        <v>345</v>
      </c>
      <c r="F525" s="641">
        <v>41900</v>
      </c>
      <c r="BB525" s="369"/>
    </row>
    <row r="526" spans="1:54" ht="12.75">
      <c r="A526" s="434">
        <v>103984</v>
      </c>
      <c r="B526" s="434" t="s">
        <v>544</v>
      </c>
      <c r="C526" s="434" t="s">
        <v>75</v>
      </c>
      <c r="D526" s="434" t="s">
        <v>180</v>
      </c>
      <c r="E526" s="434" t="s">
        <v>345</v>
      </c>
      <c r="F526" s="641">
        <v>41670</v>
      </c>
      <c r="BB526" s="369"/>
    </row>
    <row r="527" spans="1:54" ht="12.75">
      <c r="A527" s="434">
        <v>103852</v>
      </c>
      <c r="B527" s="434" t="s">
        <v>681</v>
      </c>
      <c r="C527" s="434" t="s">
        <v>53</v>
      </c>
      <c r="D527" s="434" t="s">
        <v>180</v>
      </c>
      <c r="E527" s="434" t="s">
        <v>344</v>
      </c>
      <c r="F527" s="641">
        <v>41781</v>
      </c>
      <c r="BB527" s="369"/>
    </row>
    <row r="528" spans="1:54" ht="12.75">
      <c r="A528" s="434">
        <v>103825</v>
      </c>
      <c r="B528" s="434" t="s">
        <v>682</v>
      </c>
      <c r="C528" s="434" t="s">
        <v>53</v>
      </c>
      <c r="D528" s="434" t="s">
        <v>180</v>
      </c>
      <c r="E528" s="434" t="s">
        <v>345</v>
      </c>
      <c r="F528" s="641">
        <v>41774</v>
      </c>
      <c r="BB528" s="369"/>
    </row>
    <row r="529" spans="1:54" ht="12.75">
      <c r="A529" s="434">
        <v>103685</v>
      </c>
      <c r="B529" s="434" t="s">
        <v>822</v>
      </c>
      <c r="C529" s="434" t="s">
        <v>38</v>
      </c>
      <c r="D529" s="434" t="s">
        <v>180</v>
      </c>
      <c r="E529" s="434" t="s">
        <v>345</v>
      </c>
      <c r="F529" s="641">
        <v>41346</v>
      </c>
      <c r="BB529" s="369"/>
    </row>
    <row r="530" spans="1:54" ht="12.75">
      <c r="A530" s="434">
        <v>103632</v>
      </c>
      <c r="B530" s="434" t="s">
        <v>545</v>
      </c>
      <c r="C530" s="434" t="s">
        <v>110</v>
      </c>
      <c r="D530" s="434" t="s">
        <v>182</v>
      </c>
      <c r="E530" s="434" t="s">
        <v>349</v>
      </c>
      <c r="F530" s="641">
        <v>41718</v>
      </c>
      <c r="BB530" s="369"/>
    </row>
    <row r="531" spans="1:54" ht="12.75">
      <c r="A531" s="434">
        <v>103545</v>
      </c>
      <c r="B531" s="434" t="s">
        <v>683</v>
      </c>
      <c r="C531" s="434" t="s">
        <v>110</v>
      </c>
      <c r="D531" s="434" t="s">
        <v>180</v>
      </c>
      <c r="E531" s="434" t="s">
        <v>347</v>
      </c>
      <c r="F531" s="641">
        <v>41761</v>
      </c>
      <c r="BB531" s="369"/>
    </row>
    <row r="532" spans="1:54" ht="12.75">
      <c r="A532" s="434">
        <v>103538</v>
      </c>
      <c r="B532" s="434" t="s">
        <v>684</v>
      </c>
      <c r="C532" s="434" t="s">
        <v>110</v>
      </c>
      <c r="D532" s="434" t="s">
        <v>181</v>
      </c>
      <c r="E532" s="434" t="s">
        <v>344</v>
      </c>
      <c r="F532" s="641">
        <v>41963</v>
      </c>
      <c r="BB532" s="369"/>
    </row>
    <row r="533" spans="1:54" ht="12.75">
      <c r="A533" s="434">
        <v>103526</v>
      </c>
      <c r="B533" s="434" t="s">
        <v>504</v>
      </c>
      <c r="C533" s="434" t="s">
        <v>110</v>
      </c>
      <c r="D533" s="434" t="s">
        <v>181</v>
      </c>
      <c r="E533" s="434" t="s">
        <v>345</v>
      </c>
      <c r="F533" s="641">
        <v>41613</v>
      </c>
      <c r="BB533" s="369"/>
    </row>
    <row r="534" spans="1:54" ht="12.75">
      <c r="A534" s="434">
        <v>103518</v>
      </c>
      <c r="B534" s="434" t="s">
        <v>685</v>
      </c>
      <c r="C534" s="434" t="s">
        <v>110</v>
      </c>
      <c r="D534" s="434" t="s">
        <v>181</v>
      </c>
      <c r="E534" s="434" t="s">
        <v>345</v>
      </c>
      <c r="F534" s="641">
        <v>41949</v>
      </c>
      <c r="BB534" s="369"/>
    </row>
    <row r="535" spans="1:54" ht="12.75">
      <c r="A535" s="434">
        <v>103513</v>
      </c>
      <c r="B535" s="434" t="s">
        <v>505</v>
      </c>
      <c r="C535" s="434" t="s">
        <v>110</v>
      </c>
      <c r="D535" s="434" t="s">
        <v>181</v>
      </c>
      <c r="E535" s="434" t="s">
        <v>345</v>
      </c>
      <c r="F535" s="641">
        <v>41612</v>
      </c>
      <c r="BB535" s="369"/>
    </row>
    <row r="536" spans="1:54" ht="12.75">
      <c r="A536" s="434">
        <v>103480</v>
      </c>
      <c r="B536" s="434" t="s">
        <v>823</v>
      </c>
      <c r="C536" s="434" t="s">
        <v>110</v>
      </c>
      <c r="D536" s="434" t="s">
        <v>181</v>
      </c>
      <c r="E536" s="434" t="s">
        <v>345</v>
      </c>
      <c r="F536" s="641">
        <v>41739</v>
      </c>
      <c r="BB536" s="369"/>
    </row>
    <row r="537" spans="1:54" ht="12.75">
      <c r="A537" s="434">
        <v>103215</v>
      </c>
      <c r="B537" s="434" t="s">
        <v>686</v>
      </c>
      <c r="C537" s="434" t="s">
        <v>110</v>
      </c>
      <c r="D537" s="434" t="s">
        <v>180</v>
      </c>
      <c r="E537" s="434" t="s">
        <v>345</v>
      </c>
      <c r="F537" s="641">
        <v>41900</v>
      </c>
      <c r="BB537" s="369"/>
    </row>
    <row r="538" spans="1:54" ht="12.75">
      <c r="A538" s="434">
        <v>102962</v>
      </c>
      <c r="B538" s="434" t="s">
        <v>687</v>
      </c>
      <c r="C538" s="434" t="s">
        <v>108</v>
      </c>
      <c r="D538" s="434" t="s">
        <v>180</v>
      </c>
      <c r="E538" s="434" t="s">
        <v>345</v>
      </c>
      <c r="F538" s="641">
        <v>41990</v>
      </c>
      <c r="BB538" s="369"/>
    </row>
    <row r="539" spans="1:54" ht="12.75">
      <c r="A539" s="434">
        <v>102363</v>
      </c>
      <c r="B539" s="434" t="s">
        <v>688</v>
      </c>
      <c r="C539" s="434" t="s">
        <v>44</v>
      </c>
      <c r="D539" s="434" t="s">
        <v>182</v>
      </c>
      <c r="E539" s="434" t="s">
        <v>349</v>
      </c>
      <c r="F539" s="641">
        <v>41978</v>
      </c>
      <c r="BB539" s="369"/>
    </row>
    <row r="540" spans="1:54" ht="12.75">
      <c r="A540" s="434">
        <v>102200</v>
      </c>
      <c r="B540" s="434" t="s">
        <v>546</v>
      </c>
      <c r="C540" s="434" t="s">
        <v>3</v>
      </c>
      <c r="D540" s="434" t="s">
        <v>180</v>
      </c>
      <c r="E540" s="434" t="s">
        <v>345</v>
      </c>
      <c r="F540" s="641">
        <v>41705</v>
      </c>
      <c r="BB540" s="369"/>
    </row>
    <row r="541" spans="1:54" ht="12.75">
      <c r="A541" s="434">
        <v>101914</v>
      </c>
      <c r="B541" s="434" t="s">
        <v>689</v>
      </c>
      <c r="C541" s="434" t="s">
        <v>39</v>
      </c>
      <c r="D541" s="434" t="s">
        <v>180</v>
      </c>
      <c r="E541" s="434" t="s">
        <v>345</v>
      </c>
      <c r="F541" s="641">
        <v>41767</v>
      </c>
      <c r="BB541" s="369"/>
    </row>
    <row r="542" spans="1:54" ht="12.75">
      <c r="A542" s="434">
        <v>101800</v>
      </c>
      <c r="B542" s="434" t="s">
        <v>824</v>
      </c>
      <c r="C542" s="434" t="s">
        <v>196</v>
      </c>
      <c r="D542" s="434" t="s">
        <v>180</v>
      </c>
      <c r="E542" s="434" t="s">
        <v>344</v>
      </c>
      <c r="F542" s="641">
        <v>41543</v>
      </c>
      <c r="BB542" s="369"/>
    </row>
    <row r="543" spans="1:54" ht="12.75">
      <c r="A543" s="434">
        <v>101790</v>
      </c>
      <c r="B543" s="434" t="s">
        <v>690</v>
      </c>
      <c r="C543" s="434" t="s">
        <v>196</v>
      </c>
      <c r="D543" s="434" t="s">
        <v>180</v>
      </c>
      <c r="E543" s="434" t="s">
        <v>351</v>
      </c>
      <c r="F543" s="641">
        <v>41817</v>
      </c>
      <c r="BB543" s="369"/>
    </row>
    <row r="544" spans="1:54" ht="12.75">
      <c r="A544" s="434">
        <v>101536</v>
      </c>
      <c r="B544" s="434" t="s">
        <v>506</v>
      </c>
      <c r="C544" s="434" t="s">
        <v>205</v>
      </c>
      <c r="D544" s="434" t="s">
        <v>180</v>
      </c>
      <c r="E544" s="434" t="s">
        <v>344</v>
      </c>
      <c r="F544" s="641">
        <v>41682</v>
      </c>
      <c r="BB544" s="369"/>
    </row>
    <row r="545" spans="1:54" ht="12.75">
      <c r="A545" s="434">
        <v>101424</v>
      </c>
      <c r="B545" s="434" t="s">
        <v>691</v>
      </c>
      <c r="C545" s="434" t="s">
        <v>43</v>
      </c>
      <c r="D545" s="434" t="s">
        <v>180</v>
      </c>
      <c r="E545" s="434" t="s">
        <v>345</v>
      </c>
      <c r="F545" s="641">
        <v>41948</v>
      </c>
      <c r="BB545" s="369"/>
    </row>
    <row r="546" spans="1:54" ht="12.75">
      <c r="A546" s="434">
        <v>101225</v>
      </c>
      <c r="B546" s="434" t="s">
        <v>825</v>
      </c>
      <c r="C546" s="434" t="s">
        <v>199</v>
      </c>
      <c r="D546" s="434" t="s">
        <v>180</v>
      </c>
      <c r="E546" s="434" t="s">
        <v>345</v>
      </c>
      <c r="F546" s="641">
        <v>41754</v>
      </c>
      <c r="BB546" s="369"/>
    </row>
    <row r="547" spans="1:54" ht="12.75">
      <c r="A547" s="434">
        <v>100977</v>
      </c>
      <c r="B547" s="434" t="s">
        <v>692</v>
      </c>
      <c r="C547" s="434" t="s">
        <v>198</v>
      </c>
      <c r="D547" s="434" t="s">
        <v>181</v>
      </c>
      <c r="E547" s="434" t="s">
        <v>344</v>
      </c>
      <c r="F547" s="641">
        <v>41922</v>
      </c>
      <c r="BB547" s="369"/>
    </row>
    <row r="548" spans="1:54" ht="12.75">
      <c r="A548" s="434">
        <v>100940</v>
      </c>
      <c r="B548" s="434" t="s">
        <v>693</v>
      </c>
      <c r="C548" s="434" t="s">
        <v>198</v>
      </c>
      <c r="D548" s="434" t="s">
        <v>180</v>
      </c>
      <c r="E548" s="434" t="s">
        <v>345</v>
      </c>
      <c r="F548" s="641">
        <v>41793</v>
      </c>
      <c r="BB548" s="369"/>
    </row>
    <row r="549" ht="12.75">
      <c r="BB549" s="369"/>
    </row>
    <row r="550" ht="12.75">
      <c r="BB550" s="369"/>
    </row>
    <row r="551" ht="12.75">
      <c r="BB551" s="369"/>
    </row>
    <row r="552" ht="12.75">
      <c r="BB552" s="369"/>
    </row>
    <row r="553" ht="12.75">
      <c r="BB553" s="369"/>
    </row>
    <row r="554" ht="12.75">
      <c r="BB554" s="369"/>
    </row>
    <row r="555" ht="12.75">
      <c r="BB555" s="369"/>
    </row>
    <row r="556" ht="12.75">
      <c r="BB556" s="369"/>
    </row>
    <row r="557" ht="12.75">
      <c r="BB557" s="369"/>
    </row>
    <row r="558" ht="12.75">
      <c r="BB558" s="369"/>
    </row>
    <row r="559" ht="12.75">
      <c r="BB559" s="369"/>
    </row>
    <row r="560" ht="12.75">
      <c r="BB560" s="369"/>
    </row>
    <row r="561" ht="12.75">
      <c r="BB561" s="369"/>
    </row>
    <row r="562" ht="12.75">
      <c r="BB562" s="369"/>
    </row>
    <row r="563" ht="12.75">
      <c r="BB563" s="369"/>
    </row>
    <row r="564" ht="12.75">
      <c r="BB564" s="369"/>
    </row>
    <row r="565" ht="12.75">
      <c r="BB565" s="369"/>
    </row>
    <row r="566" ht="12.75">
      <c r="BB566" s="369"/>
    </row>
    <row r="567" ht="12.75">
      <c r="BB567" s="369"/>
    </row>
    <row r="568" ht="12.75">
      <c r="BB568" s="369"/>
    </row>
    <row r="569" ht="12.75">
      <c r="BB569" s="369"/>
    </row>
    <row r="570" ht="12.75">
      <c r="BB570" s="369"/>
    </row>
    <row r="571" ht="12.75">
      <c r="BB571" s="369"/>
    </row>
    <row r="572" ht="12.75">
      <c r="BB572" s="369"/>
    </row>
    <row r="573" ht="12.75">
      <c r="BB573" s="369"/>
    </row>
    <row r="574" ht="12.75">
      <c r="BB574" s="369"/>
    </row>
    <row r="575" ht="12.75">
      <c r="BB575" s="369"/>
    </row>
    <row r="576" ht="12.75">
      <c r="BB576" s="369"/>
    </row>
    <row r="577" ht="12.75">
      <c r="BB577" s="369"/>
    </row>
    <row r="578" ht="12.75">
      <c r="BB578" s="369"/>
    </row>
    <row r="579" ht="12.75">
      <c r="BB579" s="369"/>
    </row>
    <row r="580" ht="12.75">
      <c r="BB580" s="369"/>
    </row>
    <row r="581" ht="12.75">
      <c r="BB581" s="369"/>
    </row>
    <row r="582" ht="12.75">
      <c r="BB582" s="369"/>
    </row>
    <row r="583" ht="12.75">
      <c r="BB583" s="369"/>
    </row>
    <row r="584" ht="12.75">
      <c r="BB584" s="369"/>
    </row>
    <row r="585" ht="12.75">
      <c r="BB585" s="369"/>
    </row>
    <row r="586" ht="12.75">
      <c r="BB586" s="369"/>
    </row>
    <row r="587" ht="12.75">
      <c r="BB587" s="369"/>
    </row>
    <row r="588" ht="12.75">
      <c r="BB588" s="369"/>
    </row>
    <row r="589" ht="12.75">
      <c r="BB589" s="369"/>
    </row>
    <row r="590" ht="12.75">
      <c r="BB590" s="369"/>
    </row>
    <row r="591" ht="12.75">
      <c r="BB591" s="369"/>
    </row>
    <row r="592" ht="12.75">
      <c r="BB592" s="369"/>
    </row>
    <row r="593" ht="12.75">
      <c r="BB593" s="369"/>
    </row>
    <row r="594" ht="12.75">
      <c r="BB594" s="369"/>
    </row>
    <row r="595" ht="12.75">
      <c r="BB595" s="369"/>
    </row>
    <row r="596" ht="12.75">
      <c r="BB596" s="369"/>
    </row>
    <row r="597" ht="12.75">
      <c r="BB597" s="369"/>
    </row>
    <row r="598" ht="12.75">
      <c r="BB598" s="369"/>
    </row>
    <row r="599" ht="12.75">
      <c r="BB599" s="369"/>
    </row>
    <row r="600" ht="12.75">
      <c r="BB600" s="369"/>
    </row>
    <row r="601" ht="12.75">
      <c r="BB601" s="369"/>
    </row>
    <row r="602" ht="12.75">
      <c r="BB602" s="369"/>
    </row>
    <row r="603" ht="12.75">
      <c r="BB603" s="369"/>
    </row>
    <row r="604" ht="12.75">
      <c r="BB604" s="369"/>
    </row>
    <row r="605" ht="12.75">
      <c r="BB605" s="369"/>
    </row>
    <row r="606" ht="12.75">
      <c r="BB606" s="369"/>
    </row>
    <row r="607" ht="12.75">
      <c r="BB607" s="369"/>
    </row>
    <row r="608" ht="12.75">
      <c r="BB608" s="369"/>
    </row>
    <row r="609" ht="12.75">
      <c r="BB609" s="369"/>
    </row>
    <row r="610" ht="12.75">
      <c r="BB610" s="369"/>
    </row>
    <row r="611" ht="12.75">
      <c r="BB611" s="369"/>
    </row>
    <row r="612" ht="12.75">
      <c r="BB612" s="369"/>
    </row>
    <row r="613" ht="12.75">
      <c r="BB613" s="369"/>
    </row>
    <row r="614" ht="12.75">
      <c r="BB614" s="369"/>
    </row>
    <row r="615" ht="12.75">
      <c r="BB615" s="369"/>
    </row>
    <row r="616" ht="12.75">
      <c r="BB616" s="369"/>
    </row>
    <row r="617" ht="12.75">
      <c r="BB617" s="369"/>
    </row>
    <row r="618" ht="12.75">
      <c r="BB618" s="369"/>
    </row>
    <row r="619" ht="12.75">
      <c r="BB619" s="369"/>
    </row>
    <row r="620" ht="12.75">
      <c r="BB620" s="369"/>
    </row>
    <row r="621" ht="12.75">
      <c r="BB621" s="369"/>
    </row>
    <row r="622" ht="12.75">
      <c r="BB622" s="369"/>
    </row>
    <row r="623" ht="12.75">
      <c r="BB623" s="369"/>
    </row>
    <row r="624" ht="12.75">
      <c r="BB624" s="369"/>
    </row>
    <row r="625" ht="12.75">
      <c r="BB625" s="369"/>
    </row>
    <row r="626" ht="12.75">
      <c r="BB626" s="369"/>
    </row>
    <row r="627" ht="12.75">
      <c r="BB627" s="369"/>
    </row>
    <row r="628" ht="12.75">
      <c r="BB628" s="369"/>
    </row>
    <row r="629" ht="12.75">
      <c r="BB629" s="369"/>
    </row>
    <row r="630" ht="12.75">
      <c r="BB630" s="369"/>
    </row>
    <row r="631" ht="12.75">
      <c r="BB631" s="369"/>
    </row>
    <row r="632" ht="12.75">
      <c r="BB632" s="369"/>
    </row>
    <row r="633" ht="12.75">
      <c r="BB633" s="369"/>
    </row>
    <row r="634" ht="12.75">
      <c r="BB634" s="369"/>
    </row>
    <row r="635" ht="12.75">
      <c r="BB635" s="369"/>
    </row>
    <row r="636" ht="12.75">
      <c r="BB636" s="369"/>
    </row>
    <row r="637" ht="12.75">
      <c r="BB637" s="369"/>
    </row>
    <row r="638" ht="12.75">
      <c r="BB638" s="369"/>
    </row>
    <row r="639" ht="12.75">
      <c r="BB639" s="369"/>
    </row>
    <row r="640" ht="12.75">
      <c r="BB640" s="369"/>
    </row>
    <row r="641" ht="12.75">
      <c r="BB641" s="369"/>
    </row>
    <row r="642" ht="12.75">
      <c r="BB642" s="369"/>
    </row>
    <row r="643" ht="12.75">
      <c r="BB643" s="369"/>
    </row>
    <row r="644" ht="12.75">
      <c r="BB644" s="369"/>
    </row>
    <row r="645" ht="12.75">
      <c r="BB645" s="369"/>
    </row>
    <row r="646" ht="12.75">
      <c r="BB646" s="369"/>
    </row>
    <row r="647" ht="12.75">
      <c r="BB647" s="369"/>
    </row>
    <row r="648" ht="12.75">
      <c r="BB648" s="369"/>
    </row>
    <row r="649" ht="12.75">
      <c r="BB649" s="369"/>
    </row>
    <row r="650" spans="1:54" ht="12.75">
      <c r="A650" s="397"/>
      <c r="B650" s="398"/>
      <c r="C650" s="398"/>
      <c r="D650" s="398"/>
      <c r="E650" s="398"/>
      <c r="F650" s="399"/>
      <c r="BB650" s="369"/>
    </row>
    <row r="651" spans="1:54" ht="12.75">
      <c r="A651" s="387" t="s">
        <v>434</v>
      </c>
      <c r="AK651" s="370"/>
      <c r="BB651" s="369"/>
    </row>
    <row r="652" spans="1:54" ht="12.75">
      <c r="A652" s="438"/>
      <c r="B652" s="433" t="s">
        <v>51</v>
      </c>
      <c r="C652" s="433" t="s">
        <v>245</v>
      </c>
      <c r="D652" s="433" t="s">
        <v>246</v>
      </c>
      <c r="E652" s="433" t="s">
        <v>247</v>
      </c>
      <c r="F652" s="433" t="s">
        <v>248</v>
      </c>
      <c r="G652" s="433" t="s">
        <v>312</v>
      </c>
      <c r="H652" s="433" t="s">
        <v>313</v>
      </c>
      <c r="I652" s="433" t="s">
        <v>249</v>
      </c>
      <c r="J652" s="433" t="s">
        <v>250</v>
      </c>
      <c r="L652" s="433" t="s">
        <v>719</v>
      </c>
      <c r="M652" s="434"/>
      <c r="AK652" s="370"/>
      <c r="BB652" s="369"/>
    </row>
    <row r="653" spans="1:54" ht="12.75">
      <c r="A653" s="525" t="s">
        <v>68</v>
      </c>
      <c r="B653" s="433">
        <v>21050</v>
      </c>
      <c r="C653" s="433">
        <v>4158</v>
      </c>
      <c r="D653" s="433">
        <v>20</v>
      </c>
      <c r="E653" s="433">
        <v>12921</v>
      </c>
      <c r="F653" s="433">
        <v>61</v>
      </c>
      <c r="G653" s="433">
        <v>3474</v>
      </c>
      <c r="H653" s="433">
        <v>17</v>
      </c>
      <c r="I653" s="433">
        <v>497</v>
      </c>
      <c r="J653" s="433">
        <v>2</v>
      </c>
      <c r="AK653" s="370"/>
      <c r="BB653" s="369"/>
    </row>
    <row r="654" spans="1:54" ht="12.75">
      <c r="A654" s="525" t="s">
        <v>322</v>
      </c>
      <c r="B654" s="433">
        <v>1144</v>
      </c>
      <c r="C654" s="433">
        <v>245</v>
      </c>
      <c r="D654" s="433">
        <v>21</v>
      </c>
      <c r="E654" s="433">
        <v>747</v>
      </c>
      <c r="F654" s="433">
        <v>65</v>
      </c>
      <c r="G654" s="433">
        <v>130</v>
      </c>
      <c r="H654" s="433">
        <v>11</v>
      </c>
      <c r="I654" s="433">
        <v>22</v>
      </c>
      <c r="J654" s="433">
        <v>2</v>
      </c>
      <c r="AK654" s="370"/>
      <c r="BB654" s="369"/>
    </row>
    <row r="655" spans="1:54" ht="12.75">
      <c r="A655" s="526" t="s">
        <v>127</v>
      </c>
      <c r="B655" s="433">
        <v>40</v>
      </c>
      <c r="C655" s="433">
        <v>9</v>
      </c>
      <c r="D655" s="433">
        <v>23</v>
      </c>
      <c r="E655" s="433">
        <v>26</v>
      </c>
      <c r="F655" s="433">
        <v>65</v>
      </c>
      <c r="G655" s="433">
        <v>4</v>
      </c>
      <c r="H655" s="433">
        <v>10</v>
      </c>
      <c r="I655" s="433">
        <v>1</v>
      </c>
      <c r="J655" s="433">
        <v>3</v>
      </c>
      <c r="AK655" s="370"/>
      <c r="BB655" s="369"/>
    </row>
    <row r="656" spans="1:54" ht="12.75">
      <c r="A656" s="526" t="s">
        <v>187</v>
      </c>
      <c r="B656" s="433">
        <v>277</v>
      </c>
      <c r="C656" s="433">
        <v>60</v>
      </c>
      <c r="D656" s="433">
        <v>22</v>
      </c>
      <c r="E656" s="433">
        <v>187</v>
      </c>
      <c r="F656" s="433">
        <v>68</v>
      </c>
      <c r="G656" s="433">
        <v>22</v>
      </c>
      <c r="H656" s="433">
        <v>8</v>
      </c>
      <c r="I656" s="433">
        <v>8</v>
      </c>
      <c r="J656" s="433">
        <v>3</v>
      </c>
      <c r="AK656" s="370"/>
      <c r="BB656" s="369"/>
    </row>
    <row r="657" spans="1:54" ht="12.75">
      <c r="A657" s="526" t="s">
        <v>6</v>
      </c>
      <c r="B657" s="433">
        <v>83</v>
      </c>
      <c r="C657" s="433">
        <v>28</v>
      </c>
      <c r="D657" s="433">
        <v>34</v>
      </c>
      <c r="E657" s="433">
        <v>44</v>
      </c>
      <c r="F657" s="433">
        <v>53</v>
      </c>
      <c r="G657" s="433">
        <v>10</v>
      </c>
      <c r="H657" s="433">
        <v>12</v>
      </c>
      <c r="I657" s="433">
        <v>1</v>
      </c>
      <c r="J657" s="433">
        <v>1</v>
      </c>
      <c r="AK657" s="370"/>
      <c r="BB657" s="369"/>
    </row>
    <row r="658" spans="1:54" ht="12.75">
      <c r="A658" s="526" t="s">
        <v>169</v>
      </c>
      <c r="B658" s="433">
        <v>36</v>
      </c>
      <c r="C658" s="433">
        <v>4</v>
      </c>
      <c r="D658" s="433">
        <v>11</v>
      </c>
      <c r="E658" s="433">
        <v>23</v>
      </c>
      <c r="F658" s="433">
        <v>64</v>
      </c>
      <c r="G658" s="433">
        <v>8</v>
      </c>
      <c r="H658" s="433">
        <v>22</v>
      </c>
      <c r="I658" s="433">
        <v>1</v>
      </c>
      <c r="J658" s="433">
        <v>3</v>
      </c>
      <c r="AK658" s="370"/>
      <c r="BB658" s="369"/>
    </row>
    <row r="659" spans="1:54" ht="12.75">
      <c r="A659" s="526" t="s">
        <v>171</v>
      </c>
      <c r="B659" s="433">
        <v>54</v>
      </c>
      <c r="C659" s="433">
        <v>7</v>
      </c>
      <c r="D659" s="433">
        <v>13</v>
      </c>
      <c r="E659" s="433">
        <v>35</v>
      </c>
      <c r="F659" s="433">
        <v>65</v>
      </c>
      <c r="G659" s="433">
        <v>11</v>
      </c>
      <c r="H659" s="433">
        <v>20</v>
      </c>
      <c r="I659" s="433">
        <v>1</v>
      </c>
      <c r="J659" s="433">
        <v>2</v>
      </c>
      <c r="AK659" s="370"/>
      <c r="BB659" s="369"/>
    </row>
    <row r="660" spans="1:54" ht="12.75">
      <c r="A660" s="526" t="s">
        <v>57</v>
      </c>
      <c r="B660" s="433">
        <v>98</v>
      </c>
      <c r="C660" s="433">
        <v>24</v>
      </c>
      <c r="D660" s="433">
        <v>24</v>
      </c>
      <c r="E660" s="433">
        <v>68</v>
      </c>
      <c r="F660" s="433">
        <v>69</v>
      </c>
      <c r="G660" s="433">
        <v>6</v>
      </c>
      <c r="H660" s="433">
        <v>6</v>
      </c>
      <c r="I660" s="433">
        <v>0</v>
      </c>
      <c r="J660" s="433">
        <v>0</v>
      </c>
      <c r="AK660" s="370"/>
      <c r="BB660" s="369"/>
    </row>
    <row r="661" spans="1:54" ht="12.75">
      <c r="A661" s="526" t="s">
        <v>71</v>
      </c>
      <c r="B661" s="433">
        <v>78</v>
      </c>
      <c r="C661" s="433">
        <v>24</v>
      </c>
      <c r="D661" s="433">
        <v>31</v>
      </c>
      <c r="E661" s="433">
        <v>48</v>
      </c>
      <c r="F661" s="433">
        <v>62</v>
      </c>
      <c r="G661" s="433">
        <v>4</v>
      </c>
      <c r="H661" s="433">
        <v>5</v>
      </c>
      <c r="I661" s="433">
        <v>2</v>
      </c>
      <c r="J661" s="433">
        <v>3</v>
      </c>
      <c r="AK661" s="370"/>
      <c r="BB661" s="369"/>
    </row>
    <row r="662" spans="1:54" ht="12.75">
      <c r="A662" s="526" t="s">
        <v>55</v>
      </c>
      <c r="B662" s="433">
        <v>176</v>
      </c>
      <c r="C662" s="433">
        <v>29</v>
      </c>
      <c r="D662" s="433">
        <v>16</v>
      </c>
      <c r="E662" s="433">
        <v>119</v>
      </c>
      <c r="F662" s="433">
        <v>68</v>
      </c>
      <c r="G662" s="433">
        <v>25</v>
      </c>
      <c r="H662" s="433">
        <v>14</v>
      </c>
      <c r="I662" s="433">
        <v>3</v>
      </c>
      <c r="J662" s="433">
        <v>2</v>
      </c>
      <c r="AK662" s="370"/>
      <c r="BB662" s="369"/>
    </row>
    <row r="663" spans="1:54" ht="12.75">
      <c r="A663" s="526" t="s">
        <v>172</v>
      </c>
      <c r="B663" s="433">
        <v>56</v>
      </c>
      <c r="C663" s="433">
        <v>10</v>
      </c>
      <c r="D663" s="433">
        <v>18</v>
      </c>
      <c r="E663" s="433">
        <v>33</v>
      </c>
      <c r="F663" s="433">
        <v>59</v>
      </c>
      <c r="G663" s="433">
        <v>12</v>
      </c>
      <c r="H663" s="433">
        <v>21</v>
      </c>
      <c r="I663" s="433">
        <v>1</v>
      </c>
      <c r="J663" s="433">
        <v>2</v>
      </c>
      <c r="AK663" s="370"/>
      <c r="BB663" s="369"/>
    </row>
    <row r="664" spans="1:54" ht="12.75">
      <c r="A664" s="526" t="s">
        <v>203</v>
      </c>
      <c r="B664" s="433">
        <v>63</v>
      </c>
      <c r="C664" s="433">
        <v>17</v>
      </c>
      <c r="D664" s="433">
        <v>27</v>
      </c>
      <c r="E664" s="433">
        <v>40</v>
      </c>
      <c r="F664" s="433">
        <v>63</v>
      </c>
      <c r="G664" s="433">
        <v>6</v>
      </c>
      <c r="H664" s="433">
        <v>10</v>
      </c>
      <c r="I664" s="433">
        <v>0</v>
      </c>
      <c r="J664" s="433">
        <v>0</v>
      </c>
      <c r="AK664" s="370"/>
      <c r="BB664" s="369"/>
    </row>
    <row r="665" spans="1:54" ht="12.75">
      <c r="A665" s="526" t="s">
        <v>170</v>
      </c>
      <c r="B665" s="433">
        <v>68</v>
      </c>
      <c r="C665" s="433">
        <v>14</v>
      </c>
      <c r="D665" s="433">
        <v>21</v>
      </c>
      <c r="E665" s="433">
        <v>45</v>
      </c>
      <c r="F665" s="433">
        <v>66</v>
      </c>
      <c r="G665" s="433">
        <v>9</v>
      </c>
      <c r="H665" s="433">
        <v>13</v>
      </c>
      <c r="I665" s="433">
        <v>0</v>
      </c>
      <c r="J665" s="433">
        <v>0</v>
      </c>
      <c r="AK665" s="370"/>
      <c r="BB665" s="369"/>
    </row>
    <row r="666" spans="1:54" ht="12.75">
      <c r="A666" s="526" t="s">
        <v>42</v>
      </c>
      <c r="B666" s="433">
        <v>115</v>
      </c>
      <c r="C666" s="433">
        <v>19</v>
      </c>
      <c r="D666" s="433">
        <v>17</v>
      </c>
      <c r="E666" s="433">
        <v>79</v>
      </c>
      <c r="F666" s="433">
        <v>69</v>
      </c>
      <c r="G666" s="433">
        <v>13</v>
      </c>
      <c r="H666" s="433">
        <v>11</v>
      </c>
      <c r="I666" s="433">
        <v>4</v>
      </c>
      <c r="J666" s="433">
        <v>3</v>
      </c>
      <c r="AK666" s="370"/>
      <c r="BB666" s="369"/>
    </row>
    <row r="667" spans="1:54" ht="12.75">
      <c r="A667" s="525" t="s">
        <v>79</v>
      </c>
      <c r="B667" s="433">
        <v>3128</v>
      </c>
      <c r="C667" s="433">
        <v>705</v>
      </c>
      <c r="D667" s="433">
        <v>23</v>
      </c>
      <c r="E667" s="433">
        <v>1948</v>
      </c>
      <c r="F667" s="433">
        <v>62</v>
      </c>
      <c r="G667" s="433">
        <v>398</v>
      </c>
      <c r="H667" s="433">
        <v>13</v>
      </c>
      <c r="I667" s="433">
        <v>77</v>
      </c>
      <c r="J667" s="433">
        <v>2</v>
      </c>
      <c r="AK667" s="370"/>
      <c r="BB667" s="369"/>
    </row>
    <row r="668" spans="1:54" ht="12.75">
      <c r="A668" s="527" t="s">
        <v>155</v>
      </c>
      <c r="B668" s="433">
        <v>71</v>
      </c>
      <c r="C668" s="433">
        <v>11</v>
      </c>
      <c r="D668" s="433">
        <v>15</v>
      </c>
      <c r="E668" s="433">
        <v>46</v>
      </c>
      <c r="F668" s="433">
        <v>65</v>
      </c>
      <c r="G668" s="433">
        <v>11</v>
      </c>
      <c r="H668" s="433">
        <v>15</v>
      </c>
      <c r="I668" s="433">
        <v>3</v>
      </c>
      <c r="J668" s="433">
        <v>4</v>
      </c>
      <c r="AK668" s="370"/>
      <c r="BB668" s="369"/>
    </row>
    <row r="669" spans="1:54" ht="12.75">
      <c r="A669" s="527" t="s">
        <v>192</v>
      </c>
      <c r="B669" s="433">
        <v>35</v>
      </c>
      <c r="C669" s="433">
        <v>2</v>
      </c>
      <c r="D669" s="433">
        <v>6</v>
      </c>
      <c r="E669" s="433">
        <v>26</v>
      </c>
      <c r="F669" s="433">
        <v>74</v>
      </c>
      <c r="G669" s="433">
        <v>5</v>
      </c>
      <c r="H669" s="433">
        <v>14</v>
      </c>
      <c r="I669" s="433">
        <v>2</v>
      </c>
      <c r="J669" s="433">
        <v>6</v>
      </c>
      <c r="AK669" s="370"/>
      <c r="BB669" s="369"/>
    </row>
    <row r="670" spans="1:54" ht="12.75">
      <c r="A670" s="527" t="s">
        <v>204</v>
      </c>
      <c r="B670" s="433">
        <v>126</v>
      </c>
      <c r="C670" s="433">
        <v>28</v>
      </c>
      <c r="D670" s="433">
        <v>22</v>
      </c>
      <c r="E670" s="433">
        <v>77</v>
      </c>
      <c r="F670" s="433">
        <v>61</v>
      </c>
      <c r="G670" s="433">
        <v>20</v>
      </c>
      <c r="H670" s="433">
        <v>16</v>
      </c>
      <c r="I670" s="433">
        <v>1</v>
      </c>
      <c r="J670" s="433">
        <v>1</v>
      </c>
      <c r="AK670" s="370"/>
      <c r="BB670" s="369"/>
    </row>
    <row r="671" spans="1:54" ht="12.75">
      <c r="A671" s="527" t="s">
        <v>193</v>
      </c>
      <c r="B671" s="433">
        <v>82</v>
      </c>
      <c r="C671" s="433">
        <v>16</v>
      </c>
      <c r="D671" s="433">
        <v>20</v>
      </c>
      <c r="E671" s="433">
        <v>53</v>
      </c>
      <c r="F671" s="433">
        <v>65</v>
      </c>
      <c r="G671" s="433">
        <v>12</v>
      </c>
      <c r="H671" s="433">
        <v>15</v>
      </c>
      <c r="I671" s="433">
        <v>1</v>
      </c>
      <c r="J671" s="433">
        <v>1</v>
      </c>
      <c r="AK671" s="370"/>
      <c r="BB671" s="369"/>
    </row>
    <row r="672" spans="1:54" ht="12.75">
      <c r="A672" s="527" t="s">
        <v>93</v>
      </c>
      <c r="B672" s="433">
        <v>148</v>
      </c>
      <c r="C672" s="433">
        <v>40</v>
      </c>
      <c r="D672" s="433">
        <v>27</v>
      </c>
      <c r="E672" s="433">
        <v>98</v>
      </c>
      <c r="F672" s="433">
        <v>66</v>
      </c>
      <c r="G672" s="433">
        <v>6</v>
      </c>
      <c r="H672" s="433">
        <v>4</v>
      </c>
      <c r="I672" s="433">
        <v>4</v>
      </c>
      <c r="J672" s="433">
        <v>3</v>
      </c>
      <c r="AK672" s="370"/>
      <c r="BB672" s="369"/>
    </row>
    <row r="673" spans="1:54" ht="12.75">
      <c r="A673" s="527" t="s">
        <v>92</v>
      </c>
      <c r="B673" s="433">
        <v>157</v>
      </c>
      <c r="C673" s="433">
        <v>42</v>
      </c>
      <c r="D673" s="433">
        <v>27</v>
      </c>
      <c r="E673" s="433">
        <v>93</v>
      </c>
      <c r="F673" s="433">
        <v>59</v>
      </c>
      <c r="G673" s="433">
        <v>18</v>
      </c>
      <c r="H673" s="433">
        <v>11</v>
      </c>
      <c r="I673" s="433">
        <v>4</v>
      </c>
      <c r="J673" s="433">
        <v>3</v>
      </c>
      <c r="AK673" s="370"/>
      <c r="BB673" s="369"/>
    </row>
    <row r="674" spans="1:54" ht="12.75">
      <c r="A674" s="527" t="s">
        <v>63</v>
      </c>
      <c r="B674" s="433">
        <v>320</v>
      </c>
      <c r="C674" s="433">
        <v>47</v>
      </c>
      <c r="D674" s="433">
        <v>15</v>
      </c>
      <c r="E674" s="433">
        <v>229</v>
      </c>
      <c r="F674" s="433">
        <v>72</v>
      </c>
      <c r="G674" s="433">
        <v>32</v>
      </c>
      <c r="H674" s="433">
        <v>10</v>
      </c>
      <c r="I674" s="433">
        <v>12</v>
      </c>
      <c r="J674" s="433">
        <v>4</v>
      </c>
      <c r="AK674" s="370"/>
      <c r="BB674" s="369"/>
    </row>
    <row r="675" spans="1:54" ht="12.75">
      <c r="A675" s="527" t="s">
        <v>91</v>
      </c>
      <c r="B675" s="433">
        <v>63</v>
      </c>
      <c r="C675" s="433">
        <v>17</v>
      </c>
      <c r="D675" s="433">
        <v>27</v>
      </c>
      <c r="E675" s="433">
        <v>36</v>
      </c>
      <c r="F675" s="433">
        <v>57</v>
      </c>
      <c r="G675" s="433">
        <v>9</v>
      </c>
      <c r="H675" s="433">
        <v>14</v>
      </c>
      <c r="I675" s="433">
        <v>1</v>
      </c>
      <c r="J675" s="433">
        <v>2</v>
      </c>
      <c r="AK675" s="370"/>
      <c r="BB675" s="369"/>
    </row>
    <row r="676" spans="1:54" ht="12.75">
      <c r="A676" s="527" t="s">
        <v>188</v>
      </c>
      <c r="B676" s="433">
        <v>57</v>
      </c>
      <c r="C676" s="433">
        <v>10</v>
      </c>
      <c r="D676" s="433">
        <v>18</v>
      </c>
      <c r="E676" s="433">
        <v>40</v>
      </c>
      <c r="F676" s="433">
        <v>70</v>
      </c>
      <c r="G676" s="433">
        <v>6</v>
      </c>
      <c r="H676" s="433">
        <v>11</v>
      </c>
      <c r="I676" s="433">
        <v>1</v>
      </c>
      <c r="J676" s="433">
        <v>2</v>
      </c>
      <c r="AK676" s="370"/>
      <c r="BB676" s="369"/>
    </row>
    <row r="677" spans="1:10" ht="12.75">
      <c r="A677" s="527" t="s">
        <v>97</v>
      </c>
      <c r="B677" s="433">
        <v>629</v>
      </c>
      <c r="C677" s="433">
        <v>149</v>
      </c>
      <c r="D677" s="433">
        <v>24</v>
      </c>
      <c r="E677" s="433">
        <v>391</v>
      </c>
      <c r="F677" s="433">
        <v>62</v>
      </c>
      <c r="G677" s="433">
        <v>76</v>
      </c>
      <c r="H677" s="433">
        <v>12</v>
      </c>
      <c r="I677" s="433">
        <v>13</v>
      </c>
      <c r="J677" s="433">
        <v>2</v>
      </c>
    </row>
    <row r="678" spans="1:10" ht="12.75">
      <c r="A678" s="527" t="s">
        <v>189</v>
      </c>
      <c r="B678" s="433">
        <v>168</v>
      </c>
      <c r="C678" s="433">
        <v>38</v>
      </c>
      <c r="D678" s="433">
        <v>23</v>
      </c>
      <c r="E678" s="433">
        <v>103</v>
      </c>
      <c r="F678" s="433">
        <v>61</v>
      </c>
      <c r="G678" s="433">
        <v>22</v>
      </c>
      <c r="H678" s="433">
        <v>13</v>
      </c>
      <c r="I678" s="433">
        <v>5</v>
      </c>
      <c r="J678" s="433">
        <v>3</v>
      </c>
    </row>
    <row r="679" spans="1:10" ht="12.75">
      <c r="A679" s="527" t="s">
        <v>46</v>
      </c>
      <c r="B679" s="433">
        <v>166</v>
      </c>
      <c r="C679" s="433">
        <v>36</v>
      </c>
      <c r="D679" s="433">
        <v>22</v>
      </c>
      <c r="E679" s="433">
        <v>106</v>
      </c>
      <c r="F679" s="433">
        <v>64</v>
      </c>
      <c r="G679" s="433">
        <v>19</v>
      </c>
      <c r="H679" s="433">
        <v>11</v>
      </c>
      <c r="I679" s="433">
        <v>5</v>
      </c>
      <c r="J679" s="433">
        <v>3</v>
      </c>
    </row>
    <row r="680" spans="1:10" ht="12.75">
      <c r="A680" s="527" t="s">
        <v>190</v>
      </c>
      <c r="B680" s="433">
        <v>97</v>
      </c>
      <c r="C680" s="433">
        <v>18</v>
      </c>
      <c r="D680" s="433">
        <v>19</v>
      </c>
      <c r="E680" s="433">
        <v>57</v>
      </c>
      <c r="F680" s="433">
        <v>59</v>
      </c>
      <c r="G680" s="433">
        <v>20</v>
      </c>
      <c r="H680" s="433">
        <v>21</v>
      </c>
      <c r="I680" s="433">
        <v>2</v>
      </c>
      <c r="J680" s="433">
        <v>2</v>
      </c>
    </row>
    <row r="681" spans="1:10" ht="12.75">
      <c r="A681" s="527" t="s">
        <v>52</v>
      </c>
      <c r="B681" s="433">
        <v>89</v>
      </c>
      <c r="C681" s="433">
        <v>19</v>
      </c>
      <c r="D681" s="433">
        <v>21</v>
      </c>
      <c r="E681" s="433">
        <v>54</v>
      </c>
      <c r="F681" s="433">
        <v>61</v>
      </c>
      <c r="G681" s="433">
        <v>15</v>
      </c>
      <c r="H681" s="433">
        <v>17</v>
      </c>
      <c r="I681" s="433">
        <v>1</v>
      </c>
      <c r="J681" s="433">
        <v>1</v>
      </c>
    </row>
    <row r="682" spans="1:10" ht="12.75">
      <c r="A682" s="527" t="s">
        <v>54</v>
      </c>
      <c r="B682" s="433">
        <v>98</v>
      </c>
      <c r="C682" s="433">
        <v>14</v>
      </c>
      <c r="D682" s="433">
        <v>14</v>
      </c>
      <c r="E682" s="433">
        <v>65</v>
      </c>
      <c r="F682" s="433">
        <v>66</v>
      </c>
      <c r="G682" s="433">
        <v>16</v>
      </c>
      <c r="H682" s="433">
        <v>16</v>
      </c>
      <c r="I682" s="433">
        <v>3</v>
      </c>
      <c r="J682" s="433">
        <v>3</v>
      </c>
    </row>
    <row r="683" spans="1:10" ht="12.75">
      <c r="A683" s="527" t="s">
        <v>154</v>
      </c>
      <c r="B683" s="433">
        <v>106</v>
      </c>
      <c r="C683" s="433">
        <v>20</v>
      </c>
      <c r="D683" s="433">
        <v>19</v>
      </c>
      <c r="E683" s="433">
        <v>64</v>
      </c>
      <c r="F683" s="433">
        <v>60</v>
      </c>
      <c r="G683" s="433">
        <v>19</v>
      </c>
      <c r="H683" s="433">
        <v>18</v>
      </c>
      <c r="I683" s="433">
        <v>3</v>
      </c>
      <c r="J683" s="433">
        <v>3</v>
      </c>
    </row>
    <row r="684" spans="1:10" ht="12.75">
      <c r="A684" s="527" t="s">
        <v>5</v>
      </c>
      <c r="B684" s="433">
        <v>70</v>
      </c>
      <c r="C684" s="433">
        <v>21</v>
      </c>
      <c r="D684" s="433">
        <v>30</v>
      </c>
      <c r="E684" s="433">
        <v>35</v>
      </c>
      <c r="F684" s="433">
        <v>50</v>
      </c>
      <c r="G684" s="433">
        <v>10</v>
      </c>
      <c r="H684" s="433">
        <v>14</v>
      </c>
      <c r="I684" s="433">
        <v>4</v>
      </c>
      <c r="J684" s="433">
        <v>6</v>
      </c>
    </row>
    <row r="685" spans="1:10" ht="12.75">
      <c r="A685" s="527" t="s">
        <v>72</v>
      </c>
      <c r="B685" s="433">
        <v>113</v>
      </c>
      <c r="C685" s="433">
        <v>38</v>
      </c>
      <c r="D685" s="433">
        <v>34</v>
      </c>
      <c r="E685" s="433">
        <v>65</v>
      </c>
      <c r="F685" s="433">
        <v>58</v>
      </c>
      <c r="G685" s="433">
        <v>8</v>
      </c>
      <c r="H685" s="433">
        <v>7</v>
      </c>
      <c r="I685" s="433">
        <v>2</v>
      </c>
      <c r="J685" s="433">
        <v>2</v>
      </c>
    </row>
    <row r="686" spans="1:10" ht="12.75">
      <c r="A686" s="527" t="s">
        <v>2</v>
      </c>
      <c r="B686" s="433">
        <v>95</v>
      </c>
      <c r="C686" s="433">
        <v>10</v>
      </c>
      <c r="D686" s="433">
        <v>11</v>
      </c>
      <c r="E686" s="433">
        <v>64</v>
      </c>
      <c r="F686" s="433">
        <v>67</v>
      </c>
      <c r="G686" s="433">
        <v>19</v>
      </c>
      <c r="H686" s="433">
        <v>20</v>
      </c>
      <c r="I686" s="433">
        <v>2</v>
      </c>
      <c r="J686" s="433">
        <v>2</v>
      </c>
    </row>
    <row r="687" spans="1:10" ht="12.75">
      <c r="A687" s="528" t="s">
        <v>36</v>
      </c>
      <c r="B687" s="433">
        <v>93</v>
      </c>
      <c r="C687" s="433">
        <v>46</v>
      </c>
      <c r="D687" s="433">
        <v>49</v>
      </c>
      <c r="E687" s="433">
        <v>38</v>
      </c>
      <c r="F687" s="433">
        <v>41</v>
      </c>
      <c r="G687" s="433">
        <v>8</v>
      </c>
      <c r="H687" s="433">
        <v>9</v>
      </c>
      <c r="I687" s="433">
        <v>1</v>
      </c>
      <c r="J687" s="433">
        <v>1</v>
      </c>
    </row>
    <row r="688" spans="1:10" ht="12.75">
      <c r="A688" s="528" t="s">
        <v>101</v>
      </c>
      <c r="B688" s="433">
        <v>86</v>
      </c>
      <c r="C688" s="433">
        <v>19</v>
      </c>
      <c r="D688" s="433">
        <v>22</v>
      </c>
      <c r="E688" s="433">
        <v>51</v>
      </c>
      <c r="F688" s="433">
        <v>59</v>
      </c>
      <c r="G688" s="433">
        <v>13</v>
      </c>
      <c r="H688" s="433">
        <v>15</v>
      </c>
      <c r="I688" s="433">
        <v>3</v>
      </c>
      <c r="J688" s="433">
        <v>3</v>
      </c>
    </row>
    <row r="689" spans="1:10" ht="12.75">
      <c r="A689" s="527" t="s">
        <v>191</v>
      </c>
      <c r="B689" s="433">
        <v>130</v>
      </c>
      <c r="C689" s="433">
        <v>34</v>
      </c>
      <c r="D689" s="433">
        <v>26</v>
      </c>
      <c r="E689" s="433">
        <v>80</v>
      </c>
      <c r="F689" s="433">
        <v>62</v>
      </c>
      <c r="G689" s="433">
        <v>14</v>
      </c>
      <c r="H689" s="433">
        <v>11</v>
      </c>
      <c r="I689" s="433">
        <v>2</v>
      </c>
      <c r="J689" s="433">
        <v>2</v>
      </c>
    </row>
    <row r="690" spans="1:10" ht="12.75">
      <c r="A690" s="527" t="s">
        <v>4</v>
      </c>
      <c r="B690" s="433">
        <v>129</v>
      </c>
      <c r="C690" s="433">
        <v>30</v>
      </c>
      <c r="D690" s="433">
        <v>23</v>
      </c>
      <c r="E690" s="433">
        <v>77</v>
      </c>
      <c r="F690" s="433">
        <v>60</v>
      </c>
      <c r="G690" s="433">
        <v>20</v>
      </c>
      <c r="H690" s="433">
        <v>16</v>
      </c>
      <c r="I690" s="433">
        <v>2</v>
      </c>
      <c r="J690" s="433">
        <v>2</v>
      </c>
    </row>
    <row r="691" spans="1:10" ht="12.75">
      <c r="A691" s="529" t="s">
        <v>80</v>
      </c>
      <c r="B691" s="433">
        <v>2145</v>
      </c>
      <c r="C691" s="433">
        <v>347</v>
      </c>
      <c r="D691" s="433">
        <v>16</v>
      </c>
      <c r="E691" s="433">
        <v>1283</v>
      </c>
      <c r="F691" s="433">
        <v>60</v>
      </c>
      <c r="G691" s="433">
        <v>453</v>
      </c>
      <c r="H691" s="433">
        <v>21</v>
      </c>
      <c r="I691" s="433">
        <v>62</v>
      </c>
      <c r="J691" s="433">
        <v>3</v>
      </c>
    </row>
    <row r="692" spans="1:10" ht="12.75">
      <c r="A692" s="527" t="s">
        <v>194</v>
      </c>
      <c r="B692" s="433">
        <v>84</v>
      </c>
      <c r="C692" s="433">
        <v>23</v>
      </c>
      <c r="D692" s="433">
        <v>27</v>
      </c>
      <c r="E692" s="433">
        <v>41</v>
      </c>
      <c r="F692" s="433">
        <v>49</v>
      </c>
      <c r="G692" s="433">
        <v>14</v>
      </c>
      <c r="H692" s="433">
        <v>17</v>
      </c>
      <c r="I692" s="433">
        <v>6</v>
      </c>
      <c r="J692" s="433">
        <v>7</v>
      </c>
    </row>
    <row r="693" spans="1:10" ht="12.75">
      <c r="A693" s="527" t="s">
        <v>102</v>
      </c>
      <c r="B693" s="433">
        <v>201</v>
      </c>
      <c r="C693" s="433">
        <v>24</v>
      </c>
      <c r="D693" s="433">
        <v>12</v>
      </c>
      <c r="E693" s="433">
        <v>107</v>
      </c>
      <c r="F693" s="433">
        <v>53</v>
      </c>
      <c r="G693" s="433">
        <v>65</v>
      </c>
      <c r="H693" s="433">
        <v>32</v>
      </c>
      <c r="I693" s="433">
        <v>5</v>
      </c>
      <c r="J693" s="433">
        <v>2</v>
      </c>
    </row>
    <row r="694" spans="1:10" ht="12.75">
      <c r="A694" s="527" t="s">
        <v>157</v>
      </c>
      <c r="B694" s="433">
        <v>100</v>
      </c>
      <c r="C694" s="433">
        <v>20</v>
      </c>
      <c r="D694" s="433">
        <v>20</v>
      </c>
      <c r="E694" s="433">
        <v>63</v>
      </c>
      <c r="F694" s="433">
        <v>63</v>
      </c>
      <c r="G694" s="433">
        <v>16</v>
      </c>
      <c r="H694" s="433">
        <v>16</v>
      </c>
      <c r="I694" s="433">
        <v>1</v>
      </c>
      <c r="J694" s="433">
        <v>1</v>
      </c>
    </row>
    <row r="695" spans="1:10" ht="12.75">
      <c r="A695" s="527" t="s">
        <v>130</v>
      </c>
      <c r="B695" s="433">
        <v>121</v>
      </c>
      <c r="C695" s="433">
        <v>18</v>
      </c>
      <c r="D695" s="433">
        <v>15</v>
      </c>
      <c r="E695" s="433">
        <v>55</v>
      </c>
      <c r="F695" s="433">
        <v>45</v>
      </c>
      <c r="G695" s="433">
        <v>42</v>
      </c>
      <c r="H695" s="433">
        <v>35</v>
      </c>
      <c r="I695" s="433">
        <v>6</v>
      </c>
      <c r="J695" s="433">
        <v>5</v>
      </c>
    </row>
    <row r="696" spans="1:10" ht="12.75">
      <c r="A696" s="527" t="s">
        <v>56</v>
      </c>
      <c r="B696" s="433">
        <v>148</v>
      </c>
      <c r="C696" s="433">
        <v>18</v>
      </c>
      <c r="D696" s="433">
        <v>12</v>
      </c>
      <c r="E696" s="433">
        <v>87</v>
      </c>
      <c r="F696" s="433">
        <v>59</v>
      </c>
      <c r="G696" s="433">
        <v>41</v>
      </c>
      <c r="H696" s="433">
        <v>28</v>
      </c>
      <c r="I696" s="433">
        <v>2</v>
      </c>
      <c r="J696" s="433">
        <v>1</v>
      </c>
    </row>
    <row r="697" spans="1:10" ht="12.75">
      <c r="A697" s="527" t="s">
        <v>176</v>
      </c>
      <c r="B697" s="433">
        <v>82</v>
      </c>
      <c r="C697" s="433">
        <v>10</v>
      </c>
      <c r="D697" s="433">
        <v>12</v>
      </c>
      <c r="E697" s="433">
        <v>51</v>
      </c>
      <c r="F697" s="433">
        <v>62</v>
      </c>
      <c r="G697" s="433">
        <v>16</v>
      </c>
      <c r="H697" s="433">
        <v>20</v>
      </c>
      <c r="I697" s="433">
        <v>5</v>
      </c>
      <c r="J697" s="433">
        <v>6</v>
      </c>
    </row>
    <row r="698" spans="1:10" ht="12.75">
      <c r="A698" s="527" t="s">
        <v>159</v>
      </c>
      <c r="B698" s="433">
        <v>179</v>
      </c>
      <c r="C698" s="433">
        <v>37</v>
      </c>
      <c r="D698" s="433">
        <v>21</v>
      </c>
      <c r="E698" s="433">
        <v>100</v>
      </c>
      <c r="F698" s="433">
        <v>56</v>
      </c>
      <c r="G698" s="433">
        <v>36</v>
      </c>
      <c r="H698" s="433">
        <v>20</v>
      </c>
      <c r="I698" s="433">
        <v>6</v>
      </c>
      <c r="J698" s="433">
        <v>3</v>
      </c>
    </row>
    <row r="699" spans="1:10" ht="12.75">
      <c r="A699" s="527" t="s">
        <v>81</v>
      </c>
      <c r="B699" s="433">
        <v>260</v>
      </c>
      <c r="C699" s="433">
        <v>45</v>
      </c>
      <c r="D699" s="433">
        <v>17</v>
      </c>
      <c r="E699" s="433">
        <v>172</v>
      </c>
      <c r="F699" s="433">
        <v>66</v>
      </c>
      <c r="G699" s="433">
        <v>38</v>
      </c>
      <c r="H699" s="433">
        <v>15</v>
      </c>
      <c r="I699" s="433">
        <v>5</v>
      </c>
      <c r="J699" s="433">
        <v>2</v>
      </c>
    </row>
    <row r="700" spans="1:10" ht="12.75">
      <c r="A700" s="527" t="s">
        <v>129</v>
      </c>
      <c r="B700" s="433">
        <v>58</v>
      </c>
      <c r="C700" s="433">
        <v>7</v>
      </c>
      <c r="D700" s="433">
        <v>12</v>
      </c>
      <c r="E700" s="433">
        <v>33</v>
      </c>
      <c r="F700" s="433">
        <v>57</v>
      </c>
      <c r="G700" s="433">
        <v>17</v>
      </c>
      <c r="H700" s="433">
        <v>29</v>
      </c>
      <c r="I700" s="433">
        <v>1</v>
      </c>
      <c r="J700" s="433">
        <v>2</v>
      </c>
    </row>
    <row r="701" spans="1:10" ht="12.75">
      <c r="A701" s="527" t="s">
        <v>177</v>
      </c>
      <c r="B701" s="433">
        <v>76</v>
      </c>
      <c r="C701" s="433">
        <v>7</v>
      </c>
      <c r="D701" s="433">
        <v>9</v>
      </c>
      <c r="E701" s="433">
        <v>50</v>
      </c>
      <c r="F701" s="433">
        <v>66</v>
      </c>
      <c r="G701" s="433">
        <v>14</v>
      </c>
      <c r="H701" s="433">
        <v>18</v>
      </c>
      <c r="I701" s="433">
        <v>5</v>
      </c>
      <c r="J701" s="433">
        <v>7</v>
      </c>
    </row>
    <row r="702" spans="1:10" ht="12.75">
      <c r="A702" s="527" t="s">
        <v>131</v>
      </c>
      <c r="B702" s="433">
        <v>374</v>
      </c>
      <c r="C702" s="433">
        <v>64</v>
      </c>
      <c r="D702" s="433">
        <v>17</v>
      </c>
      <c r="E702" s="433">
        <v>236</v>
      </c>
      <c r="F702" s="433">
        <v>63</v>
      </c>
      <c r="G702" s="433">
        <v>69</v>
      </c>
      <c r="H702" s="433">
        <v>18</v>
      </c>
      <c r="I702" s="433">
        <v>5</v>
      </c>
      <c r="J702" s="433">
        <v>1</v>
      </c>
    </row>
    <row r="703" spans="1:10" ht="12.75">
      <c r="A703" s="527" t="s">
        <v>24</v>
      </c>
      <c r="B703" s="433">
        <v>112</v>
      </c>
      <c r="C703" s="433">
        <v>17</v>
      </c>
      <c r="D703" s="433">
        <v>15</v>
      </c>
      <c r="E703" s="433">
        <v>74</v>
      </c>
      <c r="F703" s="433">
        <v>66</v>
      </c>
      <c r="G703" s="433">
        <v>17</v>
      </c>
      <c r="H703" s="433">
        <v>15</v>
      </c>
      <c r="I703" s="433">
        <v>4</v>
      </c>
      <c r="J703" s="433">
        <v>4</v>
      </c>
    </row>
    <row r="704" spans="1:10" ht="12.75">
      <c r="A704" s="527" t="s">
        <v>25</v>
      </c>
      <c r="B704" s="433">
        <v>157</v>
      </c>
      <c r="C704" s="433">
        <v>23</v>
      </c>
      <c r="D704" s="433">
        <v>15</v>
      </c>
      <c r="E704" s="433">
        <v>92</v>
      </c>
      <c r="F704" s="433">
        <v>59</v>
      </c>
      <c r="G704" s="433">
        <v>36</v>
      </c>
      <c r="H704" s="433">
        <v>23</v>
      </c>
      <c r="I704" s="433">
        <v>6</v>
      </c>
      <c r="J704" s="433">
        <v>4</v>
      </c>
    </row>
    <row r="705" spans="1:10" ht="12.75">
      <c r="A705" s="527" t="s">
        <v>82</v>
      </c>
      <c r="B705" s="433">
        <v>131</v>
      </c>
      <c r="C705" s="433">
        <v>20</v>
      </c>
      <c r="D705" s="433">
        <v>15</v>
      </c>
      <c r="E705" s="433">
        <v>81</v>
      </c>
      <c r="F705" s="433">
        <v>62</v>
      </c>
      <c r="G705" s="433">
        <v>25</v>
      </c>
      <c r="H705" s="433">
        <v>19</v>
      </c>
      <c r="I705" s="433">
        <v>5</v>
      </c>
      <c r="J705" s="433">
        <v>4</v>
      </c>
    </row>
    <row r="706" spans="1:10" ht="12.75">
      <c r="A706" s="527" t="s">
        <v>158</v>
      </c>
      <c r="B706" s="433">
        <v>62</v>
      </c>
      <c r="C706" s="433">
        <v>14</v>
      </c>
      <c r="D706" s="433">
        <v>23</v>
      </c>
      <c r="E706" s="433">
        <v>41</v>
      </c>
      <c r="F706" s="433">
        <v>66</v>
      </c>
      <c r="G706" s="433">
        <v>7</v>
      </c>
      <c r="H706" s="433">
        <v>11</v>
      </c>
      <c r="I706" s="433">
        <v>0</v>
      </c>
      <c r="J706" s="433">
        <v>0</v>
      </c>
    </row>
    <row r="707" spans="1:10" ht="12.75">
      <c r="A707" s="530" t="s">
        <v>162</v>
      </c>
      <c r="B707" s="433">
        <v>1988</v>
      </c>
      <c r="C707" s="433">
        <v>333</v>
      </c>
      <c r="D707" s="433">
        <v>17</v>
      </c>
      <c r="E707" s="433">
        <v>1245</v>
      </c>
      <c r="F707" s="433">
        <v>63</v>
      </c>
      <c r="G707" s="433">
        <v>360</v>
      </c>
      <c r="H707" s="433">
        <v>18</v>
      </c>
      <c r="I707" s="433">
        <v>50</v>
      </c>
      <c r="J707" s="433">
        <v>3</v>
      </c>
    </row>
    <row r="708" spans="1:10" ht="12.75">
      <c r="A708" s="527" t="s">
        <v>95</v>
      </c>
      <c r="B708" s="433">
        <v>101</v>
      </c>
      <c r="C708" s="433">
        <v>18</v>
      </c>
      <c r="D708" s="433">
        <v>18</v>
      </c>
      <c r="E708" s="433">
        <v>57</v>
      </c>
      <c r="F708" s="433">
        <v>56</v>
      </c>
      <c r="G708" s="433">
        <v>23</v>
      </c>
      <c r="H708" s="433">
        <v>23</v>
      </c>
      <c r="I708" s="433">
        <v>3</v>
      </c>
      <c r="J708" s="433">
        <v>3</v>
      </c>
    </row>
    <row r="709" spans="1:10" ht="12.75">
      <c r="A709" s="527" t="s">
        <v>100</v>
      </c>
      <c r="B709" s="433">
        <v>415</v>
      </c>
      <c r="C709" s="433">
        <v>61</v>
      </c>
      <c r="D709" s="433">
        <v>15</v>
      </c>
      <c r="E709" s="433">
        <v>258</v>
      </c>
      <c r="F709" s="433">
        <v>62</v>
      </c>
      <c r="G709" s="433">
        <v>84</v>
      </c>
      <c r="H709" s="433">
        <v>20</v>
      </c>
      <c r="I709" s="433">
        <v>12</v>
      </c>
      <c r="J709" s="433">
        <v>3</v>
      </c>
    </row>
    <row r="710" spans="1:10" ht="12.75">
      <c r="A710" s="527" t="s">
        <v>27</v>
      </c>
      <c r="B710" s="433">
        <v>108</v>
      </c>
      <c r="C710" s="433">
        <v>16</v>
      </c>
      <c r="D710" s="433">
        <v>15</v>
      </c>
      <c r="E710" s="433">
        <v>63</v>
      </c>
      <c r="F710" s="433">
        <v>58</v>
      </c>
      <c r="G710" s="433">
        <v>27</v>
      </c>
      <c r="H710" s="433">
        <v>25</v>
      </c>
      <c r="I710" s="433">
        <v>2</v>
      </c>
      <c r="J710" s="433">
        <v>2</v>
      </c>
    </row>
    <row r="711" spans="1:10" ht="12.75">
      <c r="A711" s="527" t="s">
        <v>26</v>
      </c>
      <c r="B711" s="433">
        <v>280</v>
      </c>
      <c r="C711" s="433">
        <v>54</v>
      </c>
      <c r="D711" s="433">
        <v>19</v>
      </c>
      <c r="E711" s="433">
        <v>184</v>
      </c>
      <c r="F711" s="433">
        <v>66</v>
      </c>
      <c r="G711" s="433">
        <v>38</v>
      </c>
      <c r="H711" s="433">
        <v>14</v>
      </c>
      <c r="I711" s="433">
        <v>4</v>
      </c>
      <c r="J711" s="433">
        <v>1</v>
      </c>
    </row>
    <row r="712" spans="1:10" ht="12.75">
      <c r="A712" s="527" t="s">
        <v>29</v>
      </c>
      <c r="B712" s="433">
        <v>349</v>
      </c>
      <c r="C712" s="433">
        <v>58</v>
      </c>
      <c r="D712" s="433">
        <v>17</v>
      </c>
      <c r="E712" s="433">
        <v>240</v>
      </c>
      <c r="F712" s="433">
        <v>69</v>
      </c>
      <c r="G712" s="433">
        <v>47</v>
      </c>
      <c r="H712" s="433">
        <v>13</v>
      </c>
      <c r="I712" s="433">
        <v>4</v>
      </c>
      <c r="J712" s="433">
        <v>1</v>
      </c>
    </row>
    <row r="713" spans="1:10" ht="12.75">
      <c r="A713" s="527" t="s">
        <v>98</v>
      </c>
      <c r="B713" s="433">
        <v>295</v>
      </c>
      <c r="C713" s="433">
        <v>45</v>
      </c>
      <c r="D713" s="433">
        <v>15</v>
      </c>
      <c r="E713" s="433">
        <v>180</v>
      </c>
      <c r="F713" s="433">
        <v>61</v>
      </c>
      <c r="G713" s="433">
        <v>62</v>
      </c>
      <c r="H713" s="433">
        <v>21</v>
      </c>
      <c r="I713" s="433">
        <v>8</v>
      </c>
      <c r="J713" s="433">
        <v>3</v>
      </c>
    </row>
    <row r="714" spans="1:10" ht="12.75">
      <c r="A714" s="527" t="s">
        <v>85</v>
      </c>
      <c r="B714" s="433">
        <v>91</v>
      </c>
      <c r="C714" s="433">
        <v>21</v>
      </c>
      <c r="D714" s="433">
        <v>23</v>
      </c>
      <c r="E714" s="433">
        <v>42</v>
      </c>
      <c r="F714" s="433">
        <v>46</v>
      </c>
      <c r="G714" s="433">
        <v>18</v>
      </c>
      <c r="H714" s="433">
        <v>20</v>
      </c>
      <c r="I714" s="433">
        <v>10</v>
      </c>
      <c r="J714" s="433">
        <v>11</v>
      </c>
    </row>
    <row r="715" spans="1:10" ht="12.75">
      <c r="A715" s="527" t="s">
        <v>84</v>
      </c>
      <c r="B715" s="433">
        <v>329</v>
      </c>
      <c r="C715" s="433">
        <v>55</v>
      </c>
      <c r="D715" s="433">
        <v>17</v>
      </c>
      <c r="E715" s="433">
        <v>212</v>
      </c>
      <c r="F715" s="433">
        <v>64</v>
      </c>
      <c r="G715" s="433">
        <v>55</v>
      </c>
      <c r="H715" s="433">
        <v>17</v>
      </c>
      <c r="I715" s="433">
        <v>7</v>
      </c>
      <c r="J715" s="433">
        <v>2</v>
      </c>
    </row>
    <row r="716" spans="1:10" ht="12.75">
      <c r="A716" s="527" t="s">
        <v>28</v>
      </c>
      <c r="B716" s="433">
        <v>20</v>
      </c>
      <c r="C716" s="433">
        <v>5</v>
      </c>
      <c r="D716" s="433">
        <v>25</v>
      </c>
      <c r="E716" s="433">
        <v>9</v>
      </c>
      <c r="F716" s="433">
        <v>45</v>
      </c>
      <c r="G716" s="433">
        <v>6</v>
      </c>
      <c r="H716" s="433">
        <v>30</v>
      </c>
      <c r="I716" s="433">
        <v>0</v>
      </c>
      <c r="J716" s="433">
        <v>0</v>
      </c>
    </row>
    <row r="717" spans="1:10" ht="12.75">
      <c r="A717" s="531" t="s">
        <v>163</v>
      </c>
      <c r="B717" s="433">
        <v>2306</v>
      </c>
      <c r="C717" s="433">
        <v>419</v>
      </c>
      <c r="D717" s="433">
        <v>18</v>
      </c>
      <c r="E717" s="433">
        <v>1401</v>
      </c>
      <c r="F717" s="433">
        <v>61</v>
      </c>
      <c r="G717" s="433">
        <v>410</v>
      </c>
      <c r="H717" s="433">
        <v>18</v>
      </c>
      <c r="I717" s="433">
        <v>76</v>
      </c>
      <c r="J717" s="433">
        <v>3</v>
      </c>
    </row>
    <row r="718" spans="1:10" ht="12.75">
      <c r="A718" s="527" t="s">
        <v>110</v>
      </c>
      <c r="B718" s="433">
        <v>418</v>
      </c>
      <c r="C718" s="433">
        <v>110</v>
      </c>
      <c r="D718" s="433">
        <v>26</v>
      </c>
      <c r="E718" s="433">
        <v>222</v>
      </c>
      <c r="F718" s="433">
        <v>53</v>
      </c>
      <c r="G718" s="433">
        <v>62</v>
      </c>
      <c r="H718" s="433">
        <v>15</v>
      </c>
      <c r="I718" s="433">
        <v>24</v>
      </c>
      <c r="J718" s="433">
        <v>6</v>
      </c>
    </row>
    <row r="719" spans="1:10" ht="12.75">
      <c r="A719" s="527" t="s">
        <v>38</v>
      </c>
      <c r="B719" s="433">
        <v>108</v>
      </c>
      <c r="C719" s="433">
        <v>12</v>
      </c>
      <c r="D719" s="433">
        <v>11</v>
      </c>
      <c r="E719" s="433">
        <v>65</v>
      </c>
      <c r="F719" s="433">
        <v>60</v>
      </c>
      <c r="G719" s="433">
        <v>28</v>
      </c>
      <c r="H719" s="433">
        <v>26</v>
      </c>
      <c r="I719" s="433">
        <v>3</v>
      </c>
      <c r="J719" s="433">
        <v>3</v>
      </c>
    </row>
    <row r="720" spans="1:10" ht="12.75">
      <c r="A720" s="527" t="s">
        <v>53</v>
      </c>
      <c r="B720" s="433">
        <v>107</v>
      </c>
      <c r="C720" s="433">
        <v>12</v>
      </c>
      <c r="D720" s="433">
        <v>11</v>
      </c>
      <c r="E720" s="433">
        <v>67</v>
      </c>
      <c r="F720" s="433">
        <v>63</v>
      </c>
      <c r="G720" s="433">
        <v>25</v>
      </c>
      <c r="H720" s="433">
        <v>23</v>
      </c>
      <c r="I720" s="433">
        <v>3</v>
      </c>
      <c r="J720" s="433">
        <v>3</v>
      </c>
    </row>
    <row r="721" spans="1:10" ht="12.75">
      <c r="A721" s="527" t="s">
        <v>77</v>
      </c>
      <c r="B721" s="433">
        <v>95</v>
      </c>
      <c r="C721" s="433">
        <v>17</v>
      </c>
      <c r="D721" s="433">
        <v>18</v>
      </c>
      <c r="E721" s="433">
        <v>65</v>
      </c>
      <c r="F721" s="433">
        <v>68</v>
      </c>
      <c r="G721" s="433">
        <v>12</v>
      </c>
      <c r="H721" s="433">
        <v>13</v>
      </c>
      <c r="I721" s="433">
        <v>1</v>
      </c>
      <c r="J721" s="433">
        <v>1</v>
      </c>
    </row>
    <row r="722" spans="1:10" ht="12.75">
      <c r="A722" s="527" t="s">
        <v>75</v>
      </c>
      <c r="B722" s="433">
        <v>115</v>
      </c>
      <c r="C722" s="433">
        <v>23</v>
      </c>
      <c r="D722" s="433">
        <v>20</v>
      </c>
      <c r="E722" s="433">
        <v>62</v>
      </c>
      <c r="F722" s="433">
        <v>54</v>
      </c>
      <c r="G722" s="433">
        <v>27</v>
      </c>
      <c r="H722" s="433">
        <v>23</v>
      </c>
      <c r="I722" s="433">
        <v>3</v>
      </c>
      <c r="J722" s="433">
        <v>3</v>
      </c>
    </row>
    <row r="723" spans="1:10" ht="12.75">
      <c r="A723" s="527" t="s">
        <v>128</v>
      </c>
      <c r="B723" s="433">
        <v>148</v>
      </c>
      <c r="C723" s="433">
        <v>13</v>
      </c>
      <c r="D723" s="433">
        <v>9</v>
      </c>
      <c r="E723" s="433">
        <v>105</v>
      </c>
      <c r="F723" s="433">
        <v>71</v>
      </c>
      <c r="G723" s="433">
        <v>27</v>
      </c>
      <c r="H723" s="433">
        <v>18</v>
      </c>
      <c r="I723" s="433">
        <v>3</v>
      </c>
      <c r="J723" s="433">
        <v>2</v>
      </c>
    </row>
    <row r="724" spans="1:10" ht="12.75">
      <c r="A724" s="527" t="s">
        <v>37</v>
      </c>
      <c r="B724" s="433">
        <v>81</v>
      </c>
      <c r="C724" s="433">
        <v>28</v>
      </c>
      <c r="D724" s="433">
        <v>35</v>
      </c>
      <c r="E724" s="433">
        <v>39</v>
      </c>
      <c r="F724" s="433">
        <v>48</v>
      </c>
      <c r="G724" s="433">
        <v>10</v>
      </c>
      <c r="H724" s="433">
        <v>12</v>
      </c>
      <c r="I724" s="433">
        <v>4</v>
      </c>
      <c r="J724" s="433">
        <v>5</v>
      </c>
    </row>
    <row r="725" spans="1:10" ht="12.75">
      <c r="A725" s="527" t="s">
        <v>186</v>
      </c>
      <c r="B725" s="433">
        <v>381</v>
      </c>
      <c r="C725" s="433">
        <v>47</v>
      </c>
      <c r="D725" s="433">
        <v>12</v>
      </c>
      <c r="E725" s="433">
        <v>253</v>
      </c>
      <c r="F725" s="433">
        <v>66</v>
      </c>
      <c r="G725" s="433">
        <v>75</v>
      </c>
      <c r="H725" s="433">
        <v>20</v>
      </c>
      <c r="I725" s="433">
        <v>6</v>
      </c>
      <c r="J725" s="433">
        <v>2</v>
      </c>
    </row>
    <row r="726" spans="1:10" ht="12.75">
      <c r="A726" s="527" t="s">
        <v>138</v>
      </c>
      <c r="B726" s="433">
        <v>93</v>
      </c>
      <c r="C726" s="433">
        <v>15</v>
      </c>
      <c r="D726" s="433">
        <v>16</v>
      </c>
      <c r="E726" s="433">
        <v>51</v>
      </c>
      <c r="F726" s="433">
        <v>55</v>
      </c>
      <c r="G726" s="433">
        <v>21</v>
      </c>
      <c r="H726" s="433">
        <v>23</v>
      </c>
      <c r="I726" s="433">
        <v>6</v>
      </c>
      <c r="J726" s="433">
        <v>6</v>
      </c>
    </row>
    <row r="727" spans="1:10" ht="12.75">
      <c r="A727" s="527" t="s">
        <v>126</v>
      </c>
      <c r="B727" s="433">
        <v>75</v>
      </c>
      <c r="C727" s="433">
        <v>15</v>
      </c>
      <c r="D727" s="433">
        <v>20</v>
      </c>
      <c r="E727" s="433">
        <v>48</v>
      </c>
      <c r="F727" s="433">
        <v>64</v>
      </c>
      <c r="G727" s="433">
        <v>9</v>
      </c>
      <c r="H727" s="433">
        <v>12</v>
      </c>
      <c r="I727" s="433">
        <v>3</v>
      </c>
      <c r="J727" s="433">
        <v>4</v>
      </c>
    </row>
    <row r="728" spans="1:10" ht="12.75">
      <c r="A728" s="527" t="s">
        <v>76</v>
      </c>
      <c r="B728" s="433">
        <v>118</v>
      </c>
      <c r="C728" s="433">
        <v>28</v>
      </c>
      <c r="D728" s="433">
        <v>24</v>
      </c>
      <c r="E728" s="433">
        <v>56</v>
      </c>
      <c r="F728" s="433">
        <v>47</v>
      </c>
      <c r="G728" s="433">
        <v>25</v>
      </c>
      <c r="H728" s="433">
        <v>21</v>
      </c>
      <c r="I728" s="433">
        <v>9</v>
      </c>
      <c r="J728" s="433">
        <v>8</v>
      </c>
    </row>
    <row r="729" spans="1:10" ht="12.75">
      <c r="A729" s="527" t="s">
        <v>185</v>
      </c>
      <c r="B729" s="433">
        <v>230</v>
      </c>
      <c r="C729" s="433">
        <v>42</v>
      </c>
      <c r="D729" s="433">
        <v>18</v>
      </c>
      <c r="E729" s="433">
        <v>143</v>
      </c>
      <c r="F729" s="433">
        <v>62</v>
      </c>
      <c r="G729" s="433">
        <v>41</v>
      </c>
      <c r="H729" s="433">
        <v>18</v>
      </c>
      <c r="I729" s="433">
        <v>4</v>
      </c>
      <c r="J729" s="433">
        <v>2</v>
      </c>
    </row>
    <row r="730" spans="1:10" ht="12.75">
      <c r="A730" s="527" t="s">
        <v>47</v>
      </c>
      <c r="B730" s="433">
        <v>104</v>
      </c>
      <c r="C730" s="433">
        <v>13</v>
      </c>
      <c r="D730" s="433">
        <v>13</v>
      </c>
      <c r="E730" s="433">
        <v>62</v>
      </c>
      <c r="F730" s="433">
        <v>60</v>
      </c>
      <c r="G730" s="433">
        <v>22</v>
      </c>
      <c r="H730" s="433">
        <v>21</v>
      </c>
      <c r="I730" s="433">
        <v>7</v>
      </c>
      <c r="J730" s="433">
        <v>7</v>
      </c>
    </row>
    <row r="731" spans="1:10" ht="12.75">
      <c r="A731" s="527" t="s">
        <v>78</v>
      </c>
      <c r="B731" s="433">
        <v>233</v>
      </c>
      <c r="C731" s="433">
        <v>44</v>
      </c>
      <c r="D731" s="433">
        <v>19</v>
      </c>
      <c r="E731" s="433">
        <v>163</v>
      </c>
      <c r="F731" s="433">
        <v>70</v>
      </c>
      <c r="G731" s="433">
        <v>26</v>
      </c>
      <c r="H731" s="433">
        <v>11</v>
      </c>
      <c r="I731" s="433">
        <v>0</v>
      </c>
      <c r="J731" s="433">
        <v>0</v>
      </c>
    </row>
    <row r="732" spans="1:10" ht="12.75">
      <c r="A732" s="529" t="s">
        <v>164</v>
      </c>
      <c r="B732" s="433">
        <v>2448</v>
      </c>
      <c r="C732" s="433">
        <v>419</v>
      </c>
      <c r="D732" s="433">
        <v>17</v>
      </c>
      <c r="E732" s="433">
        <v>1481</v>
      </c>
      <c r="F732" s="433">
        <v>60</v>
      </c>
      <c r="G732" s="433">
        <v>487</v>
      </c>
      <c r="H732" s="433">
        <v>20</v>
      </c>
      <c r="I732" s="433">
        <v>61</v>
      </c>
      <c r="J732" s="433">
        <v>2</v>
      </c>
    </row>
    <row r="733" spans="1:10" ht="12.75">
      <c r="A733" s="527" t="s">
        <v>87</v>
      </c>
      <c r="B733" s="433">
        <v>79</v>
      </c>
      <c r="C733" s="433">
        <v>16</v>
      </c>
      <c r="D733" s="433">
        <v>20</v>
      </c>
      <c r="E733" s="433">
        <v>53</v>
      </c>
      <c r="F733" s="433">
        <v>67</v>
      </c>
      <c r="G733" s="433">
        <v>9</v>
      </c>
      <c r="H733" s="433">
        <v>11</v>
      </c>
      <c r="I733" s="433">
        <v>1</v>
      </c>
      <c r="J733" s="433">
        <v>1</v>
      </c>
    </row>
    <row r="734" spans="1:10" ht="12.75">
      <c r="A734" s="527" t="s">
        <v>103</v>
      </c>
      <c r="B734" s="433">
        <v>238</v>
      </c>
      <c r="C734" s="433">
        <v>34</v>
      </c>
      <c r="D734" s="433">
        <v>14</v>
      </c>
      <c r="E734" s="433">
        <v>147</v>
      </c>
      <c r="F734" s="433">
        <v>62</v>
      </c>
      <c r="G734" s="433">
        <v>53</v>
      </c>
      <c r="H734" s="433">
        <v>22</v>
      </c>
      <c r="I734" s="433">
        <v>4</v>
      </c>
      <c r="J734" s="433">
        <v>2</v>
      </c>
    </row>
    <row r="735" spans="1:10" ht="12.75">
      <c r="A735" s="527" t="s">
        <v>86</v>
      </c>
      <c r="B735" s="433">
        <v>136</v>
      </c>
      <c r="C735" s="433">
        <v>37</v>
      </c>
      <c r="D735" s="433">
        <v>27</v>
      </c>
      <c r="E735" s="433">
        <v>77</v>
      </c>
      <c r="F735" s="433">
        <v>57</v>
      </c>
      <c r="G735" s="433">
        <v>20</v>
      </c>
      <c r="H735" s="433">
        <v>15</v>
      </c>
      <c r="I735" s="433">
        <v>2</v>
      </c>
      <c r="J735" s="433">
        <v>1</v>
      </c>
    </row>
    <row r="736" spans="1:10" ht="12.75">
      <c r="A736" s="527" t="s">
        <v>212</v>
      </c>
      <c r="B736" s="433">
        <v>525</v>
      </c>
      <c r="C736" s="433">
        <v>82</v>
      </c>
      <c r="D736" s="433">
        <v>16</v>
      </c>
      <c r="E736" s="433">
        <v>320</v>
      </c>
      <c r="F736" s="433">
        <v>61</v>
      </c>
      <c r="G736" s="433">
        <v>108</v>
      </c>
      <c r="H736" s="433">
        <v>21</v>
      </c>
      <c r="I736" s="433">
        <v>15</v>
      </c>
      <c r="J736" s="433">
        <v>3</v>
      </c>
    </row>
    <row r="737" spans="1:10" ht="12.75">
      <c r="A737" s="527" t="s">
        <v>175</v>
      </c>
      <c r="B737" s="433">
        <v>525</v>
      </c>
      <c r="C737" s="433">
        <v>122</v>
      </c>
      <c r="D737" s="433">
        <v>23</v>
      </c>
      <c r="E737" s="433">
        <v>313</v>
      </c>
      <c r="F737" s="433">
        <v>60</v>
      </c>
      <c r="G737" s="433">
        <v>84</v>
      </c>
      <c r="H737" s="433">
        <v>16</v>
      </c>
      <c r="I737" s="433">
        <v>6</v>
      </c>
      <c r="J737" s="433">
        <v>1</v>
      </c>
    </row>
    <row r="738" spans="1:10" ht="12.75">
      <c r="A738" s="527" t="s">
        <v>88</v>
      </c>
      <c r="B738" s="433">
        <v>70</v>
      </c>
      <c r="C738" s="433">
        <v>11</v>
      </c>
      <c r="D738" s="433">
        <v>16</v>
      </c>
      <c r="E738" s="433">
        <v>44</v>
      </c>
      <c r="F738" s="433">
        <v>63</v>
      </c>
      <c r="G738" s="433">
        <v>15</v>
      </c>
      <c r="H738" s="433">
        <v>21</v>
      </c>
      <c r="I738" s="433">
        <v>0</v>
      </c>
      <c r="J738" s="433">
        <v>0</v>
      </c>
    </row>
    <row r="739" spans="1:10" ht="12.75">
      <c r="A739" s="527" t="s">
        <v>70</v>
      </c>
      <c r="B739" s="433">
        <v>396</v>
      </c>
      <c r="C739" s="433">
        <v>43</v>
      </c>
      <c r="D739" s="433">
        <v>11</v>
      </c>
      <c r="E739" s="433">
        <v>239</v>
      </c>
      <c r="F739" s="433">
        <v>60</v>
      </c>
      <c r="G739" s="433">
        <v>102</v>
      </c>
      <c r="H739" s="433">
        <v>26</v>
      </c>
      <c r="I739" s="433">
        <v>12</v>
      </c>
      <c r="J739" s="433">
        <v>3</v>
      </c>
    </row>
    <row r="740" spans="1:10" ht="12.75">
      <c r="A740" s="527" t="s">
        <v>104</v>
      </c>
      <c r="B740" s="433">
        <v>68</v>
      </c>
      <c r="C740" s="433">
        <v>8</v>
      </c>
      <c r="D740" s="433">
        <v>12</v>
      </c>
      <c r="E740" s="433">
        <v>49</v>
      </c>
      <c r="F740" s="433">
        <v>72</v>
      </c>
      <c r="G740" s="433">
        <v>9</v>
      </c>
      <c r="H740" s="433">
        <v>13</v>
      </c>
      <c r="I740" s="433">
        <v>2</v>
      </c>
      <c r="J740" s="433">
        <v>3</v>
      </c>
    </row>
    <row r="741" spans="1:10" ht="12.75">
      <c r="A741" s="527" t="s">
        <v>213</v>
      </c>
      <c r="B741" s="433">
        <v>53</v>
      </c>
      <c r="C741" s="433">
        <v>9</v>
      </c>
      <c r="D741" s="433">
        <v>17</v>
      </c>
      <c r="E741" s="433">
        <v>31</v>
      </c>
      <c r="F741" s="433">
        <v>58</v>
      </c>
      <c r="G741" s="433">
        <v>10</v>
      </c>
      <c r="H741" s="433">
        <v>19</v>
      </c>
      <c r="I741" s="433">
        <v>3</v>
      </c>
      <c r="J741" s="433">
        <v>6</v>
      </c>
    </row>
    <row r="742" spans="1:10" ht="12.75">
      <c r="A742" s="527" t="s">
        <v>67</v>
      </c>
      <c r="B742" s="433">
        <v>313</v>
      </c>
      <c r="C742" s="433">
        <v>51</v>
      </c>
      <c r="D742" s="433">
        <v>16</v>
      </c>
      <c r="E742" s="433">
        <v>179</v>
      </c>
      <c r="F742" s="433">
        <v>57</v>
      </c>
      <c r="G742" s="433">
        <v>67</v>
      </c>
      <c r="H742" s="433">
        <v>21</v>
      </c>
      <c r="I742" s="433">
        <v>16</v>
      </c>
      <c r="J742" s="433">
        <v>5</v>
      </c>
    </row>
    <row r="743" spans="1:10" ht="12.75">
      <c r="A743" s="527" t="s">
        <v>8</v>
      </c>
      <c r="B743" s="433">
        <v>45</v>
      </c>
      <c r="C743" s="433">
        <v>6</v>
      </c>
      <c r="D743" s="433">
        <v>13</v>
      </c>
      <c r="E743" s="433">
        <v>29</v>
      </c>
      <c r="F743" s="433">
        <v>64</v>
      </c>
      <c r="G743" s="433">
        <v>10</v>
      </c>
      <c r="H743" s="433">
        <v>22</v>
      </c>
      <c r="I743" s="433">
        <v>0</v>
      </c>
      <c r="J743" s="433">
        <v>0</v>
      </c>
    </row>
    <row r="744" spans="1:10" ht="12.75">
      <c r="A744" s="529" t="s">
        <v>165</v>
      </c>
      <c r="B744" s="433">
        <v>2413</v>
      </c>
      <c r="C744" s="433">
        <v>665</v>
      </c>
      <c r="D744" s="433">
        <v>28</v>
      </c>
      <c r="E744" s="433">
        <v>1420</v>
      </c>
      <c r="F744" s="433">
        <v>59</v>
      </c>
      <c r="G744" s="433">
        <v>305</v>
      </c>
      <c r="H744" s="433">
        <v>13</v>
      </c>
      <c r="I744" s="433">
        <v>23</v>
      </c>
      <c r="J744" s="433">
        <v>1</v>
      </c>
    </row>
    <row r="745" spans="1:10" ht="12.75">
      <c r="A745" s="527" t="s">
        <v>199</v>
      </c>
      <c r="B745" s="433">
        <v>52</v>
      </c>
      <c r="C745" s="433">
        <v>6</v>
      </c>
      <c r="D745" s="433">
        <v>12</v>
      </c>
      <c r="E745" s="433">
        <v>32</v>
      </c>
      <c r="F745" s="433">
        <v>62</v>
      </c>
      <c r="G745" s="433">
        <v>13</v>
      </c>
      <c r="H745" s="433">
        <v>25</v>
      </c>
      <c r="I745" s="433">
        <v>1</v>
      </c>
      <c r="J745" s="433">
        <v>2</v>
      </c>
    </row>
    <row r="746" spans="1:10" ht="12.75">
      <c r="A746" s="527" t="s">
        <v>200</v>
      </c>
      <c r="B746" s="433">
        <v>117</v>
      </c>
      <c r="C746" s="433">
        <v>45</v>
      </c>
      <c r="D746" s="433">
        <v>38</v>
      </c>
      <c r="E746" s="433">
        <v>62</v>
      </c>
      <c r="F746" s="433">
        <v>53</v>
      </c>
      <c r="G746" s="433">
        <v>9</v>
      </c>
      <c r="H746" s="433">
        <v>8</v>
      </c>
      <c r="I746" s="433">
        <v>1</v>
      </c>
      <c r="J746" s="433">
        <v>1</v>
      </c>
    </row>
    <row r="747" spans="1:10" ht="12.75">
      <c r="A747" s="527" t="s">
        <v>43</v>
      </c>
      <c r="B747" s="433">
        <v>74</v>
      </c>
      <c r="C747" s="433">
        <v>7</v>
      </c>
      <c r="D747" s="433">
        <v>9</v>
      </c>
      <c r="E747" s="433">
        <v>51</v>
      </c>
      <c r="F747" s="433">
        <v>69</v>
      </c>
      <c r="G747" s="433">
        <v>15</v>
      </c>
      <c r="H747" s="433">
        <v>20</v>
      </c>
      <c r="I747" s="433">
        <v>1</v>
      </c>
      <c r="J747" s="433">
        <v>1</v>
      </c>
    </row>
    <row r="748" spans="1:10" ht="12.75">
      <c r="A748" s="527" t="s">
        <v>205</v>
      </c>
      <c r="B748" s="433">
        <v>80</v>
      </c>
      <c r="C748" s="433">
        <v>16</v>
      </c>
      <c r="D748" s="433">
        <v>20</v>
      </c>
      <c r="E748" s="433">
        <v>52</v>
      </c>
      <c r="F748" s="433">
        <v>65</v>
      </c>
      <c r="G748" s="433">
        <v>8</v>
      </c>
      <c r="H748" s="433">
        <v>10</v>
      </c>
      <c r="I748" s="433">
        <v>4</v>
      </c>
      <c r="J748" s="433">
        <v>5</v>
      </c>
    </row>
    <row r="749" spans="1:10" ht="12.75">
      <c r="A749" s="527" t="s">
        <v>133</v>
      </c>
      <c r="B749" s="433">
        <v>90</v>
      </c>
      <c r="C749" s="433">
        <v>23</v>
      </c>
      <c r="D749" s="433">
        <v>26</v>
      </c>
      <c r="E749" s="433">
        <v>52</v>
      </c>
      <c r="F749" s="433">
        <v>58</v>
      </c>
      <c r="G749" s="433">
        <v>14</v>
      </c>
      <c r="H749" s="433">
        <v>16</v>
      </c>
      <c r="I749" s="433">
        <v>1</v>
      </c>
      <c r="J749" s="433">
        <v>1</v>
      </c>
    </row>
    <row r="750" spans="1:10" ht="12.75">
      <c r="A750" s="527" t="s">
        <v>58</v>
      </c>
      <c r="B750" s="433">
        <v>61</v>
      </c>
      <c r="C750" s="433">
        <v>19</v>
      </c>
      <c r="D750" s="433">
        <v>31</v>
      </c>
      <c r="E750" s="433">
        <v>38</v>
      </c>
      <c r="F750" s="433">
        <v>62</v>
      </c>
      <c r="G750" s="433">
        <v>4</v>
      </c>
      <c r="H750" s="433">
        <v>7</v>
      </c>
      <c r="I750" s="433">
        <v>0</v>
      </c>
      <c r="J750" s="433">
        <v>0</v>
      </c>
    </row>
    <row r="751" spans="1:10" ht="12.75">
      <c r="A751" s="527" t="s">
        <v>150</v>
      </c>
      <c r="B751" s="433">
        <v>1</v>
      </c>
      <c r="C751" s="433">
        <v>1</v>
      </c>
      <c r="D751" s="433">
        <v>100</v>
      </c>
      <c r="E751" s="433">
        <v>0</v>
      </c>
      <c r="F751" s="433">
        <v>0</v>
      </c>
      <c r="G751" s="433">
        <v>0</v>
      </c>
      <c r="H751" s="433">
        <v>0</v>
      </c>
      <c r="I751" s="433">
        <v>0</v>
      </c>
      <c r="J751" s="433">
        <v>0</v>
      </c>
    </row>
    <row r="752" spans="1:10" ht="12.75">
      <c r="A752" s="527" t="s">
        <v>196</v>
      </c>
      <c r="B752" s="433">
        <v>104</v>
      </c>
      <c r="C752" s="433">
        <v>20</v>
      </c>
      <c r="D752" s="433">
        <v>19</v>
      </c>
      <c r="E752" s="433">
        <v>66</v>
      </c>
      <c r="F752" s="433">
        <v>63</v>
      </c>
      <c r="G752" s="433">
        <v>16</v>
      </c>
      <c r="H752" s="433">
        <v>15</v>
      </c>
      <c r="I752" s="433">
        <v>2</v>
      </c>
      <c r="J752" s="433">
        <v>2</v>
      </c>
    </row>
    <row r="753" spans="1:10" ht="12.75">
      <c r="A753" s="527" t="s">
        <v>39</v>
      </c>
      <c r="B753" s="433">
        <v>90</v>
      </c>
      <c r="C753" s="433">
        <v>18</v>
      </c>
      <c r="D753" s="433">
        <v>20</v>
      </c>
      <c r="E753" s="433">
        <v>60</v>
      </c>
      <c r="F753" s="433">
        <v>67</v>
      </c>
      <c r="G753" s="433">
        <v>11</v>
      </c>
      <c r="H753" s="433">
        <v>12</v>
      </c>
      <c r="I753" s="433">
        <v>1</v>
      </c>
      <c r="J753" s="433">
        <v>1</v>
      </c>
    </row>
    <row r="754" spans="1:10" ht="12.75">
      <c r="A754" s="527" t="s">
        <v>174</v>
      </c>
      <c r="B754" s="433">
        <v>93</v>
      </c>
      <c r="C754" s="433">
        <v>20</v>
      </c>
      <c r="D754" s="433">
        <v>22</v>
      </c>
      <c r="E754" s="433">
        <v>54</v>
      </c>
      <c r="F754" s="433">
        <v>58</v>
      </c>
      <c r="G754" s="433">
        <v>19</v>
      </c>
      <c r="H754" s="433">
        <v>20</v>
      </c>
      <c r="I754" s="433">
        <v>0</v>
      </c>
      <c r="J754" s="433">
        <v>0</v>
      </c>
    </row>
    <row r="755" spans="1:10" ht="12.75">
      <c r="A755" s="527" t="s">
        <v>132</v>
      </c>
      <c r="B755" s="433">
        <v>85</v>
      </c>
      <c r="C755" s="433">
        <v>21</v>
      </c>
      <c r="D755" s="433">
        <v>25</v>
      </c>
      <c r="E755" s="433">
        <v>53</v>
      </c>
      <c r="F755" s="433">
        <v>62</v>
      </c>
      <c r="G755" s="433">
        <v>10</v>
      </c>
      <c r="H755" s="433">
        <v>12</v>
      </c>
      <c r="I755" s="433">
        <v>1</v>
      </c>
      <c r="J755" s="433">
        <v>1</v>
      </c>
    </row>
    <row r="756" spans="1:10" ht="12.75">
      <c r="A756" s="527" t="s">
        <v>34</v>
      </c>
      <c r="B756" s="433">
        <v>74</v>
      </c>
      <c r="C756" s="433">
        <v>22</v>
      </c>
      <c r="D756" s="433">
        <v>30</v>
      </c>
      <c r="E756" s="433">
        <v>44</v>
      </c>
      <c r="F756" s="433">
        <v>59</v>
      </c>
      <c r="G756" s="433">
        <v>8</v>
      </c>
      <c r="H756" s="433">
        <v>11</v>
      </c>
      <c r="I756" s="433">
        <v>0</v>
      </c>
      <c r="J756" s="433">
        <v>0</v>
      </c>
    </row>
    <row r="757" spans="1:10" ht="12.75">
      <c r="A757" s="527" t="s">
        <v>35</v>
      </c>
      <c r="B757" s="433">
        <v>56</v>
      </c>
      <c r="C757" s="433">
        <v>22</v>
      </c>
      <c r="D757" s="433">
        <v>39</v>
      </c>
      <c r="E757" s="433">
        <v>26</v>
      </c>
      <c r="F757" s="433">
        <v>46</v>
      </c>
      <c r="G757" s="433">
        <v>7</v>
      </c>
      <c r="H757" s="433">
        <v>13</v>
      </c>
      <c r="I757" s="433">
        <v>1</v>
      </c>
      <c r="J757" s="433">
        <v>2</v>
      </c>
    </row>
    <row r="758" spans="1:10" ht="12.75">
      <c r="A758" s="527" t="s">
        <v>134</v>
      </c>
      <c r="B758" s="433">
        <v>82</v>
      </c>
      <c r="C758" s="433">
        <v>19</v>
      </c>
      <c r="D758" s="433">
        <v>23</v>
      </c>
      <c r="E758" s="433">
        <v>54</v>
      </c>
      <c r="F758" s="433">
        <v>66</v>
      </c>
      <c r="G758" s="433">
        <v>9</v>
      </c>
      <c r="H758" s="433">
        <v>11</v>
      </c>
      <c r="I758" s="433">
        <v>0</v>
      </c>
      <c r="J758" s="433">
        <v>0</v>
      </c>
    </row>
    <row r="759" spans="1:10" ht="12.75">
      <c r="A759" s="527" t="s">
        <v>3</v>
      </c>
      <c r="B759" s="433">
        <v>60</v>
      </c>
      <c r="C759" s="433">
        <v>30</v>
      </c>
      <c r="D759" s="433">
        <v>50</v>
      </c>
      <c r="E759" s="433">
        <v>23</v>
      </c>
      <c r="F759" s="433">
        <v>38</v>
      </c>
      <c r="G759" s="433">
        <v>6</v>
      </c>
      <c r="H759" s="433">
        <v>10</v>
      </c>
      <c r="I759" s="433">
        <v>1</v>
      </c>
      <c r="J759" s="433">
        <v>2</v>
      </c>
    </row>
    <row r="760" spans="1:10" ht="12.75">
      <c r="A760" s="527" t="s">
        <v>44</v>
      </c>
      <c r="B760" s="433">
        <v>77</v>
      </c>
      <c r="C760" s="433">
        <v>10</v>
      </c>
      <c r="D760" s="433">
        <v>13</v>
      </c>
      <c r="E760" s="433">
        <v>46</v>
      </c>
      <c r="F760" s="433">
        <v>60</v>
      </c>
      <c r="G760" s="433">
        <v>19</v>
      </c>
      <c r="H760" s="433">
        <v>25</v>
      </c>
      <c r="I760" s="433">
        <v>2</v>
      </c>
      <c r="J760" s="433">
        <v>3</v>
      </c>
    </row>
    <row r="761" spans="1:10" ht="12.75">
      <c r="A761" s="527" t="s">
        <v>45</v>
      </c>
      <c r="B761" s="433">
        <v>89</v>
      </c>
      <c r="C761" s="433">
        <v>19</v>
      </c>
      <c r="D761" s="433">
        <v>21</v>
      </c>
      <c r="E761" s="433">
        <v>52</v>
      </c>
      <c r="F761" s="433">
        <v>58</v>
      </c>
      <c r="G761" s="433">
        <v>18</v>
      </c>
      <c r="H761" s="433">
        <v>20</v>
      </c>
      <c r="I761" s="433">
        <v>0</v>
      </c>
      <c r="J761" s="433">
        <v>0</v>
      </c>
    </row>
    <row r="762" spans="1:10" ht="12.75">
      <c r="A762" s="527" t="s">
        <v>105</v>
      </c>
      <c r="B762" s="433">
        <v>70</v>
      </c>
      <c r="C762" s="433">
        <v>17</v>
      </c>
      <c r="D762" s="433">
        <v>24</v>
      </c>
      <c r="E762" s="433">
        <v>42</v>
      </c>
      <c r="F762" s="433">
        <v>60</v>
      </c>
      <c r="G762" s="433">
        <v>11</v>
      </c>
      <c r="H762" s="433">
        <v>16</v>
      </c>
      <c r="I762" s="433">
        <v>0</v>
      </c>
      <c r="J762" s="433">
        <v>0</v>
      </c>
    </row>
    <row r="763" spans="1:10" ht="12.75">
      <c r="A763" s="527" t="s">
        <v>73</v>
      </c>
      <c r="B763" s="433">
        <v>63</v>
      </c>
      <c r="C763" s="433">
        <v>15</v>
      </c>
      <c r="D763" s="433">
        <v>24</v>
      </c>
      <c r="E763" s="433">
        <v>41</v>
      </c>
      <c r="F763" s="433">
        <v>65</v>
      </c>
      <c r="G763" s="433">
        <v>6</v>
      </c>
      <c r="H763" s="433">
        <v>10</v>
      </c>
      <c r="I763" s="433">
        <v>1</v>
      </c>
      <c r="J763" s="433">
        <v>2</v>
      </c>
    </row>
    <row r="764" spans="1:10" ht="12.75">
      <c r="A764" s="527" t="s">
        <v>178</v>
      </c>
      <c r="B764" s="433">
        <v>37</v>
      </c>
      <c r="C764" s="433">
        <v>22</v>
      </c>
      <c r="D764" s="433">
        <v>59</v>
      </c>
      <c r="E764" s="433">
        <v>12</v>
      </c>
      <c r="F764" s="433">
        <v>32</v>
      </c>
      <c r="G764" s="433">
        <v>3</v>
      </c>
      <c r="H764" s="433">
        <v>8</v>
      </c>
      <c r="I764" s="433">
        <v>0</v>
      </c>
      <c r="J764" s="433">
        <v>0</v>
      </c>
    </row>
    <row r="765" spans="1:10" ht="12.75">
      <c r="A765" s="527" t="s">
        <v>106</v>
      </c>
      <c r="B765" s="433">
        <v>49</v>
      </c>
      <c r="C765" s="433">
        <v>19</v>
      </c>
      <c r="D765" s="433">
        <v>39</v>
      </c>
      <c r="E765" s="433">
        <v>27</v>
      </c>
      <c r="F765" s="433">
        <v>55</v>
      </c>
      <c r="G765" s="433">
        <v>3</v>
      </c>
      <c r="H765" s="433">
        <v>6</v>
      </c>
      <c r="I765" s="433">
        <v>0</v>
      </c>
      <c r="J765" s="433">
        <v>0</v>
      </c>
    </row>
    <row r="766" spans="1:10" ht="12.75">
      <c r="A766" s="527" t="s">
        <v>183</v>
      </c>
      <c r="B766" s="433">
        <v>86</v>
      </c>
      <c r="C766" s="433">
        <v>27</v>
      </c>
      <c r="D766" s="433">
        <v>31</v>
      </c>
      <c r="E766" s="433">
        <v>47</v>
      </c>
      <c r="F766" s="433">
        <v>55</v>
      </c>
      <c r="G766" s="433">
        <v>11</v>
      </c>
      <c r="H766" s="433">
        <v>13</v>
      </c>
      <c r="I766" s="433">
        <v>1</v>
      </c>
      <c r="J766" s="433">
        <v>1</v>
      </c>
    </row>
    <row r="767" spans="1:10" ht="12.75">
      <c r="A767" s="527" t="s">
        <v>184</v>
      </c>
      <c r="B767" s="433">
        <v>87</v>
      </c>
      <c r="C767" s="433">
        <v>23</v>
      </c>
      <c r="D767" s="433">
        <v>26</v>
      </c>
      <c r="E767" s="433">
        <v>54</v>
      </c>
      <c r="F767" s="433">
        <v>62</v>
      </c>
      <c r="G767" s="433">
        <v>9</v>
      </c>
      <c r="H767" s="433">
        <v>10</v>
      </c>
      <c r="I767" s="433">
        <v>1</v>
      </c>
      <c r="J767" s="433">
        <v>1</v>
      </c>
    </row>
    <row r="768" spans="1:10" ht="12.75">
      <c r="A768" s="527" t="s">
        <v>156</v>
      </c>
      <c r="B768" s="433">
        <v>53</v>
      </c>
      <c r="C768" s="433">
        <v>11</v>
      </c>
      <c r="D768" s="433">
        <v>21</v>
      </c>
      <c r="E768" s="433">
        <v>33</v>
      </c>
      <c r="F768" s="433">
        <v>62</v>
      </c>
      <c r="G768" s="433">
        <v>9</v>
      </c>
      <c r="H768" s="433">
        <v>17</v>
      </c>
      <c r="I768" s="433">
        <v>0</v>
      </c>
      <c r="J768" s="433">
        <v>0</v>
      </c>
    </row>
    <row r="769" spans="1:10" ht="12.75">
      <c r="A769" s="527" t="s">
        <v>107</v>
      </c>
      <c r="B769" s="433">
        <v>92</v>
      </c>
      <c r="C769" s="433">
        <v>25</v>
      </c>
      <c r="D769" s="433">
        <v>27</v>
      </c>
      <c r="E769" s="433">
        <v>56</v>
      </c>
      <c r="F769" s="433">
        <v>61</v>
      </c>
      <c r="G769" s="433">
        <v>11</v>
      </c>
      <c r="H769" s="433">
        <v>12</v>
      </c>
      <c r="I769" s="433">
        <v>0</v>
      </c>
      <c r="J769" s="433">
        <v>0</v>
      </c>
    </row>
    <row r="770" spans="1:10" ht="12.75">
      <c r="A770" s="527" t="s">
        <v>9</v>
      </c>
      <c r="B770" s="433">
        <v>77</v>
      </c>
      <c r="C770" s="433">
        <v>26</v>
      </c>
      <c r="D770" s="433">
        <v>34</v>
      </c>
      <c r="E770" s="433">
        <v>44</v>
      </c>
      <c r="F770" s="433">
        <v>57</v>
      </c>
      <c r="G770" s="433">
        <v>7</v>
      </c>
      <c r="H770" s="433">
        <v>9</v>
      </c>
      <c r="I770" s="433">
        <v>0</v>
      </c>
      <c r="J770" s="433">
        <v>0</v>
      </c>
    </row>
    <row r="771" spans="1:10" ht="12.75">
      <c r="A771" s="527" t="s">
        <v>10</v>
      </c>
      <c r="B771" s="433">
        <v>50</v>
      </c>
      <c r="C771" s="433">
        <v>22</v>
      </c>
      <c r="D771" s="433">
        <v>44</v>
      </c>
      <c r="E771" s="433">
        <v>23</v>
      </c>
      <c r="F771" s="433">
        <v>46</v>
      </c>
      <c r="G771" s="433">
        <v>5</v>
      </c>
      <c r="H771" s="433">
        <v>10</v>
      </c>
      <c r="I771" s="433">
        <v>0</v>
      </c>
      <c r="J771" s="433">
        <v>0</v>
      </c>
    </row>
    <row r="772" spans="1:10" ht="12.75">
      <c r="A772" s="527" t="s">
        <v>111</v>
      </c>
      <c r="B772" s="433">
        <v>100</v>
      </c>
      <c r="C772" s="433">
        <v>31</v>
      </c>
      <c r="D772" s="433">
        <v>31</v>
      </c>
      <c r="E772" s="433">
        <v>57</v>
      </c>
      <c r="F772" s="433">
        <v>57</v>
      </c>
      <c r="G772" s="433">
        <v>12</v>
      </c>
      <c r="H772" s="433">
        <v>12</v>
      </c>
      <c r="I772" s="433">
        <v>0</v>
      </c>
      <c r="J772" s="433">
        <v>0</v>
      </c>
    </row>
    <row r="773" spans="1:10" ht="12.75">
      <c r="A773" s="527" t="s">
        <v>108</v>
      </c>
      <c r="B773" s="433">
        <v>62</v>
      </c>
      <c r="C773" s="433">
        <v>17</v>
      </c>
      <c r="D773" s="433">
        <v>27</v>
      </c>
      <c r="E773" s="433">
        <v>38</v>
      </c>
      <c r="F773" s="433">
        <v>61</v>
      </c>
      <c r="G773" s="433">
        <v>6</v>
      </c>
      <c r="H773" s="433">
        <v>10</v>
      </c>
      <c r="I773" s="433">
        <v>1</v>
      </c>
      <c r="J773" s="433">
        <v>2</v>
      </c>
    </row>
    <row r="774" spans="1:10" ht="12.75">
      <c r="A774" s="527" t="s">
        <v>198</v>
      </c>
      <c r="B774" s="433">
        <v>97</v>
      </c>
      <c r="C774" s="433">
        <v>25</v>
      </c>
      <c r="D774" s="433">
        <v>26</v>
      </c>
      <c r="E774" s="433">
        <v>60</v>
      </c>
      <c r="F774" s="433">
        <v>62</v>
      </c>
      <c r="G774" s="433">
        <v>10</v>
      </c>
      <c r="H774" s="433">
        <v>10</v>
      </c>
      <c r="I774" s="433">
        <v>2</v>
      </c>
      <c r="J774" s="433">
        <v>2</v>
      </c>
    </row>
    <row r="775" spans="1:10" ht="12.75">
      <c r="A775" s="527" t="s">
        <v>109</v>
      </c>
      <c r="B775" s="433">
        <v>72</v>
      </c>
      <c r="C775" s="433">
        <v>11</v>
      </c>
      <c r="D775" s="433">
        <v>15</v>
      </c>
      <c r="E775" s="433">
        <v>51</v>
      </c>
      <c r="F775" s="433">
        <v>71</v>
      </c>
      <c r="G775" s="433">
        <v>9</v>
      </c>
      <c r="H775" s="433">
        <v>13</v>
      </c>
      <c r="I775" s="433">
        <v>1</v>
      </c>
      <c r="J775" s="433">
        <v>1</v>
      </c>
    </row>
    <row r="776" spans="1:10" ht="12.75">
      <c r="A776" s="527" t="s">
        <v>11</v>
      </c>
      <c r="B776" s="433">
        <v>78</v>
      </c>
      <c r="C776" s="433">
        <v>35</v>
      </c>
      <c r="D776" s="433">
        <v>45</v>
      </c>
      <c r="E776" s="433">
        <v>40</v>
      </c>
      <c r="F776" s="433">
        <v>51</v>
      </c>
      <c r="G776" s="433">
        <v>3</v>
      </c>
      <c r="H776" s="433">
        <v>4</v>
      </c>
      <c r="I776" s="433">
        <v>0</v>
      </c>
      <c r="J776" s="433">
        <v>0</v>
      </c>
    </row>
    <row r="777" spans="1:10" ht="12.75">
      <c r="A777" s="527" t="s">
        <v>13</v>
      </c>
      <c r="B777" s="433">
        <v>55</v>
      </c>
      <c r="C777" s="433">
        <v>21</v>
      </c>
      <c r="D777" s="433">
        <v>38</v>
      </c>
      <c r="E777" s="433">
        <v>30</v>
      </c>
      <c r="F777" s="433">
        <v>55</v>
      </c>
      <c r="G777" s="433">
        <v>4</v>
      </c>
      <c r="H777" s="433">
        <v>7</v>
      </c>
      <c r="I777" s="433">
        <v>0</v>
      </c>
      <c r="J777" s="433">
        <v>0</v>
      </c>
    </row>
    <row r="778" spans="1:10" ht="12.75">
      <c r="A778" s="529" t="s">
        <v>166</v>
      </c>
      <c r="B778" s="433">
        <v>3233</v>
      </c>
      <c r="C778" s="433">
        <v>612</v>
      </c>
      <c r="D778" s="433">
        <v>19</v>
      </c>
      <c r="E778" s="433">
        <v>1939</v>
      </c>
      <c r="F778" s="433">
        <v>60</v>
      </c>
      <c r="G778" s="433">
        <v>589</v>
      </c>
      <c r="H778" s="433">
        <v>18</v>
      </c>
      <c r="I778" s="433">
        <v>93</v>
      </c>
      <c r="J778" s="433">
        <v>3</v>
      </c>
    </row>
    <row r="779" spans="1:10" ht="12.75">
      <c r="A779" s="527" t="s">
        <v>124</v>
      </c>
      <c r="B779" s="433">
        <v>39</v>
      </c>
      <c r="C779" s="433">
        <v>6</v>
      </c>
      <c r="D779" s="433">
        <v>15</v>
      </c>
      <c r="E779" s="433">
        <v>18</v>
      </c>
      <c r="F779" s="433">
        <v>46</v>
      </c>
      <c r="G779" s="433">
        <v>12</v>
      </c>
      <c r="H779" s="433">
        <v>31</v>
      </c>
      <c r="I779" s="433">
        <v>3</v>
      </c>
      <c r="J779" s="433">
        <v>8</v>
      </c>
    </row>
    <row r="780" spans="1:10" ht="12.75">
      <c r="A780" s="527" t="s">
        <v>136</v>
      </c>
      <c r="B780" s="433">
        <v>74</v>
      </c>
      <c r="C780" s="433">
        <v>13</v>
      </c>
      <c r="D780" s="433">
        <v>18</v>
      </c>
      <c r="E780" s="433">
        <v>45</v>
      </c>
      <c r="F780" s="433">
        <v>61</v>
      </c>
      <c r="G780" s="433">
        <v>15</v>
      </c>
      <c r="H780" s="433">
        <v>20</v>
      </c>
      <c r="I780" s="433">
        <v>1</v>
      </c>
      <c r="J780" s="433">
        <v>1</v>
      </c>
    </row>
    <row r="781" spans="1:10" ht="12.75">
      <c r="A781" s="527" t="s">
        <v>89</v>
      </c>
      <c r="B781" s="433">
        <v>232</v>
      </c>
      <c r="C781" s="433">
        <v>62</v>
      </c>
      <c r="D781" s="433">
        <v>27</v>
      </c>
      <c r="E781" s="433">
        <v>133</v>
      </c>
      <c r="F781" s="433">
        <v>57</v>
      </c>
      <c r="G781" s="433">
        <v>29</v>
      </c>
      <c r="H781" s="433">
        <v>13</v>
      </c>
      <c r="I781" s="433">
        <v>8</v>
      </c>
      <c r="J781" s="433">
        <v>3</v>
      </c>
    </row>
    <row r="782" spans="1:10" ht="12.75">
      <c r="A782" s="527" t="s">
        <v>64</v>
      </c>
      <c r="B782" s="433">
        <v>180</v>
      </c>
      <c r="C782" s="433">
        <v>22</v>
      </c>
      <c r="D782" s="433">
        <v>12</v>
      </c>
      <c r="E782" s="433">
        <v>109</v>
      </c>
      <c r="F782" s="433">
        <v>61</v>
      </c>
      <c r="G782" s="433">
        <v>43</v>
      </c>
      <c r="H782" s="433">
        <v>24</v>
      </c>
      <c r="I782" s="433">
        <v>6</v>
      </c>
      <c r="J782" s="433">
        <v>3</v>
      </c>
    </row>
    <row r="783" spans="1:10" ht="12.75">
      <c r="A783" s="527" t="s">
        <v>96</v>
      </c>
      <c r="B783" s="433">
        <v>525</v>
      </c>
      <c r="C783" s="433">
        <v>114</v>
      </c>
      <c r="D783" s="433">
        <v>22</v>
      </c>
      <c r="E783" s="433">
        <v>309</v>
      </c>
      <c r="F783" s="433">
        <v>59</v>
      </c>
      <c r="G783" s="433">
        <v>88</v>
      </c>
      <c r="H783" s="433">
        <v>17</v>
      </c>
      <c r="I783" s="433">
        <v>14</v>
      </c>
      <c r="J783" s="433">
        <v>3</v>
      </c>
    </row>
    <row r="784" spans="1:10" ht="12.75">
      <c r="A784" s="527" t="s">
        <v>16</v>
      </c>
      <c r="B784" s="433">
        <v>50</v>
      </c>
      <c r="C784" s="433">
        <v>2</v>
      </c>
      <c r="D784" s="433">
        <v>4</v>
      </c>
      <c r="E784" s="433">
        <v>31</v>
      </c>
      <c r="F784" s="433">
        <v>62</v>
      </c>
      <c r="G784" s="433">
        <v>10</v>
      </c>
      <c r="H784" s="433">
        <v>20</v>
      </c>
      <c r="I784" s="433">
        <v>7</v>
      </c>
      <c r="J784" s="433">
        <v>14</v>
      </c>
    </row>
    <row r="785" spans="1:10" ht="12.75">
      <c r="A785" s="527" t="s">
        <v>66</v>
      </c>
      <c r="B785" s="433">
        <v>558</v>
      </c>
      <c r="C785" s="433">
        <v>94</v>
      </c>
      <c r="D785" s="433">
        <v>17</v>
      </c>
      <c r="E785" s="433">
        <v>335</v>
      </c>
      <c r="F785" s="433">
        <v>60</v>
      </c>
      <c r="G785" s="433">
        <v>105</v>
      </c>
      <c r="H785" s="433">
        <v>19</v>
      </c>
      <c r="I785" s="433">
        <v>24</v>
      </c>
      <c r="J785" s="433">
        <v>4</v>
      </c>
    </row>
    <row r="786" spans="1:10" ht="12.75">
      <c r="A786" s="527" t="s">
        <v>207</v>
      </c>
      <c r="B786" s="433">
        <v>90</v>
      </c>
      <c r="C786" s="433">
        <v>8</v>
      </c>
      <c r="D786" s="433">
        <v>9</v>
      </c>
      <c r="E786" s="433">
        <v>53</v>
      </c>
      <c r="F786" s="433">
        <v>59</v>
      </c>
      <c r="G786" s="433">
        <v>24</v>
      </c>
      <c r="H786" s="433">
        <v>27</v>
      </c>
      <c r="I786" s="433">
        <v>5</v>
      </c>
      <c r="J786" s="433">
        <v>6</v>
      </c>
    </row>
    <row r="787" spans="1:10" ht="12.75">
      <c r="A787" s="527" t="s">
        <v>90</v>
      </c>
      <c r="B787" s="433">
        <v>110</v>
      </c>
      <c r="C787" s="433">
        <v>24</v>
      </c>
      <c r="D787" s="433">
        <v>22</v>
      </c>
      <c r="E787" s="433">
        <v>66</v>
      </c>
      <c r="F787" s="433">
        <v>60</v>
      </c>
      <c r="G787" s="433">
        <v>20</v>
      </c>
      <c r="H787" s="433">
        <v>18</v>
      </c>
      <c r="I787" s="433">
        <v>0</v>
      </c>
      <c r="J787" s="433">
        <v>0</v>
      </c>
    </row>
    <row r="788" spans="1:10" ht="12.75">
      <c r="A788" s="527" t="s">
        <v>148</v>
      </c>
      <c r="B788" s="433">
        <v>283</v>
      </c>
      <c r="C788" s="433">
        <v>37</v>
      </c>
      <c r="D788" s="433">
        <v>13</v>
      </c>
      <c r="E788" s="433">
        <v>198</v>
      </c>
      <c r="F788" s="433">
        <v>70</v>
      </c>
      <c r="G788" s="433">
        <v>45</v>
      </c>
      <c r="H788" s="433">
        <v>16</v>
      </c>
      <c r="I788" s="433">
        <v>3</v>
      </c>
      <c r="J788" s="433">
        <v>1</v>
      </c>
    </row>
    <row r="789" spans="1:10" ht="12.75">
      <c r="A789" s="527" t="s">
        <v>197</v>
      </c>
      <c r="B789" s="433">
        <v>54</v>
      </c>
      <c r="C789" s="433">
        <v>5</v>
      </c>
      <c r="D789" s="433">
        <v>9</v>
      </c>
      <c r="E789" s="433">
        <v>38</v>
      </c>
      <c r="F789" s="433">
        <v>70</v>
      </c>
      <c r="G789" s="433">
        <v>10</v>
      </c>
      <c r="H789" s="433">
        <v>19</v>
      </c>
      <c r="I789" s="433">
        <v>1</v>
      </c>
      <c r="J789" s="433">
        <v>2</v>
      </c>
    </row>
    <row r="790" spans="1:10" ht="12.75">
      <c r="A790" s="527" t="s">
        <v>135</v>
      </c>
      <c r="B790" s="433">
        <v>52</v>
      </c>
      <c r="C790" s="433">
        <v>13</v>
      </c>
      <c r="D790" s="433">
        <v>25</v>
      </c>
      <c r="E790" s="433">
        <v>27</v>
      </c>
      <c r="F790" s="433">
        <v>52</v>
      </c>
      <c r="G790" s="433">
        <v>6</v>
      </c>
      <c r="H790" s="433">
        <v>12</v>
      </c>
      <c r="I790" s="433">
        <v>6</v>
      </c>
      <c r="J790" s="433">
        <v>12</v>
      </c>
    </row>
    <row r="791" spans="1:10" ht="12.75">
      <c r="A791" s="527" t="s">
        <v>123</v>
      </c>
      <c r="B791" s="433">
        <v>43</v>
      </c>
      <c r="C791" s="433">
        <v>16</v>
      </c>
      <c r="D791" s="433">
        <v>37</v>
      </c>
      <c r="E791" s="433">
        <v>16</v>
      </c>
      <c r="F791" s="433">
        <v>37</v>
      </c>
      <c r="G791" s="433">
        <v>8</v>
      </c>
      <c r="H791" s="433">
        <v>19</v>
      </c>
      <c r="I791" s="433">
        <v>3</v>
      </c>
      <c r="J791" s="433">
        <v>7</v>
      </c>
    </row>
    <row r="792" spans="1:10" ht="12.75">
      <c r="A792" s="527" t="s">
        <v>137</v>
      </c>
      <c r="B792" s="433">
        <v>73</v>
      </c>
      <c r="C792" s="433">
        <v>13</v>
      </c>
      <c r="D792" s="433">
        <v>18</v>
      </c>
      <c r="E792" s="433">
        <v>47</v>
      </c>
      <c r="F792" s="433">
        <v>64</v>
      </c>
      <c r="G792" s="433">
        <v>12</v>
      </c>
      <c r="H792" s="433">
        <v>16</v>
      </c>
      <c r="I792" s="433">
        <v>1</v>
      </c>
      <c r="J792" s="433">
        <v>1</v>
      </c>
    </row>
    <row r="793" spans="1:10" ht="12.75">
      <c r="A793" s="527" t="s">
        <v>17</v>
      </c>
      <c r="B793" s="433">
        <v>381</v>
      </c>
      <c r="C793" s="433">
        <v>98</v>
      </c>
      <c r="D793" s="433">
        <v>26</v>
      </c>
      <c r="E793" s="433">
        <v>219</v>
      </c>
      <c r="F793" s="433">
        <v>57</v>
      </c>
      <c r="G793" s="433">
        <v>59</v>
      </c>
      <c r="H793" s="433">
        <v>15</v>
      </c>
      <c r="I793" s="433">
        <v>5</v>
      </c>
      <c r="J793" s="433">
        <v>1</v>
      </c>
    </row>
    <row r="794" spans="1:10" ht="12.75">
      <c r="A794" s="527" t="s">
        <v>122</v>
      </c>
      <c r="B794" s="433">
        <v>81</v>
      </c>
      <c r="C794" s="433">
        <v>12</v>
      </c>
      <c r="D794" s="433">
        <v>15</v>
      </c>
      <c r="E794" s="433">
        <v>46</v>
      </c>
      <c r="F794" s="433">
        <v>57</v>
      </c>
      <c r="G794" s="433">
        <v>23</v>
      </c>
      <c r="H794" s="433">
        <v>28</v>
      </c>
      <c r="I794" s="433">
        <v>0</v>
      </c>
      <c r="J794" s="433">
        <v>0</v>
      </c>
    </row>
    <row r="795" spans="1:10" ht="12.75">
      <c r="A795" s="527" t="s">
        <v>210</v>
      </c>
      <c r="B795" s="433">
        <v>281</v>
      </c>
      <c r="C795" s="433">
        <v>43</v>
      </c>
      <c r="D795" s="433">
        <v>15</v>
      </c>
      <c r="E795" s="433">
        <v>177</v>
      </c>
      <c r="F795" s="433">
        <v>63</v>
      </c>
      <c r="G795" s="433">
        <v>57</v>
      </c>
      <c r="H795" s="433">
        <v>20</v>
      </c>
      <c r="I795" s="433">
        <v>4</v>
      </c>
      <c r="J795" s="433">
        <v>1</v>
      </c>
    </row>
    <row r="796" spans="1:10" ht="12.75">
      <c r="A796" s="527" t="s">
        <v>125</v>
      </c>
      <c r="B796" s="433">
        <v>63</v>
      </c>
      <c r="C796" s="433">
        <v>16</v>
      </c>
      <c r="D796" s="433">
        <v>25</v>
      </c>
      <c r="E796" s="433">
        <v>31</v>
      </c>
      <c r="F796" s="433">
        <v>49</v>
      </c>
      <c r="G796" s="433">
        <v>14</v>
      </c>
      <c r="H796" s="433">
        <v>22</v>
      </c>
      <c r="I796" s="433">
        <v>2</v>
      </c>
      <c r="J796" s="433">
        <v>3</v>
      </c>
    </row>
    <row r="797" spans="1:10" ht="12.75">
      <c r="A797" s="527" t="s">
        <v>74</v>
      </c>
      <c r="B797" s="433">
        <v>64</v>
      </c>
      <c r="C797" s="433">
        <v>14</v>
      </c>
      <c r="D797" s="433">
        <v>22</v>
      </c>
      <c r="E797" s="433">
        <v>41</v>
      </c>
      <c r="F797" s="433">
        <v>64</v>
      </c>
      <c r="G797" s="433">
        <v>9</v>
      </c>
      <c r="H797" s="433">
        <v>14</v>
      </c>
      <c r="I797" s="433">
        <v>0</v>
      </c>
      <c r="J797" s="433">
        <v>0</v>
      </c>
    </row>
    <row r="798" spans="1:10" ht="12.75">
      <c r="A798" s="531" t="s">
        <v>167</v>
      </c>
      <c r="B798" s="433">
        <v>2245</v>
      </c>
      <c r="C798" s="433">
        <v>413</v>
      </c>
      <c r="D798" s="433">
        <v>18</v>
      </c>
      <c r="E798" s="433">
        <v>1457</v>
      </c>
      <c r="F798" s="433">
        <v>65</v>
      </c>
      <c r="G798" s="433">
        <v>342</v>
      </c>
      <c r="H798" s="433">
        <v>15</v>
      </c>
      <c r="I798" s="433">
        <v>33</v>
      </c>
      <c r="J798" s="433">
        <v>1</v>
      </c>
    </row>
    <row r="799" spans="1:10" ht="12.75">
      <c r="A799" s="526" t="s">
        <v>20</v>
      </c>
      <c r="B799" s="433">
        <v>77</v>
      </c>
      <c r="C799" s="433">
        <v>22</v>
      </c>
      <c r="D799" s="433">
        <v>29</v>
      </c>
      <c r="E799" s="433">
        <v>41</v>
      </c>
      <c r="F799" s="433">
        <v>53</v>
      </c>
      <c r="G799" s="433">
        <v>14</v>
      </c>
      <c r="H799" s="433">
        <v>18</v>
      </c>
      <c r="I799" s="433">
        <v>0</v>
      </c>
      <c r="J799" s="433">
        <v>0</v>
      </c>
    </row>
    <row r="800" spans="1:10" ht="8.25" customHeight="1">
      <c r="A800" s="526" t="s">
        <v>153</v>
      </c>
      <c r="B800" s="433">
        <v>37</v>
      </c>
      <c r="C800" s="433">
        <v>9</v>
      </c>
      <c r="D800" s="433">
        <v>24</v>
      </c>
      <c r="E800" s="433">
        <v>23</v>
      </c>
      <c r="F800" s="433">
        <v>62</v>
      </c>
      <c r="G800" s="433">
        <v>5</v>
      </c>
      <c r="H800" s="433">
        <v>14</v>
      </c>
      <c r="I800" s="433">
        <v>0</v>
      </c>
      <c r="J800" s="433">
        <v>0</v>
      </c>
    </row>
    <row r="801" spans="1:10" ht="12.75">
      <c r="A801" s="526" t="s">
        <v>83</v>
      </c>
      <c r="B801" s="433">
        <v>141</v>
      </c>
      <c r="C801" s="433">
        <v>33</v>
      </c>
      <c r="D801" s="433">
        <v>23</v>
      </c>
      <c r="E801" s="433">
        <v>85</v>
      </c>
      <c r="F801" s="433">
        <v>60</v>
      </c>
      <c r="G801" s="433">
        <v>22</v>
      </c>
      <c r="H801" s="433">
        <v>16</v>
      </c>
      <c r="I801" s="433">
        <v>1</v>
      </c>
      <c r="J801" s="433">
        <v>1</v>
      </c>
    </row>
    <row r="802" spans="1:10" ht="12.75">
      <c r="A802" s="526" t="s">
        <v>149</v>
      </c>
      <c r="B802" s="433">
        <v>263</v>
      </c>
      <c r="C802" s="433">
        <v>41</v>
      </c>
      <c r="D802" s="433">
        <v>16</v>
      </c>
      <c r="E802" s="433">
        <v>179</v>
      </c>
      <c r="F802" s="433">
        <v>68</v>
      </c>
      <c r="G802" s="433">
        <v>39</v>
      </c>
      <c r="H802" s="433">
        <v>15</v>
      </c>
      <c r="I802" s="433">
        <v>4</v>
      </c>
      <c r="J802" s="433">
        <v>2</v>
      </c>
    </row>
    <row r="803" spans="1:10" ht="12.75">
      <c r="A803" s="526" t="s">
        <v>7</v>
      </c>
      <c r="B803" s="433">
        <v>356</v>
      </c>
      <c r="C803" s="433">
        <v>62</v>
      </c>
      <c r="D803" s="433">
        <v>17</v>
      </c>
      <c r="E803" s="433">
        <v>235</v>
      </c>
      <c r="F803" s="433">
        <v>66</v>
      </c>
      <c r="G803" s="433">
        <v>55</v>
      </c>
      <c r="H803" s="433">
        <v>15</v>
      </c>
      <c r="I803" s="433">
        <v>4</v>
      </c>
      <c r="J803" s="433">
        <v>1</v>
      </c>
    </row>
    <row r="804" spans="1:10" ht="12.75">
      <c r="A804" s="526" t="s">
        <v>151</v>
      </c>
      <c r="B804" s="433">
        <v>169</v>
      </c>
      <c r="C804" s="433">
        <v>47</v>
      </c>
      <c r="D804" s="433">
        <v>28</v>
      </c>
      <c r="E804" s="433">
        <v>93</v>
      </c>
      <c r="F804" s="433">
        <v>55</v>
      </c>
      <c r="G804" s="433">
        <v>26</v>
      </c>
      <c r="H804" s="433">
        <v>15</v>
      </c>
      <c r="I804" s="433">
        <v>3</v>
      </c>
      <c r="J804" s="433">
        <v>2</v>
      </c>
    </row>
    <row r="805" spans="1:10" ht="12.75">
      <c r="A805" s="526" t="s">
        <v>65</v>
      </c>
      <c r="B805" s="433">
        <v>296</v>
      </c>
      <c r="C805" s="433">
        <v>59</v>
      </c>
      <c r="D805" s="433">
        <v>20</v>
      </c>
      <c r="E805" s="433">
        <v>199</v>
      </c>
      <c r="F805" s="433">
        <v>67</v>
      </c>
      <c r="G805" s="433">
        <v>31</v>
      </c>
      <c r="H805" s="433">
        <v>10</v>
      </c>
      <c r="I805" s="433">
        <v>7</v>
      </c>
      <c r="J805" s="433">
        <v>2</v>
      </c>
    </row>
    <row r="806" spans="1:10" ht="12.75">
      <c r="A806" s="526" t="s">
        <v>195</v>
      </c>
      <c r="B806" s="433">
        <v>1</v>
      </c>
      <c r="C806" s="433">
        <v>0</v>
      </c>
      <c r="D806" s="433">
        <v>0</v>
      </c>
      <c r="E806" s="433">
        <v>0</v>
      </c>
      <c r="F806" s="433">
        <v>0</v>
      </c>
      <c r="G806" s="433">
        <v>1</v>
      </c>
      <c r="H806" s="433">
        <v>100</v>
      </c>
      <c r="I806" s="433">
        <v>0</v>
      </c>
      <c r="J806" s="433">
        <v>0</v>
      </c>
    </row>
    <row r="807" spans="1:10" ht="12.75">
      <c r="A807" s="526" t="s">
        <v>147</v>
      </c>
      <c r="B807" s="433">
        <v>74</v>
      </c>
      <c r="C807" s="433">
        <v>12</v>
      </c>
      <c r="D807" s="433">
        <v>16</v>
      </c>
      <c r="E807" s="433">
        <v>47</v>
      </c>
      <c r="F807" s="433">
        <v>64</v>
      </c>
      <c r="G807" s="433">
        <v>15</v>
      </c>
      <c r="H807" s="433">
        <v>20</v>
      </c>
      <c r="I807" s="433">
        <v>0</v>
      </c>
      <c r="J807" s="433">
        <v>0</v>
      </c>
    </row>
    <row r="808" spans="1:10" ht="12.75">
      <c r="A808" s="526" t="s">
        <v>209</v>
      </c>
      <c r="B808" s="433">
        <v>89</v>
      </c>
      <c r="C808" s="433">
        <v>11</v>
      </c>
      <c r="D808" s="433">
        <v>12</v>
      </c>
      <c r="E808" s="433">
        <v>59</v>
      </c>
      <c r="F808" s="433">
        <v>66</v>
      </c>
      <c r="G808" s="433">
        <v>17</v>
      </c>
      <c r="H808" s="433">
        <v>19</v>
      </c>
      <c r="I808" s="433">
        <v>2</v>
      </c>
      <c r="J808" s="433">
        <v>2</v>
      </c>
    </row>
    <row r="809" spans="1:10" ht="12.75">
      <c r="A809" s="526" t="s">
        <v>152</v>
      </c>
      <c r="B809" s="433">
        <v>39</v>
      </c>
      <c r="C809" s="433">
        <v>8</v>
      </c>
      <c r="D809" s="433">
        <v>21</v>
      </c>
      <c r="E809" s="433">
        <v>26</v>
      </c>
      <c r="F809" s="433">
        <v>67</v>
      </c>
      <c r="G809" s="433">
        <v>4</v>
      </c>
      <c r="H809" s="433">
        <v>10</v>
      </c>
      <c r="I809" s="433">
        <v>1</v>
      </c>
      <c r="J809" s="433">
        <v>3</v>
      </c>
    </row>
    <row r="810" spans="1:10" ht="12.75">
      <c r="A810" s="526" t="s">
        <v>99</v>
      </c>
      <c r="B810" s="433">
        <v>251</v>
      </c>
      <c r="C810" s="433">
        <v>42</v>
      </c>
      <c r="D810" s="433">
        <v>17</v>
      </c>
      <c r="E810" s="433">
        <v>172</v>
      </c>
      <c r="F810" s="433">
        <v>69</v>
      </c>
      <c r="G810" s="433">
        <v>33</v>
      </c>
      <c r="H810" s="433">
        <v>13</v>
      </c>
      <c r="I810" s="433">
        <v>4</v>
      </c>
      <c r="J810" s="433">
        <v>2</v>
      </c>
    </row>
    <row r="811" spans="1:10" ht="12.75">
      <c r="A811" s="526" t="s">
        <v>21</v>
      </c>
      <c r="B811" s="433">
        <v>107</v>
      </c>
      <c r="C811" s="433">
        <v>9</v>
      </c>
      <c r="D811" s="433">
        <v>8</v>
      </c>
      <c r="E811" s="433">
        <v>75</v>
      </c>
      <c r="F811" s="433">
        <v>70</v>
      </c>
      <c r="G811" s="433">
        <v>21</v>
      </c>
      <c r="H811" s="433">
        <v>20</v>
      </c>
      <c r="I811" s="433">
        <v>2</v>
      </c>
      <c r="J811" s="433">
        <v>2</v>
      </c>
    </row>
    <row r="812" spans="1:10" ht="12.75">
      <c r="A812" s="526" t="s">
        <v>206</v>
      </c>
      <c r="B812" s="433">
        <v>78</v>
      </c>
      <c r="C812" s="433">
        <v>13</v>
      </c>
      <c r="D812" s="433">
        <v>17</v>
      </c>
      <c r="E812" s="433">
        <v>48</v>
      </c>
      <c r="F812" s="433">
        <v>62</v>
      </c>
      <c r="G812" s="433">
        <v>16</v>
      </c>
      <c r="H812" s="433">
        <v>21</v>
      </c>
      <c r="I812" s="433">
        <v>1</v>
      </c>
      <c r="J812" s="433">
        <v>1</v>
      </c>
    </row>
    <row r="813" spans="1:10" ht="12.75">
      <c r="A813" s="526" t="s">
        <v>211</v>
      </c>
      <c r="B813" s="433">
        <v>41</v>
      </c>
      <c r="C813" s="433">
        <v>8</v>
      </c>
      <c r="D813" s="433">
        <v>20</v>
      </c>
      <c r="E813" s="433">
        <v>23</v>
      </c>
      <c r="F813" s="433">
        <v>56</v>
      </c>
      <c r="G813" s="433">
        <v>8</v>
      </c>
      <c r="H813" s="433">
        <v>20</v>
      </c>
      <c r="I813" s="433">
        <v>2</v>
      </c>
      <c r="J813" s="433">
        <v>5</v>
      </c>
    </row>
    <row r="814" spans="1:20" ht="12.75">
      <c r="A814" s="526" t="s">
        <v>208</v>
      </c>
      <c r="B814" s="433">
        <v>226</v>
      </c>
      <c r="C814" s="433">
        <v>37</v>
      </c>
      <c r="D814" s="433">
        <v>16</v>
      </c>
      <c r="E814" s="433">
        <v>152</v>
      </c>
      <c r="F814" s="433">
        <v>67</v>
      </c>
      <c r="G814" s="433">
        <v>35</v>
      </c>
      <c r="H814" s="433">
        <v>15</v>
      </c>
      <c r="I814" s="433">
        <v>2</v>
      </c>
      <c r="J814" s="433">
        <v>1</v>
      </c>
      <c r="O814" s="401"/>
      <c r="P814" s="401"/>
      <c r="Q814" s="401"/>
      <c r="R814" s="401"/>
      <c r="S814" s="401"/>
      <c r="T814" s="401"/>
    </row>
    <row r="815" spans="15:20" ht="12.75">
      <c r="O815" s="401"/>
      <c r="P815" s="401"/>
      <c r="Q815" s="401"/>
      <c r="R815" s="401"/>
      <c r="S815" s="401"/>
      <c r="T815" s="401"/>
    </row>
    <row r="816" spans="1:54" s="401" customFormat="1" ht="12.75">
      <c r="A816" s="387" t="s">
        <v>61</v>
      </c>
      <c r="B816" s="387"/>
      <c r="C816" s="387"/>
      <c r="D816" s="387"/>
      <c r="E816" s="387"/>
      <c r="F816" s="387"/>
      <c r="G816" s="387"/>
      <c r="H816" s="387"/>
      <c r="I816" s="387"/>
      <c r="J816" s="387"/>
      <c r="K816" s="387"/>
      <c r="L816" s="387"/>
      <c r="M816" s="387"/>
      <c r="N816" s="387"/>
      <c r="BB816" s="402"/>
    </row>
    <row r="817" spans="1:54" s="401" customFormat="1" ht="12.75">
      <c r="A817" s="434" t="s">
        <v>292</v>
      </c>
      <c r="B817" s="434">
        <v>1</v>
      </c>
      <c r="C817" s="434">
        <v>2</v>
      </c>
      <c r="D817" s="434">
        <v>3</v>
      </c>
      <c r="E817" s="434">
        <v>4</v>
      </c>
      <c r="F817" s="434" t="s">
        <v>320</v>
      </c>
      <c r="G817" s="387"/>
      <c r="H817" s="387"/>
      <c r="I817" s="387"/>
      <c r="J817" s="387"/>
      <c r="K817" s="387"/>
      <c r="L817" s="387"/>
      <c r="M817" s="387"/>
      <c r="N817" s="387"/>
      <c r="BB817" s="402"/>
    </row>
    <row r="818" spans="1:54" s="401" customFormat="1" ht="12.75">
      <c r="A818" s="434" t="s">
        <v>289</v>
      </c>
      <c r="B818" s="433">
        <v>648</v>
      </c>
      <c r="C818" s="433">
        <v>2933</v>
      </c>
      <c r="D818" s="433">
        <v>2064</v>
      </c>
      <c r="E818" s="433">
        <v>483</v>
      </c>
      <c r="F818" s="433">
        <v>6128</v>
      </c>
      <c r="G818" s="387"/>
      <c r="H818" s="433" t="s">
        <v>719</v>
      </c>
      <c r="I818" s="434"/>
      <c r="J818" s="434"/>
      <c r="K818" s="387"/>
      <c r="L818" s="387"/>
      <c r="M818" s="387"/>
      <c r="N818" s="387"/>
      <c r="BB818" s="402"/>
    </row>
    <row r="819" spans="1:54" s="401" customFormat="1" ht="12.75">
      <c r="A819" s="434" t="s">
        <v>288</v>
      </c>
      <c r="B819" s="433">
        <v>1150</v>
      </c>
      <c r="C819" s="433">
        <v>3899</v>
      </c>
      <c r="D819" s="433">
        <v>2810</v>
      </c>
      <c r="E819" s="433">
        <v>464</v>
      </c>
      <c r="F819" s="433">
        <v>8323</v>
      </c>
      <c r="G819" s="387"/>
      <c r="H819" s="387"/>
      <c r="I819" s="387"/>
      <c r="J819" s="387"/>
      <c r="K819" s="387"/>
      <c r="L819" s="387"/>
      <c r="M819" s="387"/>
      <c r="N819" s="387"/>
      <c r="BB819" s="402"/>
    </row>
    <row r="820" spans="1:54" s="401" customFormat="1" ht="12.75">
      <c r="A820" s="434" t="s">
        <v>287</v>
      </c>
      <c r="B820" s="433">
        <v>1146</v>
      </c>
      <c r="C820" s="433">
        <v>3839</v>
      </c>
      <c r="D820" s="433">
        <v>2507</v>
      </c>
      <c r="E820" s="433">
        <v>375</v>
      </c>
      <c r="F820" s="433">
        <v>7867</v>
      </c>
      <c r="G820" s="387"/>
      <c r="H820" s="387"/>
      <c r="I820" s="387"/>
      <c r="J820" s="387"/>
      <c r="K820" s="387"/>
      <c r="L820" s="387"/>
      <c r="M820" s="387"/>
      <c r="N820" s="387"/>
      <c r="BB820" s="402"/>
    </row>
    <row r="821" spans="1:54" s="401" customFormat="1" ht="12.75">
      <c r="A821" s="434" t="s">
        <v>286</v>
      </c>
      <c r="B821" s="433">
        <v>1327</v>
      </c>
      <c r="C821" s="433">
        <v>3512</v>
      </c>
      <c r="D821" s="433">
        <v>1955</v>
      </c>
      <c r="E821" s="433">
        <v>271</v>
      </c>
      <c r="F821" s="433">
        <v>7065</v>
      </c>
      <c r="G821" s="387"/>
      <c r="H821" s="387"/>
      <c r="I821" s="387"/>
      <c r="J821" s="387"/>
      <c r="K821" s="387"/>
      <c r="L821" s="387"/>
      <c r="M821" s="387"/>
      <c r="N821" s="387"/>
      <c r="BB821" s="402"/>
    </row>
    <row r="822" spans="1:54" s="401" customFormat="1" ht="12.75">
      <c r="A822" s="434" t="s">
        <v>285</v>
      </c>
      <c r="B822" s="433">
        <v>782</v>
      </c>
      <c r="C822" s="433">
        <v>2631</v>
      </c>
      <c r="D822" s="433">
        <v>2281</v>
      </c>
      <c r="E822" s="433">
        <v>477</v>
      </c>
      <c r="F822" s="433">
        <v>6171</v>
      </c>
      <c r="G822" s="387"/>
      <c r="H822" s="387"/>
      <c r="I822" s="387"/>
      <c r="J822" s="387"/>
      <c r="K822" s="387"/>
      <c r="L822" s="387"/>
      <c r="M822" s="387"/>
      <c r="N822" s="387"/>
      <c r="BB822" s="402"/>
    </row>
    <row r="823" spans="1:54" s="401" customFormat="1" ht="12.75">
      <c r="A823" s="434" t="s">
        <v>284</v>
      </c>
      <c r="B823" s="433">
        <v>617</v>
      </c>
      <c r="C823" s="433">
        <v>2621</v>
      </c>
      <c r="D823" s="433">
        <v>2167</v>
      </c>
      <c r="E823" s="433">
        <v>321</v>
      </c>
      <c r="F823" s="433">
        <v>5726</v>
      </c>
      <c r="G823" s="387"/>
      <c r="H823" s="387"/>
      <c r="I823" s="387"/>
      <c r="J823" s="387"/>
      <c r="K823" s="387"/>
      <c r="L823" s="387"/>
      <c r="M823" s="387"/>
      <c r="N823" s="387"/>
      <c r="BB823" s="402"/>
    </row>
    <row r="824" spans="1:54" s="401" customFormat="1" ht="12.75">
      <c r="A824" s="434" t="s">
        <v>309</v>
      </c>
      <c r="B824" s="433">
        <v>719</v>
      </c>
      <c r="C824" s="433">
        <v>3036</v>
      </c>
      <c r="D824" s="433">
        <v>1877</v>
      </c>
      <c r="E824" s="433">
        <v>507</v>
      </c>
      <c r="F824" s="433">
        <v>6139</v>
      </c>
      <c r="G824" s="387"/>
      <c r="H824" s="387"/>
      <c r="I824" s="387"/>
      <c r="J824" s="387"/>
      <c r="K824" s="387"/>
      <c r="L824" s="387"/>
      <c r="M824" s="387"/>
      <c r="N824" s="387"/>
      <c r="BB824" s="402"/>
    </row>
    <row r="825" spans="1:54" s="401" customFormat="1" ht="12.75">
      <c r="A825" s="434" t="s">
        <v>379</v>
      </c>
      <c r="B825" s="433">
        <v>782</v>
      </c>
      <c r="C825" s="433">
        <v>4292</v>
      </c>
      <c r="D825" s="433">
        <v>2352</v>
      </c>
      <c r="E825" s="433">
        <v>480</v>
      </c>
      <c r="F825" s="433">
        <v>7906</v>
      </c>
      <c r="G825" s="387"/>
      <c r="H825" s="387"/>
      <c r="I825" s="387"/>
      <c r="J825" s="387"/>
      <c r="K825" s="387"/>
      <c r="L825" s="387"/>
      <c r="M825" s="387"/>
      <c r="N825" s="387"/>
      <c r="O825" s="369"/>
      <c r="P825" s="369"/>
      <c r="Q825" s="369"/>
      <c r="R825" s="369"/>
      <c r="S825" s="369"/>
      <c r="T825" s="369"/>
      <c r="BB825" s="402"/>
    </row>
    <row r="826" spans="1:54" s="401" customFormat="1" ht="12.75">
      <c r="A826" s="434" t="s">
        <v>385</v>
      </c>
      <c r="B826" s="433">
        <v>613</v>
      </c>
      <c r="C826" s="433">
        <v>3469</v>
      </c>
      <c r="D826" s="433">
        <v>1969</v>
      </c>
      <c r="E826" s="433">
        <v>422</v>
      </c>
      <c r="F826" s="433">
        <v>6473</v>
      </c>
      <c r="G826" s="387"/>
      <c r="H826" s="387"/>
      <c r="I826" s="387"/>
      <c r="J826" s="387"/>
      <c r="K826" s="387"/>
      <c r="L826" s="387"/>
      <c r="M826" s="387"/>
      <c r="N826" s="387"/>
      <c r="O826" s="369"/>
      <c r="P826" s="369"/>
      <c r="Q826" s="369"/>
      <c r="R826" s="369"/>
      <c r="S826" s="369"/>
      <c r="T826" s="369"/>
      <c r="BB826" s="402"/>
    </row>
    <row r="827" spans="1:54" s="401" customFormat="1" ht="12.75">
      <c r="A827" s="536" t="s">
        <v>547</v>
      </c>
      <c r="B827" s="433">
        <v>247</v>
      </c>
      <c r="C827" s="433">
        <v>1109</v>
      </c>
      <c r="D827" s="433">
        <v>454</v>
      </c>
      <c r="E827" s="433">
        <v>114</v>
      </c>
      <c r="F827" s="433">
        <v>1924</v>
      </c>
      <c r="G827" s="387"/>
      <c r="H827" s="387"/>
      <c r="I827" s="387"/>
      <c r="J827" s="387"/>
      <c r="K827" s="387"/>
      <c r="L827" s="387"/>
      <c r="M827" s="387"/>
      <c r="N827" s="387"/>
      <c r="O827" s="369"/>
      <c r="P827" s="369"/>
      <c r="Q827" s="369"/>
      <c r="R827" s="369"/>
      <c r="S827" s="369"/>
      <c r="T827" s="369"/>
      <c r="BB827" s="402"/>
    </row>
    <row r="828" spans="1:6" ht="12.75">
      <c r="A828" s="434" t="s">
        <v>428</v>
      </c>
      <c r="B828" s="434" t="s">
        <v>235</v>
      </c>
      <c r="C828" s="434"/>
      <c r="D828" s="434"/>
      <c r="E828" s="434"/>
      <c r="F828" s="434"/>
    </row>
    <row r="829" spans="1:6" ht="12.75">
      <c r="A829" s="434" t="s">
        <v>19</v>
      </c>
      <c r="B829" s="433">
        <v>1</v>
      </c>
      <c r="C829" s="433">
        <v>2</v>
      </c>
      <c r="D829" s="433">
        <v>3</v>
      </c>
      <c r="E829" s="433">
        <v>4</v>
      </c>
      <c r="F829" s="433" t="s">
        <v>320</v>
      </c>
    </row>
    <row r="830" spans="1:10" ht="12.75">
      <c r="A830" s="434" t="s">
        <v>179</v>
      </c>
      <c r="B830" s="433">
        <v>34</v>
      </c>
      <c r="C830" s="433">
        <v>27</v>
      </c>
      <c r="D830" s="433"/>
      <c r="E830" s="433"/>
      <c r="F830" s="433">
        <v>61</v>
      </c>
      <c r="H830" s="433" t="s">
        <v>719</v>
      </c>
      <c r="I830" s="434"/>
      <c r="J830" s="434"/>
    </row>
    <row r="831" spans="1:6" ht="12.75">
      <c r="A831" s="434" t="s">
        <v>180</v>
      </c>
      <c r="B831" s="433">
        <v>105</v>
      </c>
      <c r="C831" s="433">
        <v>686</v>
      </c>
      <c r="D831" s="433">
        <v>243</v>
      </c>
      <c r="E831" s="433">
        <v>37</v>
      </c>
      <c r="F831" s="433">
        <v>1071</v>
      </c>
    </row>
    <row r="832" spans="1:6" ht="12.75">
      <c r="A832" s="434" t="s">
        <v>181</v>
      </c>
      <c r="B832" s="433">
        <v>27</v>
      </c>
      <c r="C832" s="433">
        <v>87</v>
      </c>
      <c r="D832" s="433">
        <v>79</v>
      </c>
      <c r="E832" s="433">
        <v>38</v>
      </c>
      <c r="F832" s="433">
        <v>231</v>
      </c>
    </row>
    <row r="833" spans="1:6" ht="12.75">
      <c r="A833" s="434" t="s">
        <v>182</v>
      </c>
      <c r="B833" s="433">
        <v>35</v>
      </c>
      <c r="C833" s="433">
        <v>51</v>
      </c>
      <c r="D833" s="433">
        <v>12</v>
      </c>
      <c r="E833" s="433">
        <v>8</v>
      </c>
      <c r="F833" s="433">
        <v>106</v>
      </c>
    </row>
    <row r="834" spans="1:6" ht="12.75">
      <c r="A834" s="434" t="s">
        <v>12</v>
      </c>
      <c r="B834" s="433">
        <v>7</v>
      </c>
      <c r="C834" s="433">
        <v>16</v>
      </c>
      <c r="D834" s="433">
        <v>7</v>
      </c>
      <c r="E834" s="433">
        <v>1</v>
      </c>
      <c r="F834" s="433">
        <v>31</v>
      </c>
    </row>
    <row r="835" spans="1:6" ht="12.75">
      <c r="A835" s="434" t="s">
        <v>320</v>
      </c>
      <c r="B835" s="433">
        <v>208</v>
      </c>
      <c r="C835" s="433">
        <v>867</v>
      </c>
      <c r="D835" s="433">
        <v>341</v>
      </c>
      <c r="E835" s="433">
        <v>84</v>
      </c>
      <c r="F835" s="433">
        <v>1500</v>
      </c>
    </row>
    <row r="837" ht="12" customHeight="1">
      <c r="A837" s="387" t="s">
        <v>62</v>
      </c>
    </row>
    <row r="838" spans="1:6" ht="12.75">
      <c r="A838" s="434" t="s">
        <v>14</v>
      </c>
      <c r="B838" s="434" t="s">
        <v>48</v>
      </c>
      <c r="C838" s="434" t="s">
        <v>49</v>
      </c>
      <c r="D838" s="434" t="s">
        <v>310</v>
      </c>
      <c r="E838" s="434" t="s">
        <v>50</v>
      </c>
      <c r="F838" s="434" t="s">
        <v>220</v>
      </c>
    </row>
    <row r="839" spans="1:10" ht="12.75">
      <c r="A839" s="434" t="s">
        <v>161</v>
      </c>
      <c r="B839" s="433">
        <v>208</v>
      </c>
      <c r="C839" s="433">
        <v>867</v>
      </c>
      <c r="D839" s="433">
        <v>341</v>
      </c>
      <c r="E839" s="433">
        <v>84</v>
      </c>
      <c r="F839" s="433">
        <v>1500</v>
      </c>
      <c r="H839" s="433" t="s">
        <v>719</v>
      </c>
      <c r="I839" s="434"/>
      <c r="J839" s="434"/>
    </row>
    <row r="840" spans="1:6" ht="12.75">
      <c r="A840" s="434" t="s">
        <v>720</v>
      </c>
      <c r="B840" s="433">
        <v>204</v>
      </c>
      <c r="C840" s="433">
        <v>739</v>
      </c>
      <c r="D840" s="433">
        <v>145</v>
      </c>
      <c r="E840" s="433">
        <v>10</v>
      </c>
      <c r="F840" s="433">
        <v>1098</v>
      </c>
    </row>
    <row r="841" spans="1:6" ht="12.75">
      <c r="A841" s="434" t="s">
        <v>721</v>
      </c>
      <c r="B841" s="433">
        <v>47</v>
      </c>
      <c r="C841" s="433">
        <v>107</v>
      </c>
      <c r="D841" s="433">
        <v>53</v>
      </c>
      <c r="E841" s="433">
        <v>8</v>
      </c>
      <c r="F841" s="433">
        <v>215</v>
      </c>
    </row>
    <row r="842" spans="1:6" ht="12.75">
      <c r="A842" s="434" t="s">
        <v>30</v>
      </c>
      <c r="B842" s="433">
        <v>211</v>
      </c>
      <c r="C842" s="433">
        <v>873</v>
      </c>
      <c r="D842" s="433">
        <v>342</v>
      </c>
      <c r="E842" s="433">
        <v>74</v>
      </c>
      <c r="F842" s="433">
        <v>1500</v>
      </c>
    </row>
    <row r="843" spans="1:6" ht="12.75">
      <c r="A843" s="434" t="s">
        <v>221</v>
      </c>
      <c r="B843" s="433">
        <v>381</v>
      </c>
      <c r="C843" s="433">
        <v>912</v>
      </c>
      <c r="D843" s="433">
        <v>172</v>
      </c>
      <c r="E843" s="433">
        <v>35</v>
      </c>
      <c r="F843" s="433">
        <v>1500</v>
      </c>
    </row>
    <row r="844" spans="1:6" ht="12.75">
      <c r="A844" s="434" t="s">
        <v>222</v>
      </c>
      <c r="B844" s="433">
        <v>209</v>
      </c>
      <c r="C844" s="433">
        <v>881</v>
      </c>
      <c r="D844" s="433">
        <v>342</v>
      </c>
      <c r="E844" s="433">
        <v>68</v>
      </c>
      <c r="F844" s="433">
        <v>1500</v>
      </c>
    </row>
    <row r="845" spans="1:6" ht="12.75">
      <c r="A845" s="434" t="s">
        <v>1</v>
      </c>
      <c r="B845" s="433">
        <v>267</v>
      </c>
      <c r="C845" s="433">
        <v>878</v>
      </c>
      <c r="D845" s="433">
        <v>285</v>
      </c>
      <c r="E845" s="433">
        <v>70</v>
      </c>
      <c r="F845" s="433">
        <v>1500</v>
      </c>
    </row>
    <row r="847" ht="12.75">
      <c r="A847" s="390" t="s">
        <v>290</v>
      </c>
    </row>
    <row r="848" spans="1:6" ht="12.75">
      <c r="A848" s="532"/>
      <c r="B848" s="532" t="s">
        <v>48</v>
      </c>
      <c r="C848" s="532" t="s">
        <v>49</v>
      </c>
      <c r="D848" s="532" t="s">
        <v>321</v>
      </c>
      <c r="E848" s="532" t="s">
        <v>50</v>
      </c>
      <c r="F848" s="532" t="s">
        <v>51</v>
      </c>
    </row>
    <row r="849" spans="1:10" ht="12.75">
      <c r="A849" s="434" t="s">
        <v>723</v>
      </c>
      <c r="B849" s="433">
        <v>235</v>
      </c>
      <c r="C849" s="433">
        <v>164</v>
      </c>
      <c r="D849" s="433">
        <v>12</v>
      </c>
      <c r="E849" s="433">
        <v>1</v>
      </c>
      <c r="F849" s="433">
        <v>412</v>
      </c>
      <c r="H849" s="433" t="s">
        <v>719</v>
      </c>
      <c r="I849" s="434"/>
      <c r="J849" s="434"/>
    </row>
    <row r="850" spans="1:6" ht="12.75">
      <c r="A850" s="434" t="s">
        <v>724</v>
      </c>
      <c r="B850" s="433">
        <v>2842</v>
      </c>
      <c r="C850" s="433">
        <v>10412</v>
      </c>
      <c r="D850" s="433">
        <v>2648</v>
      </c>
      <c r="E850" s="433">
        <v>270</v>
      </c>
      <c r="F850" s="433">
        <v>16172</v>
      </c>
    </row>
    <row r="851" spans="1:10" ht="12.75">
      <c r="A851" s="434" t="s">
        <v>725</v>
      </c>
      <c r="B851" s="433">
        <v>670</v>
      </c>
      <c r="C851" s="433">
        <v>1570</v>
      </c>
      <c r="D851" s="433">
        <v>692</v>
      </c>
      <c r="E851" s="433">
        <v>188</v>
      </c>
      <c r="F851" s="433">
        <v>3120</v>
      </c>
      <c r="J851" s="388"/>
    </row>
    <row r="852" spans="1:10" ht="12.75">
      <c r="A852" s="434" t="s">
        <v>726</v>
      </c>
      <c r="B852" s="433">
        <v>359</v>
      </c>
      <c r="C852" s="433">
        <v>543</v>
      </c>
      <c r="D852" s="433">
        <v>83</v>
      </c>
      <c r="E852" s="433">
        <v>27</v>
      </c>
      <c r="F852" s="433">
        <v>1012</v>
      </c>
      <c r="G852" s="400"/>
      <c r="H852" s="388"/>
      <c r="I852" s="388"/>
      <c r="J852" s="388"/>
    </row>
    <row r="853" spans="1:10" ht="12.75">
      <c r="A853" s="434" t="s">
        <v>727</v>
      </c>
      <c r="B853" s="433">
        <v>52</v>
      </c>
      <c r="C853" s="433">
        <v>232</v>
      </c>
      <c r="D853" s="433">
        <v>39</v>
      </c>
      <c r="E853" s="433">
        <v>11</v>
      </c>
      <c r="F853" s="433">
        <v>334</v>
      </c>
      <c r="G853" s="400"/>
      <c r="H853" s="388"/>
      <c r="I853" s="388"/>
      <c r="J853" s="388"/>
    </row>
    <row r="854" spans="1:12" ht="12.75">
      <c r="A854" s="434" t="s">
        <v>728</v>
      </c>
      <c r="B854" s="433">
        <v>4158</v>
      </c>
      <c r="C854" s="433">
        <v>12921</v>
      </c>
      <c r="D854" s="433">
        <v>3474</v>
      </c>
      <c r="E854" s="433">
        <v>497</v>
      </c>
      <c r="F854" s="433">
        <v>21050</v>
      </c>
      <c r="G854" s="400"/>
      <c r="H854" s="388"/>
      <c r="I854" s="388"/>
      <c r="J854" s="388"/>
      <c r="K854" s="388"/>
      <c r="L854" s="388"/>
    </row>
    <row r="855" spans="1:12" ht="12.75">
      <c r="A855" s="400" t="s">
        <v>291</v>
      </c>
      <c r="B855" s="388"/>
      <c r="C855" s="388"/>
      <c r="D855" s="388"/>
      <c r="E855" s="388"/>
      <c r="F855" s="388"/>
      <c r="G855" s="400"/>
      <c r="H855" s="388"/>
      <c r="I855" s="388"/>
      <c r="J855" s="388"/>
      <c r="K855" s="388"/>
      <c r="L855" s="388"/>
    </row>
    <row r="856" spans="1:9" ht="12.75">
      <c r="A856" s="533"/>
      <c r="B856" s="434" t="s">
        <v>48</v>
      </c>
      <c r="C856" s="434" t="s">
        <v>49</v>
      </c>
      <c r="D856" s="434" t="s">
        <v>729</v>
      </c>
      <c r="E856" s="434" t="s">
        <v>50</v>
      </c>
      <c r="F856" s="434" t="s">
        <v>51</v>
      </c>
      <c r="G856" s="400"/>
      <c r="H856" s="388"/>
      <c r="I856" s="388"/>
    </row>
    <row r="857" spans="1:10" ht="12.75">
      <c r="A857" s="534">
        <v>42004</v>
      </c>
      <c r="B857" s="433">
        <v>4158</v>
      </c>
      <c r="C857" s="434">
        <v>12921</v>
      </c>
      <c r="D857" s="434">
        <v>3474</v>
      </c>
      <c r="E857" s="434">
        <v>497</v>
      </c>
      <c r="F857" s="434">
        <v>21050</v>
      </c>
      <c r="G857" s="400"/>
      <c r="H857" s="433" t="s">
        <v>719</v>
      </c>
      <c r="I857" s="434"/>
      <c r="J857" s="434"/>
    </row>
    <row r="858" spans="1:9" ht="12.75">
      <c r="A858" s="534" t="s">
        <v>548</v>
      </c>
      <c r="B858" s="434">
        <v>4146</v>
      </c>
      <c r="C858" s="434">
        <v>12948</v>
      </c>
      <c r="D858" s="434">
        <v>3529</v>
      </c>
      <c r="E858" s="434">
        <v>574</v>
      </c>
      <c r="F858" s="434">
        <v>21197</v>
      </c>
      <c r="G858" s="400"/>
      <c r="H858" s="389"/>
      <c r="I858" s="388"/>
    </row>
    <row r="859" spans="1:9" ht="12.75">
      <c r="A859" s="436" t="s">
        <v>337</v>
      </c>
      <c r="B859" s="434">
        <v>4213</v>
      </c>
      <c r="C859" s="434">
        <v>12417</v>
      </c>
      <c r="D859" s="434">
        <v>4123</v>
      </c>
      <c r="E859" s="434">
        <v>582</v>
      </c>
      <c r="F859" s="434">
        <v>21335</v>
      </c>
      <c r="G859" s="400"/>
      <c r="H859" s="389"/>
      <c r="I859" s="388"/>
    </row>
    <row r="860" spans="1:9" ht="12.75">
      <c r="A860" s="535" t="s">
        <v>59</v>
      </c>
      <c r="B860" s="434">
        <v>4442</v>
      </c>
      <c r="C860" s="434">
        <v>10534</v>
      </c>
      <c r="D860" s="434">
        <v>6024</v>
      </c>
      <c r="E860" s="434">
        <v>548</v>
      </c>
      <c r="F860" s="434">
        <v>21548</v>
      </c>
      <c r="G860" s="400"/>
      <c r="H860" s="389"/>
      <c r="I860" s="388"/>
    </row>
    <row r="861" spans="1:9" ht="12.75">
      <c r="A861" s="533" t="s">
        <v>272</v>
      </c>
      <c r="B861" s="434">
        <v>4282</v>
      </c>
      <c r="C861" s="434">
        <v>10901</v>
      </c>
      <c r="D861" s="434">
        <v>6207</v>
      </c>
      <c r="E861" s="434">
        <v>455</v>
      </c>
      <c r="F861" s="434">
        <v>21845</v>
      </c>
      <c r="G861" s="400"/>
      <c r="H861" s="389"/>
      <c r="I861" s="388"/>
    </row>
    <row r="862" spans="1:9" ht="12.75">
      <c r="A862" s="434" t="s">
        <v>271</v>
      </c>
      <c r="B862" s="434">
        <v>3863</v>
      </c>
      <c r="C862" s="434">
        <v>11034</v>
      </c>
      <c r="D862" s="434">
        <v>6538</v>
      </c>
      <c r="E862" s="434">
        <v>573</v>
      </c>
      <c r="F862" s="434">
        <v>22008</v>
      </c>
      <c r="G862" s="400"/>
      <c r="H862" s="388"/>
      <c r="I862" s="388"/>
    </row>
    <row r="863" spans="1:9" ht="12.75">
      <c r="A863" s="434" t="s">
        <v>730</v>
      </c>
      <c r="B863" s="434">
        <v>3593</v>
      </c>
      <c r="C863" s="434">
        <v>11143</v>
      </c>
      <c r="D863" s="434">
        <v>7058</v>
      </c>
      <c r="E863" s="434">
        <v>377</v>
      </c>
      <c r="F863" s="434">
        <v>22171</v>
      </c>
      <c r="G863" s="400"/>
      <c r="H863" s="388"/>
      <c r="I863" s="388"/>
    </row>
    <row r="864" spans="1:9" ht="12.75">
      <c r="A864" s="400"/>
      <c r="B864" s="400"/>
      <c r="C864" s="400"/>
      <c r="D864" s="400"/>
      <c r="E864" s="400"/>
      <c r="F864" s="400"/>
      <c r="G864" s="400"/>
      <c r="H864" s="388"/>
      <c r="I864" s="388"/>
    </row>
    <row r="865" spans="1:9" ht="12.75">
      <c r="A865" s="400"/>
      <c r="B865" s="400"/>
      <c r="C865" s="400"/>
      <c r="D865" s="400"/>
      <c r="E865" s="400"/>
      <c r="F865" s="400"/>
      <c r="G865" s="400"/>
      <c r="H865" s="388"/>
      <c r="I865" s="388"/>
    </row>
    <row r="866" spans="1:9" ht="12.75">
      <c r="A866" s="400"/>
      <c r="B866" s="400"/>
      <c r="C866" s="400"/>
      <c r="D866" s="400"/>
      <c r="E866" s="400"/>
      <c r="F866" s="400"/>
      <c r="G866" s="400"/>
      <c r="H866" s="388"/>
      <c r="I866" s="388"/>
    </row>
    <row r="867" spans="1:7" ht="12.75">
      <c r="A867" s="400"/>
      <c r="B867" s="400"/>
      <c r="C867" s="400"/>
      <c r="D867" s="400"/>
      <c r="E867" s="400"/>
      <c r="F867" s="400"/>
      <c r="G867" s="400"/>
    </row>
    <row r="868" spans="1:7" ht="12.75">
      <c r="A868" s="400"/>
      <c r="B868" s="400"/>
      <c r="C868" s="400"/>
      <c r="D868" s="400"/>
      <c r="E868" s="400"/>
      <c r="F868" s="400"/>
      <c r="G868" s="400"/>
    </row>
    <row r="869" spans="1:7" ht="12.75">
      <c r="A869" s="400"/>
      <c r="B869" s="400"/>
      <c r="C869" s="400"/>
      <c r="D869" s="400"/>
      <c r="E869" s="400"/>
      <c r="F869" s="400"/>
      <c r="G869" s="400"/>
    </row>
    <row r="870" spans="1:7" ht="12.75">
      <c r="A870" s="400"/>
      <c r="B870" s="400"/>
      <c r="C870" s="400"/>
      <c r="D870" s="400"/>
      <c r="E870" s="400"/>
      <c r="F870" s="400"/>
      <c r="G870" s="4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4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36.140625" style="70" customWidth="1"/>
    <col min="3" max="3" width="7.421875" style="70" customWidth="1"/>
    <col min="4" max="9" width="17.7109375" style="70" customWidth="1"/>
    <col min="10" max="16384" width="9.140625" style="70" customWidth="1"/>
  </cols>
  <sheetData>
    <row r="1" ht="12.75">
      <c r="B1" s="144"/>
    </row>
    <row r="2" spans="2:10" ht="14.25" customHeight="1">
      <c r="B2" s="34" t="str">
        <f>"Table 1: Number of school inspections between "&amp;Dates!E3&amp;", by inspection type ("&amp;Dates!E7&amp;") "&amp;CHAR(185)&amp;" "&amp;CHAR(178)</f>
        <v>Table 1: Number of school inspections between 1 October 2014 to 31 December 2014, by inspection type (revised) ¹ ²</v>
      </c>
      <c r="C2" s="34"/>
      <c r="D2" s="34"/>
      <c r="E2" s="34"/>
      <c r="F2" s="34"/>
      <c r="G2" s="34"/>
      <c r="H2" s="34"/>
      <c r="I2" s="34"/>
      <c r="J2" s="5"/>
    </row>
    <row r="3" spans="2:10" ht="14.25" customHeight="1">
      <c r="B3" s="34"/>
      <c r="C3" s="34"/>
      <c r="D3" s="34"/>
      <c r="E3" s="34"/>
      <c r="F3" s="34"/>
      <c r="G3" s="34"/>
      <c r="H3" s="34"/>
      <c r="I3" s="34"/>
      <c r="J3" s="5"/>
    </row>
    <row r="4" spans="2:10" ht="12.75">
      <c r="B4" s="12" t="s">
        <v>251</v>
      </c>
      <c r="C4" s="5"/>
      <c r="D4" s="5"/>
      <c r="E4" s="5"/>
      <c r="F4" s="5"/>
      <c r="G4" s="5"/>
      <c r="H4" s="5"/>
      <c r="I4" s="5"/>
      <c r="J4" s="5"/>
    </row>
    <row r="5" spans="2:10" ht="25.5" customHeight="1">
      <c r="B5" s="28" t="s">
        <v>261</v>
      </c>
      <c r="C5" s="28"/>
      <c r="D5" s="223" t="s">
        <v>218</v>
      </c>
      <c r="E5" s="37" t="s">
        <v>179</v>
      </c>
      <c r="F5" s="37" t="s">
        <v>180</v>
      </c>
      <c r="G5" s="37" t="s">
        <v>181</v>
      </c>
      <c r="H5" s="14" t="s">
        <v>41</v>
      </c>
      <c r="I5" s="14" t="s">
        <v>219</v>
      </c>
      <c r="J5" s="5"/>
    </row>
    <row r="6" spans="2:10" ht="25.5" customHeight="1">
      <c r="B6" s="29" t="s">
        <v>216</v>
      </c>
      <c r="C6" s="29"/>
      <c r="D6" s="237">
        <f>DataPack!B3</f>
        <v>1334</v>
      </c>
      <c r="E6" s="237">
        <f>DataPack!C3</f>
        <v>60</v>
      </c>
      <c r="F6" s="237">
        <f>DataPack!D3</f>
        <v>960</v>
      </c>
      <c r="G6" s="237">
        <f>DataPack!E3</f>
        <v>180</v>
      </c>
      <c r="H6" s="237">
        <f>DataPack!F3</f>
        <v>104</v>
      </c>
      <c r="I6" s="237">
        <f>DataPack!G3</f>
        <v>30</v>
      </c>
      <c r="J6" s="5"/>
    </row>
    <row r="7" spans="2:10" ht="25.5" customHeight="1">
      <c r="B7" s="100" t="s">
        <v>217</v>
      </c>
      <c r="C7" s="100"/>
      <c r="D7" s="233">
        <f>DataPack!B4</f>
        <v>166</v>
      </c>
      <c r="E7" s="234">
        <f>DataPack!C4</f>
        <v>1</v>
      </c>
      <c r="F7" s="233">
        <f>DataPack!D4</f>
        <v>111</v>
      </c>
      <c r="G7" s="234">
        <f>DataPack!E4</f>
        <v>51</v>
      </c>
      <c r="H7" s="234">
        <f>DataPack!F4</f>
        <v>2</v>
      </c>
      <c r="I7" s="233">
        <f>DataPack!G4</f>
        <v>1</v>
      </c>
      <c r="J7" s="5"/>
    </row>
    <row r="8" spans="2:10" s="74" customFormat="1" ht="25.5" customHeight="1">
      <c r="B8" s="214" t="s">
        <v>51</v>
      </c>
      <c r="C8" s="214"/>
      <c r="D8" s="488">
        <f aca="true" t="shared" si="0" ref="D8:I8">D7+D6</f>
        <v>1500</v>
      </c>
      <c r="E8" s="488">
        <f t="shared" si="0"/>
        <v>61</v>
      </c>
      <c r="F8" s="488">
        <f t="shared" si="0"/>
        <v>1071</v>
      </c>
      <c r="G8" s="488">
        <f t="shared" si="0"/>
        <v>231</v>
      </c>
      <c r="H8" s="488">
        <f t="shared" si="0"/>
        <v>106</v>
      </c>
      <c r="I8" s="488">
        <f t="shared" si="0"/>
        <v>31</v>
      </c>
      <c r="J8" s="9"/>
    </row>
    <row r="9" spans="2:10" ht="15" customHeight="1">
      <c r="B9" s="99"/>
      <c r="C9" s="99"/>
      <c r="D9" s="91"/>
      <c r="E9" s="46"/>
      <c r="F9" s="46"/>
      <c r="G9" s="46"/>
      <c r="H9" s="46"/>
      <c r="I9" s="46"/>
      <c r="J9" s="5"/>
    </row>
    <row r="10" spans="2:10" ht="25.5" customHeight="1">
      <c r="B10" s="28" t="s">
        <v>262</v>
      </c>
      <c r="C10" s="98"/>
      <c r="D10" s="173" t="s">
        <v>218</v>
      </c>
      <c r="E10" s="173" t="s">
        <v>179</v>
      </c>
      <c r="F10" s="173" t="s">
        <v>180</v>
      </c>
      <c r="G10" s="173" t="s">
        <v>181</v>
      </c>
      <c r="H10" s="58" t="s">
        <v>41</v>
      </c>
      <c r="I10" s="58" t="s">
        <v>219</v>
      </c>
      <c r="J10" s="5"/>
    </row>
    <row r="11" spans="2:10" ht="27.75" customHeight="1">
      <c r="B11" s="99" t="s">
        <v>263</v>
      </c>
      <c r="C11" s="99"/>
      <c r="D11" s="233">
        <f>DataPack!B5</f>
        <v>243</v>
      </c>
      <c r="E11" s="233">
        <f>DataPack!C5</f>
        <v>1</v>
      </c>
      <c r="F11" s="233">
        <f>DataPack!D5</f>
        <v>140</v>
      </c>
      <c r="G11" s="233">
        <f>DataPack!E5</f>
        <v>80</v>
      </c>
      <c r="H11" s="233">
        <f>DataPack!F5</f>
        <v>16</v>
      </c>
      <c r="I11" s="233">
        <f>DataPack!G5</f>
        <v>6</v>
      </c>
      <c r="J11" s="5"/>
    </row>
    <row r="12" spans="2:10" ht="27.75" customHeight="1" hidden="1">
      <c r="B12" s="99" t="s">
        <v>264</v>
      </c>
      <c r="C12" s="99"/>
      <c r="D12" s="233">
        <f>DataPack!B6</f>
        <v>0</v>
      </c>
      <c r="E12" s="233">
        <f>DataPack!C6</f>
        <v>0</v>
      </c>
      <c r="F12" s="233">
        <f>DataPack!D6</f>
        <v>0</v>
      </c>
      <c r="G12" s="233">
        <f>DataPack!E6</f>
        <v>0</v>
      </c>
      <c r="H12" s="233">
        <f>DataPack!F6</f>
        <v>0</v>
      </c>
      <c r="I12" s="233">
        <f>DataPack!G6</f>
        <v>0</v>
      </c>
      <c r="J12" s="5"/>
    </row>
    <row r="13" spans="2:10" ht="27.75" customHeight="1">
      <c r="B13" s="30" t="s">
        <v>303</v>
      </c>
      <c r="C13" s="30"/>
      <c r="D13" s="233">
        <f>DataPack!B7</f>
        <v>58</v>
      </c>
      <c r="E13" s="233">
        <f>DataPack!C7</f>
        <v>0</v>
      </c>
      <c r="F13" s="233">
        <f>DataPack!D7</f>
        <v>32</v>
      </c>
      <c r="G13" s="233">
        <f>DataPack!E7</f>
        <v>24</v>
      </c>
      <c r="H13" s="233">
        <f>DataPack!F7</f>
        <v>0</v>
      </c>
      <c r="I13" s="233">
        <f>DataPack!G7</f>
        <v>2</v>
      </c>
      <c r="J13" s="5"/>
    </row>
    <row r="14" spans="2:10" ht="27.75" customHeight="1">
      <c r="B14" s="30" t="s">
        <v>304</v>
      </c>
      <c r="C14" s="30"/>
      <c r="D14" s="233">
        <f>DataPack!B8</f>
        <v>354</v>
      </c>
      <c r="E14" s="233">
        <f>DataPack!C8</f>
        <v>2</v>
      </c>
      <c r="F14" s="233">
        <f>DataPack!D8</f>
        <v>283</v>
      </c>
      <c r="G14" s="233">
        <f>DataPack!E8</f>
        <v>56</v>
      </c>
      <c r="H14" s="233">
        <f>DataPack!F8</f>
        <v>10</v>
      </c>
      <c r="I14" s="233">
        <f>DataPack!G8</f>
        <v>3</v>
      </c>
      <c r="J14" s="5"/>
    </row>
    <row r="15" spans="2:10" ht="27.75" customHeight="1">
      <c r="B15" s="99" t="s">
        <v>302</v>
      </c>
      <c r="C15" s="9"/>
      <c r="D15" s="233">
        <f>DataPack!B9</f>
        <v>25</v>
      </c>
      <c r="E15" s="233">
        <f>DataPack!C9</f>
        <v>0</v>
      </c>
      <c r="F15" s="233">
        <f>DataPack!D9</f>
        <v>7</v>
      </c>
      <c r="G15" s="233">
        <f>DataPack!E9</f>
        <v>13</v>
      </c>
      <c r="H15" s="233">
        <f>DataPack!F9</f>
        <v>4</v>
      </c>
      <c r="I15" s="233">
        <f>DataPack!G9</f>
        <v>1</v>
      </c>
      <c r="J15" s="5"/>
    </row>
    <row r="16" spans="2:10" ht="27.75" customHeight="1">
      <c r="B16" s="336" t="s">
        <v>427</v>
      </c>
      <c r="C16" s="10"/>
      <c r="D16" s="233">
        <f>DataPack!B10</f>
        <v>2</v>
      </c>
      <c r="E16" s="234">
        <f>DataPack!C10</f>
        <v>0</v>
      </c>
      <c r="F16" s="234">
        <f>DataPack!D10</f>
        <v>1</v>
      </c>
      <c r="G16" s="234">
        <f>DataPack!E10</f>
        <v>1</v>
      </c>
      <c r="H16" s="234">
        <f>DataPack!F10</f>
        <v>0</v>
      </c>
      <c r="I16" s="234">
        <f>DataPack!G10</f>
        <v>0</v>
      </c>
      <c r="J16" s="5"/>
    </row>
    <row r="17" spans="2:10" ht="27.75" customHeight="1">
      <c r="B17" s="489" t="s">
        <v>51</v>
      </c>
      <c r="C17" s="490"/>
      <c r="D17" s="488">
        <f aca="true" t="shared" si="1" ref="D17:I17">SUM(D11:D16)</f>
        <v>682</v>
      </c>
      <c r="E17" s="488">
        <f t="shared" si="1"/>
        <v>3</v>
      </c>
      <c r="F17" s="488">
        <f t="shared" si="1"/>
        <v>463</v>
      </c>
      <c r="G17" s="488">
        <f t="shared" si="1"/>
        <v>174</v>
      </c>
      <c r="H17" s="488">
        <f t="shared" si="1"/>
        <v>30</v>
      </c>
      <c r="I17" s="488">
        <f t="shared" si="1"/>
        <v>12</v>
      </c>
      <c r="J17" s="5"/>
    </row>
    <row r="18" spans="2:10" ht="14.25" customHeight="1">
      <c r="B18" s="99"/>
      <c r="C18" s="30"/>
      <c r="D18" s="233"/>
      <c r="E18" s="233"/>
      <c r="F18" s="233"/>
      <c r="G18" s="233"/>
      <c r="H18" s="233"/>
      <c r="I18" s="327" t="s">
        <v>18</v>
      </c>
      <c r="J18" s="5"/>
    </row>
    <row r="19" spans="2:10" ht="12.75" customHeight="1" hidden="1">
      <c r="B19" s="9"/>
      <c r="C19" s="9"/>
      <c r="D19" s="5"/>
      <c r="E19" s="5"/>
      <c r="F19" s="5"/>
      <c r="G19" s="5"/>
      <c r="H19" s="5"/>
      <c r="I19" s="5"/>
      <c r="J19" s="5"/>
    </row>
    <row r="20" spans="2:9" ht="31.5" customHeight="1" hidden="1">
      <c r="B20" s="214" t="s">
        <v>295</v>
      </c>
      <c r="C20" s="28"/>
      <c r="D20" s="5"/>
      <c r="E20" s="5"/>
      <c r="F20" s="5"/>
      <c r="G20" s="5"/>
      <c r="H20" s="5"/>
      <c r="I20" s="5"/>
    </row>
    <row r="21" spans="2:9" ht="12.75" customHeight="1" hidden="1">
      <c r="B21" s="29" t="s">
        <v>293</v>
      </c>
      <c r="C21" s="29"/>
      <c r="D21" s="46" t="e">
        <f>IF(#REF!=Dates!$E$3,DataPack!B11,IF(#REF!=Dates!$E$5,DataPack!#REF!,IF(#REF!=Dates!$E$6,DataPack!P10,IF(#REF!=Dates!$E$7,DataPack!W10))))</f>
        <v>#REF!</v>
      </c>
      <c r="E21" s="46" t="e">
        <f>IF(#REF!=Dates!$E$3,DataPack!C11,IF(#REF!=Dates!$E$5,DataPack!#REF!,IF(#REF!=Dates!$E$6,DataPack!Q10,IF(#REF!=Dates!$E$7,DataPack!X10))))</f>
        <v>#REF!</v>
      </c>
      <c r="F21" s="46" t="e">
        <f>IF(#REF!=Dates!$E$3,DataPack!D11,IF(#REF!=Dates!$E$5,DataPack!#REF!,IF(#REF!=Dates!$E$6,DataPack!R10,IF(#REF!=Dates!$E$7,DataPack!Y10))))</f>
        <v>#REF!</v>
      </c>
      <c r="G21" s="46" t="e">
        <f>IF(#REF!=Dates!$E$3,DataPack!E11,IF(#REF!=Dates!$E$5,DataPack!#REF!,IF(#REF!=Dates!$E$6,DataPack!S10,IF(#REF!=Dates!$E$7,DataPack!Z10))))</f>
        <v>#REF!</v>
      </c>
      <c r="H21" s="46" t="e">
        <f>IF(#REF!=Dates!$E$3,DataPack!F11,IF(#REF!=Dates!$E$5,DataPack!#REF!,IF(#REF!=Dates!$E$6,DataPack!T10,IF(#REF!=Dates!$E$7,DataPack!AA10))))</f>
        <v>#REF!</v>
      </c>
      <c r="I21" s="46" t="e">
        <f>IF(#REF!=Dates!$E$3,DataPack!G11,IF(#REF!=Dates!$E$5,DataPack!#REF!,IF(#REF!=Dates!$E$6,DataPack!U10,IF(#REF!=Dates!$E$7,DataPack!AB10))))</f>
        <v>#REF!</v>
      </c>
    </row>
    <row r="22" spans="2:9" ht="12.75" customHeight="1" hidden="1">
      <c r="B22" s="100" t="s">
        <v>294</v>
      </c>
      <c r="C22" s="100"/>
      <c r="D22" s="46" t="e">
        <f>IF(#REF!=Dates!$E$3,DataPack!B12,IF(#REF!=Dates!$E$5,DataPack!I11,IF(#REF!=Dates!$E$6,DataPack!P11,IF(#REF!=Dates!$E$7,DataPack!W11))))</f>
        <v>#REF!</v>
      </c>
      <c r="E22" s="46" t="e">
        <f>IF(#REF!=Dates!$E$3,DataPack!C12,IF(#REF!=Dates!$E$5,DataPack!J11,IF(#REF!=Dates!$E$6,DataPack!Q11,IF(#REF!=Dates!$E$7,DataPack!X11))))</f>
        <v>#REF!</v>
      </c>
      <c r="F22" s="46" t="e">
        <f>IF(#REF!=Dates!$E$3,DataPack!D12,IF(#REF!=Dates!$E$5,DataPack!K11,IF(#REF!=Dates!$E$6,DataPack!R11,IF(#REF!=Dates!$E$7,DataPack!Y11))))</f>
        <v>#REF!</v>
      </c>
      <c r="G22" s="46" t="e">
        <f>IF(#REF!=Dates!$E$3,DataPack!E12,IF(#REF!=Dates!$E$5,DataPack!L11,IF(#REF!=Dates!$E$6,DataPack!S11,IF(#REF!=Dates!$E$7,DataPack!Z11))))</f>
        <v>#REF!</v>
      </c>
      <c r="H22" s="46" t="e">
        <f>IF(#REF!=Dates!$E$3,DataPack!F12,IF(#REF!=Dates!$E$5,DataPack!M11,IF(#REF!=Dates!$E$6,DataPack!T11,IF(#REF!=Dates!$E$7,DataPack!AA11))))</f>
        <v>#REF!</v>
      </c>
      <c r="I22" s="46" t="e">
        <f>IF(#REF!=Dates!$E$3,DataPack!G12,IF(#REF!=Dates!$E$5,DataPack!N11,IF(#REF!=Dates!$E$6,DataPack!U11,IF(#REF!=Dates!$E$7,DataPack!AB11))))</f>
        <v>#REF!</v>
      </c>
    </row>
    <row r="23" spans="2:9" ht="12.75" hidden="1">
      <c r="B23" s="5"/>
      <c r="C23" s="5"/>
      <c r="D23" s="5"/>
      <c r="E23" s="5"/>
      <c r="F23" s="5"/>
      <c r="G23" s="5"/>
      <c r="H23" s="5"/>
      <c r="I23" s="215" t="s">
        <v>18</v>
      </c>
    </row>
    <row r="24" spans="2:9" ht="12.75">
      <c r="B24" s="563" t="str">
        <f>"1. Data based on Edubase at "&amp;Dates!E4</f>
        <v>1. Data based on Edubase at 3 February 2015</v>
      </c>
      <c r="C24" s="564"/>
      <c r="D24" s="564"/>
      <c r="E24" s="564"/>
      <c r="F24" s="564"/>
      <c r="G24" s="564"/>
      <c r="H24" s="564"/>
      <c r="I24" s="564"/>
    </row>
    <row r="25" spans="2:9" ht="12.75">
      <c r="B25" s="563" t="s">
        <v>986</v>
      </c>
      <c r="C25" s="564"/>
      <c r="D25" s="564"/>
      <c r="E25" s="564"/>
      <c r="F25" s="564"/>
      <c r="G25" s="564"/>
      <c r="H25" s="564"/>
      <c r="I25" s="564"/>
    </row>
    <row r="27" spans="2:9" ht="12.75">
      <c r="B27" s="563"/>
      <c r="C27" s="564"/>
      <c r="D27" s="564"/>
      <c r="E27" s="564"/>
      <c r="F27" s="564"/>
      <c r="G27" s="564"/>
      <c r="H27" s="564"/>
      <c r="I27" s="564"/>
    </row>
    <row r="29" spans="2:8" ht="22.5" customHeight="1">
      <c r="B29" s="565"/>
      <c r="C29" s="565"/>
      <c r="D29" s="565"/>
      <c r="E29" s="565"/>
      <c r="F29" s="565"/>
      <c r="G29" s="565"/>
      <c r="H29" s="565"/>
    </row>
    <row r="30" spans="2:9" ht="12.75">
      <c r="B30" s="259"/>
      <c r="C30"/>
      <c r="D30"/>
      <c r="E30"/>
      <c r="F30"/>
      <c r="G30"/>
      <c r="H30"/>
      <c r="I30"/>
    </row>
    <row r="31" spans="2:9" ht="12.75">
      <c r="B31" s="96"/>
      <c r="C31"/>
      <c r="D31"/>
      <c r="E31"/>
      <c r="F31"/>
      <c r="G31"/>
      <c r="H31"/>
      <c r="I31"/>
    </row>
    <row r="32" spans="3:9" ht="12.75">
      <c r="C32" s="384"/>
      <c r="D32"/>
      <c r="E32"/>
      <c r="F32"/>
      <c r="G32"/>
      <c r="H32"/>
      <c r="I32"/>
    </row>
    <row r="33" spans="3:9" ht="12.75">
      <c r="C33" s="384"/>
      <c r="D33"/>
      <c r="E33"/>
      <c r="F33"/>
      <c r="G33"/>
      <c r="H33"/>
      <c r="I33"/>
    </row>
    <row r="34" spans="3:9" ht="12.75">
      <c r="C34" s="384"/>
      <c r="D34"/>
      <c r="E34"/>
      <c r="F34"/>
      <c r="G34"/>
      <c r="H34"/>
      <c r="I34"/>
    </row>
    <row r="35" spans="3:9" ht="12.75">
      <c r="C35" s="384"/>
      <c r="D35"/>
      <c r="E35"/>
      <c r="F35"/>
      <c r="G35"/>
      <c r="H35"/>
      <c r="I35"/>
    </row>
    <row r="36" spans="3:9" ht="12.75">
      <c r="C36" s="384"/>
      <c r="D36"/>
      <c r="E36"/>
      <c r="F36"/>
      <c r="G36"/>
      <c r="H36"/>
      <c r="I36"/>
    </row>
    <row r="38" ht="12.75">
      <c r="B38" s="96"/>
    </row>
    <row r="40" spans="2:8" ht="111" customHeight="1">
      <c r="B40" s="562"/>
      <c r="C40" s="562"/>
      <c r="D40" s="562"/>
      <c r="E40" s="562"/>
      <c r="F40" s="562"/>
      <c r="G40" s="562"/>
      <c r="H40" s="562"/>
    </row>
  </sheetData>
  <sheetProtection sheet="1" selectLockedCells="1"/>
  <mergeCells count="5">
    <mergeCell ref="B40:H40"/>
    <mergeCell ref="B24:I24"/>
    <mergeCell ref="B27:I27"/>
    <mergeCell ref="B25:I25"/>
    <mergeCell ref="B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D6:I17 B24 B2" unlockedFormula="1"/>
    <ignoredError sqref="D21:I22" evalError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N30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55" customWidth="1"/>
    <col min="2" max="2" width="50.8515625" style="155" customWidth="1"/>
    <col min="3" max="3" width="1.57421875" style="156" customWidth="1"/>
    <col min="4" max="4" width="13.57421875" style="155" customWidth="1"/>
    <col min="5" max="5" width="4.57421875" style="155" customWidth="1"/>
    <col min="6" max="9" width="12.00390625" style="155" customWidth="1"/>
    <col min="10" max="10" width="4.57421875" style="155" customWidth="1"/>
    <col min="11" max="12" width="12.00390625" style="155" customWidth="1"/>
    <col min="13" max="13" width="12.00390625" style="158" customWidth="1"/>
    <col min="14" max="14" width="12.00390625" style="159" customWidth="1"/>
    <col min="15" max="16384" width="9.140625" style="155" customWidth="1"/>
  </cols>
  <sheetData>
    <row r="1" ht="12.75">
      <c r="B1" s="191"/>
    </row>
    <row r="2" spans="2:14" ht="14.25" customHeight="1">
      <c r="B2" s="153" t="str">
        <f>"Table 2: School inspection outcomes between "&amp;Dates!E3&amp;" ("&amp;Dates!E7&amp;")"&amp;CHAR(185)&amp;" "&amp;CHAR(178)&amp;" "&amp;CHAR(179)</f>
        <v>Table 2: School inspection outcomes between 1 October 2014 to 31 December 2014 (revised)¹ ² ³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2" ht="12.75" customHeight="1">
      <c r="B3" s="271" t="s">
        <v>316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2:14" ht="4.5" customHeight="1">
      <c r="B4" s="160"/>
      <c r="C4" s="157"/>
      <c r="D4" s="157"/>
      <c r="E4" s="238"/>
      <c r="F4" s="157"/>
      <c r="G4" s="157"/>
      <c r="H4" s="158"/>
      <c r="I4" s="159"/>
      <c r="J4" s="239"/>
      <c r="M4" s="155"/>
      <c r="N4" s="155"/>
    </row>
    <row r="5" spans="2:14" ht="21" customHeight="1">
      <c r="B5" s="333" t="s">
        <v>508</v>
      </c>
      <c r="D5" s="567" t="s">
        <v>703</v>
      </c>
      <c r="E5" s="322"/>
      <c r="F5" s="566" t="s">
        <v>380</v>
      </c>
      <c r="G5" s="566"/>
      <c r="H5" s="566"/>
      <c r="I5" s="566"/>
      <c r="J5" s="323"/>
      <c r="K5" s="566" t="s">
        <v>381</v>
      </c>
      <c r="L5" s="566"/>
      <c r="M5" s="566"/>
      <c r="N5" s="566"/>
    </row>
    <row r="6" spans="2:14" ht="31.5">
      <c r="B6" s="161"/>
      <c r="C6" s="161"/>
      <c r="D6" s="568"/>
      <c r="E6" s="324"/>
      <c r="F6" s="320" t="s">
        <v>48</v>
      </c>
      <c r="G6" s="320" t="s">
        <v>49</v>
      </c>
      <c r="H6" s="321" t="s">
        <v>310</v>
      </c>
      <c r="I6" s="320" t="s">
        <v>50</v>
      </c>
      <c r="J6" s="325"/>
      <c r="K6" s="320" t="s">
        <v>48</v>
      </c>
      <c r="L6" s="320" t="s">
        <v>49</v>
      </c>
      <c r="M6" s="321" t="s">
        <v>310</v>
      </c>
      <c r="N6" s="320" t="s">
        <v>50</v>
      </c>
    </row>
    <row r="7" spans="2:14" ht="4.5" customHeight="1">
      <c r="B7" s="156"/>
      <c r="D7" s="159"/>
      <c r="E7" s="238"/>
      <c r="F7" s="156"/>
      <c r="G7" s="156"/>
      <c r="H7" s="156"/>
      <c r="I7" s="156"/>
      <c r="J7" s="239"/>
      <c r="K7" s="156"/>
      <c r="L7" s="156"/>
      <c r="M7" s="156"/>
      <c r="N7" s="158"/>
    </row>
    <row r="8" spans="2:14" ht="30" customHeight="1">
      <c r="B8" s="217" t="s">
        <v>297</v>
      </c>
      <c r="C8" s="217"/>
      <c r="D8" s="238">
        <f>DataPack!B15</f>
        <v>1500</v>
      </c>
      <c r="E8" s="238"/>
      <c r="F8" s="239">
        <f>DataPack!C15</f>
        <v>208</v>
      </c>
      <c r="G8" s="239">
        <f>DataPack!E15</f>
        <v>867</v>
      </c>
      <c r="H8" s="239">
        <f>DataPack!G15</f>
        <v>341</v>
      </c>
      <c r="I8" s="239">
        <f>DataPack!I15</f>
        <v>84</v>
      </c>
      <c r="J8" s="239"/>
      <c r="K8" s="239">
        <f>DataPack!D15</f>
        <v>14</v>
      </c>
      <c r="L8" s="239">
        <f>DataPack!F15</f>
        <v>58</v>
      </c>
      <c r="M8" s="239">
        <f>DataPack!H15</f>
        <v>23</v>
      </c>
      <c r="N8" s="239">
        <f>DataPack!J15</f>
        <v>6</v>
      </c>
    </row>
    <row r="9" spans="2:14" ht="30" customHeight="1">
      <c r="B9" s="217" t="s">
        <v>554</v>
      </c>
      <c r="C9" s="217"/>
      <c r="D9" s="238">
        <f>DataPack!B16</f>
        <v>1098</v>
      </c>
      <c r="E9" s="238"/>
      <c r="F9" s="239">
        <f>DataPack!C16</f>
        <v>204</v>
      </c>
      <c r="G9" s="239">
        <f>DataPack!E16</f>
        <v>739</v>
      </c>
      <c r="H9" s="239">
        <f>DataPack!G16</f>
        <v>145</v>
      </c>
      <c r="I9" s="239">
        <f>DataPack!I16</f>
        <v>10</v>
      </c>
      <c r="J9" s="239"/>
      <c r="K9" s="239">
        <f>DataPack!D16</f>
        <v>19</v>
      </c>
      <c r="L9" s="239">
        <f>DataPack!F16</f>
        <v>67</v>
      </c>
      <c r="M9" s="239">
        <f>DataPack!H16</f>
        <v>13</v>
      </c>
      <c r="N9" s="239">
        <f>DataPack!J16</f>
        <v>1</v>
      </c>
    </row>
    <row r="10" spans="2:14" ht="30" customHeight="1">
      <c r="B10" s="217" t="s">
        <v>553</v>
      </c>
      <c r="C10" s="217"/>
      <c r="D10" s="238">
        <f>DataPack!B17</f>
        <v>215</v>
      </c>
      <c r="E10" s="238"/>
      <c r="F10" s="239">
        <f>DataPack!C17</f>
        <v>47</v>
      </c>
      <c r="G10" s="239">
        <f>DataPack!E17</f>
        <v>107</v>
      </c>
      <c r="H10" s="239">
        <f>DataPack!G17</f>
        <v>53</v>
      </c>
      <c r="I10" s="239">
        <f>DataPack!I17</f>
        <v>8</v>
      </c>
      <c r="J10" s="239"/>
      <c r="K10" s="239">
        <f>DataPack!D17</f>
        <v>22</v>
      </c>
      <c r="L10" s="239">
        <f>DataPack!F17</f>
        <v>50</v>
      </c>
      <c r="M10" s="239">
        <f>DataPack!H17</f>
        <v>25</v>
      </c>
      <c r="N10" s="239">
        <f>DataPack!J17</f>
        <v>4</v>
      </c>
    </row>
    <row r="11" spans="2:14" ht="30" customHeight="1">
      <c r="B11" s="217" t="s">
        <v>301</v>
      </c>
      <c r="C11" s="217"/>
      <c r="D11" s="238">
        <f>DataPack!B18</f>
        <v>1500</v>
      </c>
      <c r="E11" s="238"/>
      <c r="F11" s="239">
        <f>DataPack!C18</f>
        <v>211</v>
      </c>
      <c r="G11" s="239">
        <f>DataPack!E18</f>
        <v>873</v>
      </c>
      <c r="H11" s="239">
        <f>DataPack!G18</f>
        <v>342</v>
      </c>
      <c r="I11" s="239">
        <f>DataPack!I18</f>
        <v>74</v>
      </c>
      <c r="J11" s="239"/>
      <c r="K11" s="239">
        <f>DataPack!D18</f>
        <v>14</v>
      </c>
      <c r="L11" s="239">
        <f>DataPack!F18</f>
        <v>58</v>
      </c>
      <c r="M11" s="239">
        <f>DataPack!H18</f>
        <v>23</v>
      </c>
      <c r="N11" s="239">
        <f>DataPack!J18</f>
        <v>5</v>
      </c>
    </row>
    <row r="12" spans="2:14" ht="30" customHeight="1">
      <c r="B12" s="217" t="s">
        <v>300</v>
      </c>
      <c r="C12" s="217"/>
      <c r="D12" s="238">
        <f>DataPack!B19</f>
        <v>1500</v>
      </c>
      <c r="E12" s="238"/>
      <c r="F12" s="239">
        <f>DataPack!C19</f>
        <v>381</v>
      </c>
      <c r="G12" s="239">
        <f>DataPack!E19</f>
        <v>912</v>
      </c>
      <c r="H12" s="239">
        <f>DataPack!G19</f>
        <v>172</v>
      </c>
      <c r="I12" s="239">
        <f>DataPack!I19</f>
        <v>35</v>
      </c>
      <c r="J12" s="239"/>
      <c r="K12" s="239">
        <f>DataPack!D19</f>
        <v>25</v>
      </c>
      <c r="L12" s="239">
        <f>DataPack!F19</f>
        <v>61</v>
      </c>
      <c r="M12" s="239">
        <f>DataPack!H19</f>
        <v>11</v>
      </c>
      <c r="N12" s="239">
        <f>DataPack!J19</f>
        <v>2</v>
      </c>
    </row>
    <row r="13" spans="2:14" ht="30" customHeight="1">
      <c r="B13" s="217" t="s">
        <v>256</v>
      </c>
      <c r="C13" s="217"/>
      <c r="D13" s="238">
        <f>DataPack!B20</f>
        <v>1500</v>
      </c>
      <c r="E13" s="238"/>
      <c r="F13" s="239">
        <f>DataPack!C20</f>
        <v>209</v>
      </c>
      <c r="G13" s="239">
        <f>DataPack!E20</f>
        <v>881</v>
      </c>
      <c r="H13" s="239">
        <f>DataPack!G20</f>
        <v>342</v>
      </c>
      <c r="I13" s="239">
        <f>DataPack!I20</f>
        <v>68</v>
      </c>
      <c r="J13" s="239"/>
      <c r="K13" s="239">
        <f>DataPack!D20</f>
        <v>14</v>
      </c>
      <c r="L13" s="239">
        <f>DataPack!F20</f>
        <v>59</v>
      </c>
      <c r="M13" s="239">
        <f>DataPack!H20</f>
        <v>23</v>
      </c>
      <c r="N13" s="239">
        <f>DataPack!J20</f>
        <v>5</v>
      </c>
    </row>
    <row r="14" spans="2:14" ht="30" customHeight="1">
      <c r="B14" s="217" t="s">
        <v>298</v>
      </c>
      <c r="C14" s="217"/>
      <c r="D14" s="238">
        <f>DataPack!B21</f>
        <v>1500</v>
      </c>
      <c r="E14" s="238"/>
      <c r="F14" s="239">
        <f>DataPack!C21</f>
        <v>267</v>
      </c>
      <c r="G14" s="239">
        <f>DataPack!E21</f>
        <v>878</v>
      </c>
      <c r="H14" s="239">
        <f>DataPack!G21</f>
        <v>285</v>
      </c>
      <c r="I14" s="239">
        <f>DataPack!I21</f>
        <v>70</v>
      </c>
      <c r="J14" s="239"/>
      <c r="K14" s="239">
        <f>DataPack!D21</f>
        <v>18</v>
      </c>
      <c r="L14" s="239">
        <f>DataPack!F21</f>
        <v>59</v>
      </c>
      <c r="M14" s="239">
        <f>DataPack!H21</f>
        <v>19</v>
      </c>
      <c r="N14" s="239">
        <f>DataPack!J21</f>
        <v>5</v>
      </c>
    </row>
    <row r="15" spans="2:14" ht="30" customHeight="1">
      <c r="B15" s="217" t="s">
        <v>282</v>
      </c>
      <c r="C15" s="217"/>
      <c r="D15" s="238">
        <f>DataPack!B22</f>
        <v>14</v>
      </c>
      <c r="E15" s="238"/>
      <c r="F15" s="239">
        <f>DataPack!C22</f>
        <v>6</v>
      </c>
      <c r="G15" s="239">
        <f>DataPack!E22</f>
        <v>4</v>
      </c>
      <c r="H15" s="239">
        <f>DataPack!G22</f>
        <v>1</v>
      </c>
      <c r="I15" s="239">
        <f>DataPack!I22</f>
        <v>3</v>
      </c>
      <c r="J15" s="239"/>
      <c r="K15" s="239">
        <f>DataPack!D22</f>
        <v>43</v>
      </c>
      <c r="L15" s="239">
        <f>DataPack!F22</f>
        <v>29</v>
      </c>
      <c r="M15" s="239">
        <f>DataPack!H22</f>
        <v>7</v>
      </c>
      <c r="N15" s="239">
        <f>DataPack!J22</f>
        <v>21</v>
      </c>
    </row>
    <row r="16" spans="2:14" ht="30" customHeight="1">
      <c r="B16" s="217" t="s">
        <v>274</v>
      </c>
      <c r="C16" s="217"/>
      <c r="D16" s="238">
        <f>DataPack!B23</f>
        <v>14</v>
      </c>
      <c r="E16" s="238"/>
      <c r="F16" s="239">
        <f>DataPack!C23</f>
        <v>9</v>
      </c>
      <c r="G16" s="239">
        <f>DataPack!E23</f>
        <v>3</v>
      </c>
      <c r="H16" s="239">
        <f>DataPack!G23</f>
        <v>2</v>
      </c>
      <c r="I16" s="239">
        <f>DataPack!I23</f>
        <v>0</v>
      </c>
      <c r="J16" s="239"/>
      <c r="K16" s="239">
        <f>DataPack!D23</f>
        <v>64</v>
      </c>
      <c r="L16" s="239">
        <f>DataPack!F23</f>
        <v>21</v>
      </c>
      <c r="M16" s="239">
        <f>DataPack!H23</f>
        <v>14</v>
      </c>
      <c r="N16" s="239">
        <f>DataPack!J23</f>
        <v>0</v>
      </c>
    </row>
    <row r="17" spans="2:14" ht="30" customHeight="1">
      <c r="B17" s="217" t="s">
        <v>273</v>
      </c>
      <c r="C17" s="217"/>
      <c r="D17" s="238">
        <f>DataPack!B24</f>
        <v>14</v>
      </c>
      <c r="E17" s="238"/>
      <c r="F17" s="239">
        <f>DataPack!C24</f>
        <v>7</v>
      </c>
      <c r="G17" s="239">
        <f>DataPack!E24</f>
        <v>5</v>
      </c>
      <c r="H17" s="239">
        <f>DataPack!G24</f>
        <v>0</v>
      </c>
      <c r="I17" s="239">
        <f>DataPack!I24</f>
        <v>2</v>
      </c>
      <c r="J17" s="239"/>
      <c r="K17" s="239">
        <f>DataPack!D24</f>
        <v>50</v>
      </c>
      <c r="L17" s="239">
        <f>DataPack!F24</f>
        <v>36</v>
      </c>
      <c r="M17" s="239">
        <f>DataPack!H24</f>
        <v>0</v>
      </c>
      <c r="N17" s="239">
        <f>DataPack!J24</f>
        <v>14</v>
      </c>
    </row>
    <row r="18" spans="2:14" ht="30" customHeight="1">
      <c r="B18" s="217" t="s">
        <v>519</v>
      </c>
      <c r="C18" s="217"/>
      <c r="D18" s="238">
        <f>DataPack!B25</f>
        <v>14</v>
      </c>
      <c r="E18" s="238"/>
      <c r="F18" s="239">
        <f>DataPack!C25</f>
        <v>6</v>
      </c>
      <c r="G18" s="239">
        <f>DataPack!E25</f>
        <v>4</v>
      </c>
      <c r="H18" s="239">
        <f>DataPack!G25</f>
        <v>1</v>
      </c>
      <c r="I18" s="239">
        <f>DataPack!I25</f>
        <v>3</v>
      </c>
      <c r="J18" s="239"/>
      <c r="K18" s="239">
        <f>DataPack!D25</f>
        <v>43</v>
      </c>
      <c r="L18" s="239">
        <f>DataPack!F25</f>
        <v>29</v>
      </c>
      <c r="M18" s="239">
        <f>DataPack!H25</f>
        <v>7</v>
      </c>
      <c r="N18" s="239">
        <f>DataPack!J25</f>
        <v>21</v>
      </c>
    </row>
    <row r="19" spans="2:14" ht="30" customHeight="1">
      <c r="B19" s="217" t="s">
        <v>276</v>
      </c>
      <c r="C19" s="217"/>
      <c r="D19" s="238">
        <f>DataPack!B26</f>
        <v>14</v>
      </c>
      <c r="E19" s="324"/>
      <c r="F19" s="239">
        <f>DataPack!C26</f>
        <v>6</v>
      </c>
      <c r="G19" s="239">
        <f>DataPack!E26</f>
        <v>4</v>
      </c>
      <c r="H19" s="239">
        <f>DataPack!G26</f>
        <v>1</v>
      </c>
      <c r="I19" s="239">
        <f>DataPack!I26</f>
        <v>3</v>
      </c>
      <c r="J19" s="325"/>
      <c r="K19" s="325">
        <f>DataPack!D26</f>
        <v>43</v>
      </c>
      <c r="L19" s="325">
        <f>DataPack!F26</f>
        <v>29</v>
      </c>
      <c r="M19" s="239">
        <f>DataPack!H26</f>
        <v>7</v>
      </c>
      <c r="N19" s="325">
        <f>DataPack!J26</f>
        <v>21</v>
      </c>
    </row>
    <row r="20" spans="2:14" ht="12.75">
      <c r="B20" s="168"/>
      <c r="C20" s="168"/>
      <c r="D20" s="174"/>
      <c r="E20" s="238"/>
      <c r="F20" s="174"/>
      <c r="G20" s="174"/>
      <c r="H20" s="174"/>
      <c r="I20" s="174"/>
      <c r="J20" s="239"/>
      <c r="K20" s="326"/>
      <c r="L20" s="326"/>
      <c r="M20" s="174"/>
      <c r="N20" s="327" t="s">
        <v>18</v>
      </c>
    </row>
    <row r="21" spans="2:14" ht="13.5" customHeight="1">
      <c r="B21" s="445" t="s">
        <v>257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</row>
    <row r="22" spans="2:14" ht="13.5" customHeight="1">
      <c r="B22" s="445" t="str">
        <f>"2. Data based on Edubase at "&amp;Dates!E4</f>
        <v>2. Data based on Edubase at 3 February 2015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</row>
    <row r="23" spans="2:14" ht="13.5" customHeight="1">
      <c r="B23" s="445" t="s">
        <v>708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</row>
    <row r="24" spans="2:14" ht="12.75"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6" ht="12.75">
      <c r="F26" s="454"/>
    </row>
    <row r="30" ht="12.75">
      <c r="N30" s="230"/>
    </row>
  </sheetData>
  <sheetProtection sheet="1" selectLockedCells="1"/>
  <mergeCells count="3">
    <mergeCell ref="K5:N5"/>
    <mergeCell ref="D5:D6"/>
    <mergeCell ref="F5:I5"/>
  </mergeCells>
  <dataValidations count="1">
    <dataValidation type="list" allowBlank="1" showDropDown="1" showInputMessage="1" showErrorMessage="1" sqref="B5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ignoredErrors>
    <ignoredError sqref="D11:N19 D8:N8 D9:N10 B22 B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P2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70" customWidth="1"/>
    <col min="3" max="3" width="1.57421875" style="74" customWidth="1"/>
    <col min="4" max="4" width="12.00390625" style="70" customWidth="1"/>
    <col min="5" max="5" width="4.57421875" style="70" customWidth="1"/>
    <col min="6" max="9" width="12.00390625" style="70" customWidth="1"/>
    <col min="10" max="10" width="4.57421875" style="70" customWidth="1"/>
    <col min="11" max="11" width="12.00390625" style="70" customWidth="1"/>
    <col min="12" max="12" width="12.00390625" style="72" customWidth="1"/>
    <col min="13" max="13" width="12.00390625" style="73" customWidth="1"/>
    <col min="14" max="14" width="12.00390625" style="70" customWidth="1"/>
    <col min="15" max="16384" width="9.140625" style="70" customWidth="1"/>
  </cols>
  <sheetData>
    <row r="1" ht="12.75">
      <c r="B1" s="144"/>
    </row>
    <row r="2" spans="2:14" ht="14.25" customHeight="1">
      <c r="B2" s="34" t="str">
        <f>"Table 2a: Outcomes of nursery schools inspected between "&amp;Dates!E3&amp;" ("&amp;Dates!E7&amp;") "&amp;CHAR(185)&amp;" "&amp;CHAR(178)&amp;" "&amp;CHAR(179)</f>
        <v>Table 2a: Outcomes of nursery schools inspected between 1 October 2014 to 31 December 2014 (revised) ¹ ² ³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"/>
    </row>
    <row r="3" spans="2:14" ht="14.25" customHeight="1"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</row>
    <row r="4" spans="2:14" ht="12.75" customHeight="1">
      <c r="B4" s="272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3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3" t="s">
        <v>508</v>
      </c>
      <c r="C6" s="9"/>
      <c r="D6" s="567" t="s">
        <v>329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</row>
    <row r="7" spans="2:14" ht="31.5">
      <c r="B7" s="10"/>
      <c r="C7" s="10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</row>
    <row r="8" spans="2:14" ht="4.5" customHeight="1">
      <c r="B8" s="9"/>
      <c r="C8" s="9"/>
      <c r="D8" s="23"/>
      <c r="E8" s="23"/>
      <c r="F8" s="21"/>
      <c r="G8" s="21"/>
      <c r="H8" s="21"/>
      <c r="I8" s="9"/>
      <c r="J8" s="21"/>
      <c r="K8" s="21"/>
      <c r="L8" s="21"/>
      <c r="M8" s="27"/>
      <c r="N8" s="5"/>
    </row>
    <row r="9" spans="2:15" ht="27.75" customHeight="1">
      <c r="B9" s="514" t="s">
        <v>297</v>
      </c>
      <c r="C9" s="16"/>
      <c r="D9" s="238">
        <f>DataPack!B29</f>
        <v>61</v>
      </c>
      <c r="E9" s="240"/>
      <c r="F9" s="236">
        <f>DataPack!C29</f>
        <v>34</v>
      </c>
      <c r="G9" s="236">
        <f>DataPack!E29</f>
        <v>27</v>
      </c>
      <c r="H9" s="236">
        <f>DataPack!G29</f>
        <v>0</v>
      </c>
      <c r="I9" s="236">
        <f>DataPack!I29</f>
        <v>0</v>
      </c>
      <c r="J9" s="235"/>
      <c r="K9" s="236">
        <f>DataPack!D29</f>
        <v>56</v>
      </c>
      <c r="L9" s="236">
        <f>DataPack!F29</f>
        <v>44</v>
      </c>
      <c r="M9" s="236">
        <f>DataPack!H29</f>
        <v>0</v>
      </c>
      <c r="N9" s="236">
        <f>DataPack!J29</f>
        <v>0</v>
      </c>
      <c r="O9" s="5"/>
    </row>
    <row r="10" spans="2:16" ht="27.75" customHeight="1">
      <c r="B10" s="570" t="s">
        <v>554</v>
      </c>
      <c r="C10" s="570"/>
      <c r="D10" s="238">
        <f>DataPack!B30</f>
        <v>61</v>
      </c>
      <c r="E10" s="240"/>
      <c r="F10" s="236">
        <f>DataPack!C30</f>
        <v>34</v>
      </c>
      <c r="G10" s="236">
        <f>DataPack!E30</f>
        <v>27</v>
      </c>
      <c r="H10" s="236">
        <f>DataPack!G30</f>
        <v>0</v>
      </c>
      <c r="I10" s="236">
        <f>DataPack!I30</f>
        <v>0</v>
      </c>
      <c r="J10" s="235"/>
      <c r="K10" s="236">
        <f>DataPack!D30</f>
        <v>56</v>
      </c>
      <c r="L10" s="236">
        <f>DataPack!F30</f>
        <v>44</v>
      </c>
      <c r="M10" s="236">
        <f>DataPack!H30</f>
        <v>0</v>
      </c>
      <c r="N10" s="236">
        <f>DataPack!J30</f>
        <v>0</v>
      </c>
      <c r="O10" s="5"/>
      <c r="P10" s="511"/>
    </row>
    <row r="11" spans="2:15" ht="27.75" customHeight="1">
      <c r="B11" s="514" t="s">
        <v>299</v>
      </c>
      <c r="C11" s="16"/>
      <c r="D11" s="240">
        <f>DataPack!B31</f>
        <v>61</v>
      </c>
      <c r="E11" s="240"/>
      <c r="F11" s="235">
        <f>DataPack!C31</f>
        <v>34</v>
      </c>
      <c r="G11" s="235">
        <f>DataPack!E31</f>
        <v>27</v>
      </c>
      <c r="H11" s="235">
        <f>DataPack!G31</f>
        <v>0</v>
      </c>
      <c r="I11" s="235">
        <f>DataPack!I31</f>
        <v>0</v>
      </c>
      <c r="J11" s="235"/>
      <c r="K11" s="235">
        <f>DataPack!D31</f>
        <v>56</v>
      </c>
      <c r="L11" s="235">
        <f>DataPack!F31</f>
        <v>44</v>
      </c>
      <c r="M11" s="235">
        <f>DataPack!H31</f>
        <v>0</v>
      </c>
      <c r="N11" s="235">
        <f>DataPack!J31</f>
        <v>0</v>
      </c>
      <c r="O11" s="5"/>
    </row>
    <row r="12" spans="2:15" ht="27.75" customHeight="1">
      <c r="B12" s="514" t="s">
        <v>300</v>
      </c>
      <c r="C12" s="16"/>
      <c r="D12" s="240">
        <f>DataPack!B32</f>
        <v>61</v>
      </c>
      <c r="E12" s="240"/>
      <c r="F12" s="235">
        <f>DataPack!C32</f>
        <v>43</v>
      </c>
      <c r="G12" s="235">
        <f>DataPack!E32</f>
        <v>18</v>
      </c>
      <c r="H12" s="235">
        <f>DataPack!G32</f>
        <v>0</v>
      </c>
      <c r="I12" s="235">
        <f>DataPack!I32</f>
        <v>0</v>
      </c>
      <c r="J12" s="235"/>
      <c r="K12" s="235">
        <f>DataPack!D32</f>
        <v>70</v>
      </c>
      <c r="L12" s="235">
        <f>DataPack!F32</f>
        <v>30</v>
      </c>
      <c r="M12" s="235">
        <f>DataPack!H32</f>
        <v>0</v>
      </c>
      <c r="N12" s="235">
        <f>DataPack!J32</f>
        <v>0</v>
      </c>
      <c r="O12" s="5"/>
    </row>
    <row r="13" spans="2:15" ht="27.75" customHeight="1">
      <c r="B13" s="514" t="s">
        <v>256</v>
      </c>
      <c r="C13" s="16"/>
      <c r="D13" s="240">
        <f>DataPack!B33</f>
        <v>61</v>
      </c>
      <c r="E13" s="240"/>
      <c r="F13" s="235">
        <f>DataPack!C33</f>
        <v>34</v>
      </c>
      <c r="G13" s="235">
        <f>DataPack!E33</f>
        <v>27</v>
      </c>
      <c r="H13" s="235">
        <f>DataPack!G33</f>
        <v>0</v>
      </c>
      <c r="I13" s="235">
        <f>DataPack!I33</f>
        <v>0</v>
      </c>
      <c r="J13" s="235"/>
      <c r="K13" s="235">
        <f>DataPack!D33</f>
        <v>56</v>
      </c>
      <c r="L13" s="235">
        <f>DataPack!F33</f>
        <v>44</v>
      </c>
      <c r="M13" s="235">
        <f>DataPack!H33</f>
        <v>0</v>
      </c>
      <c r="N13" s="235">
        <f>DataPack!J33</f>
        <v>0</v>
      </c>
      <c r="O13" s="5"/>
    </row>
    <row r="14" spans="2:15" ht="27.75" customHeight="1">
      <c r="B14" s="514" t="s">
        <v>298</v>
      </c>
      <c r="C14" s="16"/>
      <c r="D14" s="240">
        <f>DataPack!B34</f>
        <v>61</v>
      </c>
      <c r="E14" s="240"/>
      <c r="F14" s="235">
        <f>DataPack!C34</f>
        <v>37</v>
      </c>
      <c r="G14" s="235">
        <f>DataPack!E34</f>
        <v>24</v>
      </c>
      <c r="H14" s="235">
        <f>DataPack!G34</f>
        <v>0</v>
      </c>
      <c r="I14" s="235">
        <f>DataPack!I34</f>
        <v>0</v>
      </c>
      <c r="J14" s="235"/>
      <c r="K14" s="235">
        <f>DataPack!D34</f>
        <v>61</v>
      </c>
      <c r="L14" s="235">
        <f>DataPack!F34</f>
        <v>39</v>
      </c>
      <c r="M14" s="235">
        <f>DataPack!H34</f>
        <v>0</v>
      </c>
      <c r="N14" s="235">
        <f>DataPack!J34</f>
        <v>0</v>
      </c>
      <c r="O14" s="5"/>
    </row>
    <row r="15" spans="2:14" ht="30" customHeight="1" hidden="1">
      <c r="B15" s="146" t="s">
        <v>282</v>
      </c>
      <c r="C15" s="13"/>
      <c r="D15" s="24" t="b">
        <f>IF($B$6=Dates!$E$3,DataPack!B35,IF($B$6=Dates!$E$5,DataPack!L35,IF($B$6=Dates!$E$6,DataPack!#REF!,IF($B$6=Dates!$E$7,DataPack!AF35,IF($B$6=Dates!$E$8,DataPack!#REF!)))))</f>
        <v>0</v>
      </c>
      <c r="E15" s="24"/>
      <c r="F15" s="24" t="b">
        <f>IF($B$6=Dates!$E$3,DataPack!C35,IF($B$6=Dates!$E$5,DataPack!M35,IF($B$6=Dates!$E$6,DataPack!#REF!,IF($B$6=Dates!$E$7,DataPack!AG35,IF($B$6=Dates!$E$8,DataPack!#REF!)))))</f>
        <v>0</v>
      </c>
      <c r="G15" s="24" t="b">
        <f>IF($B$6=Dates!$E$3,DataPack!D35,IF($B$6=Dates!$E$5,DataPack!N35,IF($B$6=Dates!$E$6,DataPack!#REF!,IF($B$6=Dates!$E$7,DataPack!AH35,IF($B$6=Dates!$E$8,DataPack!#REF!)))))</f>
        <v>0</v>
      </c>
      <c r="H15" s="24" t="b">
        <f>IF($B$6=Dates!$E$3,DataPack!E35,IF($B$6=Dates!$E$5,DataPack!O36,IF($B$6=Dates!$E$6,DataPack!#REF!,IF($B$6=Dates!$E$7,DataPack!AI35,IF($B$6=Dates!$E$8,DataPack!#REF!)))))</f>
        <v>0</v>
      </c>
      <c r="I15" s="24" t="b">
        <f>IF($B$6=Dates!$E$3,DataPack!F35,IF($B$6=Dates!$E$5,DataPack!P36,IF($B$6=Dates!$E$6,DataPack!#REF!,IF($B$6=Dates!$E$7,DataPack!AJ35,IF($B$6=Dates!$E$8,DataPack!#REF!)))))</f>
        <v>0</v>
      </c>
      <c r="J15" s="24" t="b">
        <f>IF($B$6=Dates!$E$3,DataPack!G35,IF($B$6=Dates!$E$5,DataPack!#REF!,IF($B$6=Dates!$E$6,DataPack!AA35,IF($B$6=Dates!$E$7,DataPack!AK35,IF($B$6=Dates!$E$8,DataPack!#REF!)))))</f>
        <v>0</v>
      </c>
      <c r="K15" s="24" t="b">
        <f>IF($B$6=Dates!$E$3,DataPack!H35,IF($B$6=Dates!$E$5,DataPack!#REF!,IF($B$6=Dates!$E$6,DataPack!AB35,IF($B$6=Dates!$E$7,DataPack!AL35,IF($B$6=Dates!$E$8,DataPack!AA35)))))</f>
        <v>0</v>
      </c>
      <c r="L15" s="24" t="b">
        <f>IF($B$6=Dates!$E$3,DataPack!I35,IF($B$6=Dates!$E$5,DataPack!#REF!,IF($B$6=Dates!$E$6,DataPack!AC35,IF($B$6=Dates!$E$7,DataPack!AM35,IF($B$6=Dates!$E$8,DataPack!AB35)))))</f>
        <v>0</v>
      </c>
      <c r="M15" s="24" t="b">
        <f>IF($B$6=Dates!$E$3,DataPack!J35,IF($B$6=Dates!$E$5,DataPack!#REF!,IF($B$6=Dates!$E$6,DataPack!AD35,IF($B$6=Dates!$E$7,DataPack!AN35,IF($B$6=Dates!$E$8,DataPack!AC35)))))</f>
        <v>0</v>
      </c>
      <c r="N15" s="5"/>
    </row>
    <row r="16" spans="2:14" ht="30" customHeight="1" hidden="1">
      <c r="B16" s="146" t="s">
        <v>274</v>
      </c>
      <c r="C16" s="13"/>
      <c r="D16" s="24" t="b">
        <f>IF($B$6=Dates!$E$3,DataPack!B36,IF($B$6=Dates!$E$5,DataPack!L36,IF($B$6=Dates!$E$6,DataPack!#REF!,IF($B$6=Dates!$E$7,DataPack!AF36,IF($B$6=Dates!$E$8,DataPack!#REF!)))))</f>
        <v>0</v>
      </c>
      <c r="E16" s="24"/>
      <c r="F16" s="24" t="b">
        <f>IF($B$6=Dates!$E$3,DataPack!C36,IF($B$6=Dates!$E$5,DataPack!M36,IF($B$6=Dates!$E$6,DataPack!#REF!,IF($B$6=Dates!$E$7,DataPack!AG36,IF($B$6=Dates!$E$8,DataPack!#REF!)))))</f>
        <v>0</v>
      </c>
      <c r="G16" s="24" t="b">
        <f>IF($B$6=Dates!$E$3,DataPack!D36,IF($B$6=Dates!$E$5,DataPack!N36,IF($B$6=Dates!$E$6,DataPack!#REF!,IF($B$6=Dates!$E$7,DataPack!AH36,IF($B$6=Dates!$E$8,DataPack!#REF!)))))</f>
        <v>0</v>
      </c>
      <c r="H16" s="24" t="b">
        <f>IF($B$6=Dates!$E$3,DataPack!E36,IF($B$6=Dates!$E$5,DataPack!O37,IF($B$6=Dates!$E$6,DataPack!#REF!,IF($B$6=Dates!$E$7,DataPack!AI36,IF($B$6=Dates!$E$8,DataPack!#REF!)))))</f>
        <v>0</v>
      </c>
      <c r="I16" s="24" t="b">
        <f>IF($B$6=Dates!$E$3,DataPack!F36,IF($B$6=Dates!$E$5,DataPack!P37,IF($B$6=Dates!$E$6,DataPack!#REF!,IF($B$6=Dates!$E$7,DataPack!AJ36,IF($B$6=Dates!$E$8,DataPack!#REF!)))))</f>
        <v>0</v>
      </c>
      <c r="J16" s="24" t="b">
        <f>IF($B$6=Dates!$E$3,DataPack!G36,IF($B$6=Dates!$E$5,DataPack!#REF!,IF($B$6=Dates!$E$6,DataPack!AA36,IF($B$6=Dates!$E$7,DataPack!AK36,IF($B$6=Dates!$E$8,DataPack!#REF!)))))</f>
        <v>0</v>
      </c>
      <c r="K16" s="24" t="b">
        <f>IF($B$6=Dates!$E$3,DataPack!H36,IF($B$6=Dates!$E$5,DataPack!#REF!,IF($B$6=Dates!$E$6,DataPack!AB36,IF($B$6=Dates!$E$7,DataPack!AL36,IF($B$6=Dates!$E$8,DataPack!AA36)))))</f>
        <v>0</v>
      </c>
      <c r="L16" s="24" t="b">
        <f>IF($B$6=Dates!$E$3,DataPack!I36,IF($B$6=Dates!$E$5,DataPack!#REF!,IF($B$6=Dates!$E$6,DataPack!AC36,IF($B$6=Dates!$E$7,DataPack!AM36,IF($B$6=Dates!$E$8,DataPack!AB36)))))</f>
        <v>0</v>
      </c>
      <c r="M16" s="24" t="b">
        <f>IF($B$6=Dates!$E$3,DataPack!J36,IF($B$6=Dates!$E$5,DataPack!#REF!,IF($B$6=Dates!$E$6,DataPack!AD36,IF($B$6=Dates!$E$7,DataPack!AN36,IF($B$6=Dates!$E$8,DataPack!AC36)))))</f>
        <v>0</v>
      </c>
      <c r="N16" s="5"/>
    </row>
    <row r="17" spans="2:14" ht="30" customHeight="1" hidden="1">
      <c r="B17" s="146" t="s">
        <v>273</v>
      </c>
      <c r="C17" s="13"/>
      <c r="D17" s="24" t="b">
        <f>IF($B$6=Dates!$E$3,DataPack!B37,IF($B$6=Dates!$E$5,DataPack!L37,IF($B$6=Dates!$E$6,DataPack!#REF!,IF($B$6=Dates!$E$7,DataPack!AF37,IF($B$6=Dates!$E$8,DataPack!#REF!)))))</f>
        <v>0</v>
      </c>
      <c r="E17" s="24"/>
      <c r="F17" s="24" t="b">
        <f>IF($B$6=Dates!$E$3,DataPack!C37,IF($B$6=Dates!$E$5,DataPack!M37,IF($B$6=Dates!$E$6,DataPack!#REF!,IF($B$6=Dates!$E$7,DataPack!AG37,IF($B$6=Dates!$E$8,DataPack!#REF!)))))</f>
        <v>0</v>
      </c>
      <c r="G17" s="24" t="b">
        <f>IF($B$6=Dates!$E$3,DataPack!D37,IF($B$6=Dates!$E$5,DataPack!N37,IF($B$6=Dates!$E$6,DataPack!#REF!,IF($B$6=Dates!$E$7,DataPack!AH37,IF($B$6=Dates!$E$8,DataPack!#REF!)))))</f>
        <v>0</v>
      </c>
      <c r="H17" s="24" t="b">
        <f>IF($B$6=Dates!$E$3,DataPack!E37,IF($B$6=Dates!$E$5,DataPack!O38,IF($B$6=Dates!$E$6,DataPack!#REF!,IF($B$6=Dates!$E$7,DataPack!AI37,IF($B$6=Dates!$E$8,DataPack!#REF!)))))</f>
        <v>0</v>
      </c>
      <c r="I17" s="24" t="b">
        <f>IF($B$6=Dates!$E$3,DataPack!F37,IF($B$6=Dates!$E$5,DataPack!P38,IF($B$6=Dates!$E$6,DataPack!#REF!,IF($B$6=Dates!$E$7,DataPack!AJ37,IF($B$6=Dates!$E$8,DataPack!#REF!)))))</f>
        <v>0</v>
      </c>
      <c r="J17" s="24" t="b">
        <f>IF($B$6=Dates!$E$3,DataPack!G37,IF($B$6=Dates!$E$5,DataPack!#REF!,IF($B$6=Dates!$E$6,DataPack!AA37,IF($B$6=Dates!$E$7,DataPack!AK37,IF($B$6=Dates!$E$8,DataPack!#REF!)))))</f>
        <v>0</v>
      </c>
      <c r="K17" s="24" t="b">
        <f>IF($B$6=Dates!$E$3,DataPack!H37,IF($B$6=Dates!$E$5,DataPack!#REF!,IF($B$6=Dates!$E$6,DataPack!AB37,IF($B$6=Dates!$E$7,DataPack!AL37,IF($B$6=Dates!$E$8,DataPack!AA37)))))</f>
        <v>0</v>
      </c>
      <c r="L17" s="24" t="b">
        <f>IF($B$6=Dates!$E$3,DataPack!I37,IF($B$6=Dates!$E$5,DataPack!#REF!,IF($B$6=Dates!$E$6,DataPack!AC37,IF($B$6=Dates!$E$7,DataPack!AM37,IF($B$6=Dates!$E$8,DataPack!AB37)))))</f>
        <v>0</v>
      </c>
      <c r="M17" s="24" t="b">
        <f>IF($B$6=Dates!$E$3,DataPack!J37,IF($B$6=Dates!$E$5,DataPack!#REF!,IF($B$6=Dates!$E$6,DataPack!AD37,IF($B$6=Dates!$E$7,DataPack!AN37,IF($B$6=Dates!$E$8,DataPack!AC37)))))</f>
        <v>0</v>
      </c>
      <c r="N17" s="5"/>
    </row>
    <row r="18" spans="2:14" ht="30" customHeight="1" hidden="1">
      <c r="B18" s="146" t="s">
        <v>275</v>
      </c>
      <c r="C18" s="13"/>
      <c r="D18" s="24" t="b">
        <f>IF($B$6=Dates!$E$3,DataPack!B38,IF($B$6=Dates!$E$5,DataPack!L38,IF($B$6=Dates!$E$6,DataPack!#REF!,IF($B$6=Dates!$E$7,DataPack!AF38,IF($B$6=Dates!$E$8,DataPack!#REF!)))))</f>
        <v>0</v>
      </c>
      <c r="E18" s="24"/>
      <c r="F18" s="24" t="b">
        <f>IF($B$6=Dates!$E$3,DataPack!C38,IF($B$6=Dates!$E$5,DataPack!M38,IF($B$6=Dates!$E$6,DataPack!#REF!,IF($B$6=Dates!$E$7,DataPack!AG38,IF($B$6=Dates!$E$8,DataPack!#REF!)))))</f>
        <v>0</v>
      </c>
      <c r="G18" s="24" t="b">
        <f>IF($B$6=Dates!$E$3,DataPack!D38,IF($B$6=Dates!$E$5,DataPack!N38,IF($B$6=Dates!$E$6,DataPack!#REF!,IF($B$6=Dates!$E$7,DataPack!AH38,IF($B$6=Dates!$E$8,DataPack!#REF!)))))</f>
        <v>0</v>
      </c>
      <c r="H18" s="24" t="b">
        <f>IF($B$6=Dates!$E$3,DataPack!E38,IF($B$6=Dates!$E$5,DataPack!O39,IF($B$6=Dates!$E$6,DataPack!#REF!,IF($B$6=Dates!$E$7,DataPack!AI38,IF($B$6=Dates!$E$8,DataPack!#REF!)))))</f>
        <v>0</v>
      </c>
      <c r="I18" s="24" t="b">
        <f>IF($B$6=Dates!$E$3,DataPack!F38,IF($B$6=Dates!$E$5,DataPack!P39,IF($B$6=Dates!$E$6,DataPack!#REF!,IF($B$6=Dates!$E$7,DataPack!AJ38,IF($B$6=Dates!$E$8,DataPack!#REF!)))))</f>
        <v>0</v>
      </c>
      <c r="J18" s="24" t="b">
        <f>IF($B$6=Dates!$E$3,DataPack!G38,IF($B$6=Dates!$E$5,DataPack!#REF!,IF($B$6=Dates!$E$6,DataPack!AA38,IF($B$6=Dates!$E$7,DataPack!AK38,IF($B$6=Dates!$E$8,DataPack!#REF!)))))</f>
        <v>0</v>
      </c>
      <c r="K18" s="24" t="b">
        <f>IF($B$6=Dates!$E$3,DataPack!H38,IF($B$6=Dates!$E$5,DataPack!#REF!,IF($B$6=Dates!$E$6,DataPack!AB38,IF($B$6=Dates!$E$7,DataPack!AL38,IF($B$6=Dates!$E$8,DataPack!AA38)))))</f>
        <v>0</v>
      </c>
      <c r="L18" s="24" t="b">
        <f>IF($B$6=Dates!$E$3,DataPack!I38,IF($B$6=Dates!$E$5,DataPack!#REF!,IF($B$6=Dates!$E$6,DataPack!AC38,IF($B$6=Dates!$E$7,DataPack!AM38,IF($B$6=Dates!$E$8,DataPack!AB38)))))</f>
        <v>0</v>
      </c>
      <c r="M18" s="24" t="b">
        <f>IF($B$6=Dates!$E$3,DataPack!J38,IF($B$6=Dates!$E$5,DataPack!#REF!,IF($B$6=Dates!$E$6,DataPack!AD38,IF($B$6=Dates!$E$7,DataPack!AN38,IF($B$6=Dates!$E$8,DataPack!AC38)))))</f>
        <v>0</v>
      </c>
      <c r="N18" s="5"/>
    </row>
    <row r="19" spans="2:14" ht="30" customHeight="1" hidden="1">
      <c r="B19" s="146" t="s">
        <v>276</v>
      </c>
      <c r="C19" s="13"/>
      <c r="D19" s="24" t="b">
        <f>IF($B$6=Dates!$E$3,DataPack!B39,IF($B$6=Dates!$E$5,DataPack!L39,IF($B$6=Dates!$E$6,DataPack!#REF!,IF($B$6=Dates!$E$7,DataPack!AF39,IF($B$6=Dates!$E$8,DataPack!#REF!)))))</f>
        <v>0</v>
      </c>
      <c r="E19" s="24"/>
      <c r="F19" s="24" t="b">
        <f>IF($B$6=Dates!$E$3,DataPack!C39,IF($B$6=Dates!$E$5,DataPack!M39,IF($B$6=Dates!$E$6,DataPack!#REF!,IF($B$6=Dates!$E$7,DataPack!AG39,IF($B$6=Dates!$E$8,DataPack!#REF!)))))</f>
        <v>0</v>
      </c>
      <c r="G19" s="24" t="b">
        <f>IF($B$6=Dates!$E$3,DataPack!D39,IF($B$6=Dates!$E$5,DataPack!N39,IF($B$6=Dates!$E$6,DataPack!#REF!,IF($B$6=Dates!$E$7,DataPack!AH39,IF($B$6=Dates!$E$8,DataPack!#REF!)))))</f>
        <v>0</v>
      </c>
      <c r="H19" s="24" t="b">
        <f>IF($B$6=Dates!$E$3,DataPack!E39,IF($B$6=Dates!$E$5,DataPack!O40,IF($B$6=Dates!$E$6,DataPack!#REF!,IF($B$6=Dates!$E$7,DataPack!AI39,IF($B$6=Dates!$E$8,DataPack!#REF!)))))</f>
        <v>0</v>
      </c>
      <c r="I19" s="24" t="b">
        <f>IF($B$6=Dates!$E$3,DataPack!F39,IF($B$6=Dates!$E$5,DataPack!P40,IF($B$6=Dates!$E$6,DataPack!#REF!,IF($B$6=Dates!$E$7,DataPack!AJ39,IF($B$6=Dates!$E$8,DataPack!#REF!)))))</f>
        <v>0</v>
      </c>
      <c r="J19" s="24" t="b">
        <f>IF($B$6=Dates!$E$3,DataPack!G39,IF($B$6=Dates!$E$5,DataPack!#REF!,IF($B$6=Dates!$E$6,DataPack!AA39,IF($B$6=Dates!$E$7,DataPack!AK39,IF($B$6=Dates!$E$8,DataPack!#REF!)))))</f>
        <v>0</v>
      </c>
      <c r="K19" s="24" t="b">
        <f>IF($B$6=Dates!$E$3,DataPack!H39,IF($B$6=Dates!$E$5,DataPack!#REF!,IF($B$6=Dates!$E$6,DataPack!AB39,IF($B$6=Dates!$E$7,DataPack!AL39,IF($B$6=Dates!$E$8,DataPack!AA39)))))</f>
        <v>0</v>
      </c>
      <c r="L19" s="24" t="b">
        <f>IF($B$6=Dates!$E$3,DataPack!I39,IF($B$6=Dates!$E$5,DataPack!#REF!,IF($B$6=Dates!$E$6,DataPack!AC39,IF($B$6=Dates!$E$7,DataPack!AM39,IF($B$6=Dates!$E$8,DataPack!AB39)))))</f>
        <v>0</v>
      </c>
      <c r="M19" s="171" t="b">
        <f>IF($B$6=Dates!$E$3,DataPack!J39,IF($B$6=Dates!$E$5,DataPack!#REF!,IF($B$6=Dates!$E$6,DataPack!AD39,IF($B$6=Dates!$E$7,DataPack!AN39,IF($B$6=Dates!$E$8,DataPack!AC39)))))</f>
        <v>0</v>
      </c>
      <c r="N19" s="5"/>
    </row>
    <row r="20" spans="2:16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 t="s">
        <v>18</v>
      </c>
      <c r="O20" s="40"/>
      <c r="P20" s="5"/>
    </row>
    <row r="21" spans="2:14" ht="12.75" hidden="1">
      <c r="B21" s="11" t="s">
        <v>260</v>
      </c>
      <c r="C21" s="13"/>
      <c r="D21" s="11"/>
      <c r="E21" s="11"/>
      <c r="F21" s="11"/>
      <c r="G21" s="11"/>
      <c r="H21" s="11"/>
      <c r="I21" s="11"/>
      <c r="J21" s="11"/>
      <c r="K21" s="11"/>
      <c r="L21" s="42"/>
      <c r="M21" s="23"/>
      <c r="N21" s="5"/>
    </row>
    <row r="22" spans="2:14" ht="12.75">
      <c r="B22" s="280" t="s">
        <v>257</v>
      </c>
      <c r="C22" s="165"/>
      <c r="D22" s="160"/>
      <c r="E22" s="160"/>
      <c r="F22" s="160"/>
      <c r="G22" s="160"/>
      <c r="H22" s="160"/>
      <c r="I22" s="160"/>
      <c r="J22" s="160"/>
      <c r="K22" s="160"/>
      <c r="L22" s="169"/>
      <c r="M22" s="164"/>
      <c r="N22" s="5"/>
    </row>
    <row r="23" spans="2:13" ht="12" customHeight="1">
      <c r="B23" s="279" t="str">
        <f>"2. Data based on Edubase at "&amp;Dates!E4</f>
        <v>2. Data based on Edubase at 3 February 2015</v>
      </c>
      <c r="C23" s="224"/>
      <c r="D23" s="224"/>
      <c r="E23" s="224"/>
      <c r="F23" s="224"/>
      <c r="G23" s="224"/>
      <c r="H23" s="224"/>
      <c r="I23" s="228"/>
      <c r="J23" s="228"/>
      <c r="K23" s="228"/>
      <c r="L23" s="228"/>
      <c r="M23" s="228"/>
    </row>
    <row r="24" spans="2:13" ht="12.75">
      <c r="B24" s="510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8"/>
      <c r="D24" s="258"/>
      <c r="E24" s="317"/>
      <c r="F24" s="258"/>
      <c r="G24" s="258"/>
      <c r="H24" s="258"/>
      <c r="I24" s="258"/>
      <c r="J24" s="258"/>
      <c r="K24" s="258"/>
      <c r="L24" s="258"/>
      <c r="M24" s="258"/>
    </row>
    <row r="25" spans="2:13" ht="28.5" customHeight="1"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</row>
  </sheetData>
  <sheetProtection sheet="1" selectLockedCells="1"/>
  <mergeCells count="5">
    <mergeCell ref="B25:M25"/>
    <mergeCell ref="D6:D7"/>
    <mergeCell ref="F6:I6"/>
    <mergeCell ref="K6:N6"/>
    <mergeCell ref="B10:C10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ignoredErrors>
    <ignoredError sqref="D9:N14 D15:D19 F15:M19 B23:B24 B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170" customWidth="1"/>
    <col min="3" max="3" width="1.57421875" style="76" customWidth="1"/>
    <col min="4" max="4" width="14.57421875" style="71" customWidth="1"/>
    <col min="5" max="5" width="4.421875" style="71" customWidth="1"/>
    <col min="6" max="9" width="12.00390625" style="71" customWidth="1"/>
    <col min="10" max="10" width="4.57421875" style="71" customWidth="1"/>
    <col min="11" max="11" width="12.00390625" style="71" customWidth="1"/>
    <col min="12" max="12" width="12.00390625" style="77" customWidth="1"/>
    <col min="13" max="13" width="12.00390625" style="75" customWidth="1"/>
    <col min="14" max="16384" width="9.140625" style="70" customWidth="1"/>
  </cols>
  <sheetData>
    <row r="1" spans="2:13" ht="12.75">
      <c r="B1" s="148"/>
      <c r="C1" s="74"/>
      <c r="D1" s="70"/>
      <c r="E1" s="70"/>
      <c r="F1" s="70"/>
      <c r="G1" s="70"/>
      <c r="H1" s="70"/>
      <c r="I1" s="70"/>
      <c r="J1" s="70"/>
      <c r="K1" s="70"/>
      <c r="L1" s="72"/>
      <c r="M1" s="73"/>
    </row>
    <row r="2" spans="2:14" ht="14.25" customHeight="1">
      <c r="B2" s="153" t="str">
        <f>"Table 2b: Outcomes of primary schools inspected between "&amp;Dates!E3&amp;" ("&amp;Dates!E7&amp;") "&amp;CHAR(185)&amp;" "&amp;CHAR(178)&amp;" "&amp;CHAR(179)</f>
        <v>Table 2b: Outcomes of primary schools inspected between 1 October 2014 to 31 December 2014 (revised) ¹ ² ³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"/>
    </row>
    <row r="3" spans="2:14" ht="14.25" customHeight="1"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</row>
    <row r="4" spans="2:14" ht="12.75" customHeight="1">
      <c r="B4" s="271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4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3" t="s">
        <v>508</v>
      </c>
      <c r="C6" s="9"/>
      <c r="D6" s="567" t="s">
        <v>329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</row>
    <row r="7" spans="2:15" ht="31.5">
      <c r="B7" s="161"/>
      <c r="C7" s="10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5"/>
    </row>
    <row r="8" spans="2:15" ht="4.5" customHeight="1">
      <c r="B8" s="156"/>
      <c r="C8" s="9"/>
      <c r="D8" s="23"/>
      <c r="E8" s="23"/>
      <c r="F8" s="21"/>
      <c r="G8" s="21"/>
      <c r="H8" s="21"/>
      <c r="I8" s="9"/>
      <c r="J8" s="9"/>
      <c r="K8" s="21"/>
      <c r="L8" s="21"/>
      <c r="M8" s="21"/>
      <c r="N8" s="27"/>
      <c r="O8" s="5"/>
    </row>
    <row r="9" spans="2:15" ht="27.75" customHeight="1">
      <c r="B9" s="514" t="s">
        <v>297</v>
      </c>
      <c r="C9" s="16"/>
      <c r="D9" s="238">
        <f>DataPack!B42</f>
        <v>1071</v>
      </c>
      <c r="E9" s="240"/>
      <c r="F9" s="236">
        <f>DataPack!C42</f>
        <v>105</v>
      </c>
      <c r="G9" s="236">
        <f>DataPack!E42</f>
        <v>686</v>
      </c>
      <c r="H9" s="236">
        <f>DataPack!G42</f>
        <v>243</v>
      </c>
      <c r="I9" s="236">
        <f>DataPack!I42</f>
        <v>37</v>
      </c>
      <c r="J9" s="235"/>
      <c r="K9" s="236">
        <f>DataPack!D42</f>
        <v>10</v>
      </c>
      <c r="L9" s="236">
        <f>DataPack!F42</f>
        <v>64</v>
      </c>
      <c r="M9" s="236">
        <f>DataPack!H42</f>
        <v>23</v>
      </c>
      <c r="N9" s="236">
        <f>DataPack!J42</f>
        <v>3</v>
      </c>
      <c r="O9" s="5"/>
    </row>
    <row r="10" spans="2:15" ht="27.75" customHeight="1">
      <c r="B10" s="570" t="s">
        <v>554</v>
      </c>
      <c r="C10" s="570"/>
      <c r="D10" s="238">
        <f>DataPack!B43</f>
        <v>983</v>
      </c>
      <c r="E10" s="240"/>
      <c r="F10" s="236">
        <f>DataPack!C43</f>
        <v>141</v>
      </c>
      <c r="G10" s="236">
        <f>DataPack!E43</f>
        <v>693</v>
      </c>
      <c r="H10" s="236">
        <f>DataPack!G43</f>
        <v>141</v>
      </c>
      <c r="I10" s="236">
        <f>DataPack!I43</f>
        <v>8</v>
      </c>
      <c r="J10" s="235"/>
      <c r="K10" s="236">
        <f>DataPack!D43</f>
        <v>14</v>
      </c>
      <c r="L10" s="236">
        <f>DataPack!F43</f>
        <v>70</v>
      </c>
      <c r="M10" s="236">
        <f>DataPack!H43</f>
        <v>14</v>
      </c>
      <c r="N10" s="236">
        <f>DataPack!J43</f>
        <v>1</v>
      </c>
      <c r="O10" s="5"/>
    </row>
    <row r="11" spans="2:16" ht="27.75" customHeight="1">
      <c r="B11" s="514" t="s">
        <v>299</v>
      </c>
      <c r="C11" s="16"/>
      <c r="D11" s="238">
        <f>DataPack!B44</f>
        <v>1071</v>
      </c>
      <c r="E11" s="238"/>
      <c r="F11" s="236">
        <f>DataPack!C44</f>
        <v>107</v>
      </c>
      <c r="G11" s="236">
        <f>DataPack!E44</f>
        <v>689</v>
      </c>
      <c r="H11" s="236">
        <f>DataPack!G44</f>
        <v>242</v>
      </c>
      <c r="I11" s="236">
        <f>DataPack!I44</f>
        <v>33</v>
      </c>
      <c r="J11" s="236"/>
      <c r="K11" s="236">
        <f>DataPack!D44</f>
        <v>10</v>
      </c>
      <c r="L11" s="236">
        <f>DataPack!F44</f>
        <v>64</v>
      </c>
      <c r="M11" s="236">
        <f>DataPack!H44</f>
        <v>23</v>
      </c>
      <c r="N11" s="236">
        <f>DataPack!J44</f>
        <v>3</v>
      </c>
      <c r="O11" s="5"/>
      <c r="P11" s="511"/>
    </row>
    <row r="12" spans="2:15" ht="27.75" customHeight="1">
      <c r="B12" s="514" t="s">
        <v>300</v>
      </c>
      <c r="C12" s="16"/>
      <c r="D12" s="238">
        <f>DataPack!B45</f>
        <v>1071</v>
      </c>
      <c r="E12" s="238"/>
      <c r="F12" s="236">
        <f>DataPack!C45</f>
        <v>241</v>
      </c>
      <c r="G12" s="236">
        <f>DataPack!E45</f>
        <v>721</v>
      </c>
      <c r="H12" s="236">
        <f>DataPack!G45</f>
        <v>99</v>
      </c>
      <c r="I12" s="236">
        <f>DataPack!I45</f>
        <v>10</v>
      </c>
      <c r="J12" s="236"/>
      <c r="K12" s="236">
        <f>DataPack!D45</f>
        <v>23</v>
      </c>
      <c r="L12" s="236">
        <f>DataPack!F45</f>
        <v>67</v>
      </c>
      <c r="M12" s="236">
        <f>DataPack!H45</f>
        <v>9</v>
      </c>
      <c r="N12" s="236">
        <f>DataPack!J45</f>
        <v>1</v>
      </c>
      <c r="O12" s="5"/>
    </row>
    <row r="13" spans="2:15" ht="27.75" customHeight="1">
      <c r="B13" s="514" t="s">
        <v>256</v>
      </c>
      <c r="C13" s="16"/>
      <c r="D13" s="238">
        <f>DataPack!B46</f>
        <v>1071</v>
      </c>
      <c r="E13" s="238"/>
      <c r="F13" s="236">
        <f>DataPack!C46</f>
        <v>105</v>
      </c>
      <c r="G13" s="236">
        <f>DataPack!E46</f>
        <v>695</v>
      </c>
      <c r="H13" s="236">
        <f>DataPack!G46</f>
        <v>241</v>
      </c>
      <c r="I13" s="236">
        <f>DataPack!I46</f>
        <v>30</v>
      </c>
      <c r="J13" s="236"/>
      <c r="K13" s="236">
        <f>DataPack!D46</f>
        <v>10</v>
      </c>
      <c r="L13" s="236">
        <f>DataPack!F46</f>
        <v>65</v>
      </c>
      <c r="M13" s="236">
        <f>DataPack!H46</f>
        <v>23</v>
      </c>
      <c r="N13" s="236">
        <f>DataPack!J46</f>
        <v>3</v>
      </c>
      <c r="O13" s="5"/>
    </row>
    <row r="14" spans="2:15" ht="27.75" customHeight="1">
      <c r="B14" s="514" t="s">
        <v>298</v>
      </c>
      <c r="C14" s="16"/>
      <c r="D14" s="238">
        <f>DataPack!B47</f>
        <v>1071</v>
      </c>
      <c r="E14" s="238"/>
      <c r="F14" s="236">
        <f>DataPack!C47</f>
        <v>145</v>
      </c>
      <c r="G14" s="236">
        <f>DataPack!E47</f>
        <v>686</v>
      </c>
      <c r="H14" s="236">
        <f>DataPack!G47</f>
        <v>208</v>
      </c>
      <c r="I14" s="236">
        <f>DataPack!I47</f>
        <v>32</v>
      </c>
      <c r="J14" s="236"/>
      <c r="K14" s="236">
        <f>DataPack!D47</f>
        <v>14</v>
      </c>
      <c r="L14" s="236">
        <f>DataPack!F47</f>
        <v>64</v>
      </c>
      <c r="M14" s="236">
        <f>DataPack!H47</f>
        <v>19</v>
      </c>
      <c r="N14" s="236">
        <f>DataPack!J47</f>
        <v>3</v>
      </c>
      <c r="O14" s="5"/>
    </row>
    <row r="15" spans="2:15" ht="30" customHeight="1" hidden="1">
      <c r="B15" s="167" t="s">
        <v>282</v>
      </c>
      <c r="C15" s="13"/>
      <c r="D15" s="46" t="b">
        <f>IF($B$6=Dates!$E$3,DataPack!B48,IF($B$6=Dates!$E$5,DataPack!L48,IF($B$6=Dates!$E$6,DataPack!#REF!,IF($B$6=Dates!$E$7,DataPack!AF48,IF($B$6=Dates!$E$8,DataPack!#REF!)))))</f>
        <v>0</v>
      </c>
      <c r="E15" s="46"/>
      <c r="F15" s="46" t="b">
        <f>IF($B$6=Dates!$E$3,DataPack!C48,IF($B$6=Dates!$E$5,DataPack!M48,IF($B$6=Dates!$E$6,DataPack!#REF!,IF($B$6=Dates!$E$7,DataPack!AG48,IF($B$6=Dates!$E$8,DataPack!#REF!)))))</f>
        <v>0</v>
      </c>
      <c r="G15" s="46" t="b">
        <f>IF($B$6=Dates!$E$3,DataPack!D48,IF($B$6=Dates!$E$5,DataPack!N48,IF($B$6=Dates!$E$6,DataPack!#REF!,IF($B$6=Dates!$E$7,DataPack!AH48,IF($B$6=Dates!$E$8,DataPack!#REF!)))))</f>
        <v>0</v>
      </c>
      <c r="H15" s="46" t="b">
        <f>IF($B$6=Dates!$E$3,DataPack!E48,IF($B$6=Dates!$E$5,DataPack!O49,IF($B$6=Dates!$E$6,DataPack!#REF!,IF($B$6=Dates!$E$7,DataPack!AI48,IF($B$6=Dates!$E$8,DataPack!#REF!)))))</f>
        <v>0</v>
      </c>
      <c r="I15" s="46" t="b">
        <f>IF($B$6=Dates!$E$3,DataPack!F48,IF($B$6=Dates!$E$5,DataPack!P49,IF($B$6=Dates!$E$6,DataPack!#REF!,IF($B$6=Dates!$E$7,DataPack!AJ48,IF($B$6=Dates!$E$8,DataPack!#REF!)))))</f>
        <v>0</v>
      </c>
      <c r="J15" s="46"/>
      <c r="K15" s="46" t="b">
        <f>IF($B$6=Dates!$E$3,DataPack!G48,IF($B$6=Dates!$E$5,DataPack!#REF!,IF($B$6=Dates!$E$6,DataPack!AA48,IF($B$6=Dates!$E$7,DataPack!AK48,IF($B$6=Dates!$E$8,DataPack!#REF!)))))</f>
        <v>0</v>
      </c>
      <c r="L15" s="46" t="b">
        <f>IF($B$6=Dates!$E$3,DataPack!H48,IF($B$6=Dates!$E$5,DataPack!#REF!,IF($B$6=Dates!$E$6,DataPack!AB48,IF($B$6=Dates!$E$7,DataPack!AL48,IF($B$6=Dates!$E$8,DataPack!AA48)))))</f>
        <v>0</v>
      </c>
      <c r="M15" s="46" t="b">
        <f>IF($B$6=Dates!$E$3,DataPack!I48,IF($B$6=Dates!$E$5,DataPack!#REF!,IF($B$6=Dates!$E$6,DataPack!AC48,IF($B$6=Dates!$E$7,DataPack!AM48,IF($B$6=Dates!$E$8,DataPack!AB48)))))</f>
        <v>0</v>
      </c>
      <c r="N15" s="46" t="b">
        <f>IF($B$6=Dates!$E$3,DataPack!J48,IF($B$6=Dates!$E$5,DataPack!#REF!,IF($B$6=Dates!$E$6,DataPack!AD48,IF($B$6=Dates!$E$7,DataPack!AN48,IF($B$6=Dates!$E$8,DataPack!AC48)))))</f>
        <v>0</v>
      </c>
      <c r="O15" s="5"/>
    </row>
    <row r="16" spans="2:15" ht="30" customHeight="1" hidden="1">
      <c r="B16" s="163" t="s">
        <v>274</v>
      </c>
      <c r="C16" s="13"/>
      <c r="D16" s="46" t="b">
        <f>IF($B$6=Dates!$E$3,DataPack!B49,IF($B$6=Dates!$E$5,DataPack!L49,IF($B$6=Dates!$E$6,DataPack!#REF!,IF($B$6=Dates!$E$7,DataPack!AF49,IF($B$6=Dates!$E$8,DataPack!#REF!)))))</f>
        <v>0</v>
      </c>
      <c r="E16" s="46"/>
      <c r="F16" s="46" t="b">
        <f>IF($B$6=Dates!$E$3,DataPack!C49,IF($B$6=Dates!$E$5,DataPack!M49,IF($B$6=Dates!$E$6,DataPack!#REF!,IF($B$6=Dates!$E$7,DataPack!AG49,IF($B$6=Dates!$E$8,DataPack!#REF!)))))</f>
        <v>0</v>
      </c>
      <c r="G16" s="46" t="b">
        <f>IF($B$6=Dates!$E$3,DataPack!D49,IF($B$6=Dates!$E$5,DataPack!N49,IF($B$6=Dates!$E$6,DataPack!#REF!,IF($B$6=Dates!$E$7,DataPack!AH49,IF($B$6=Dates!$E$8,DataPack!#REF!)))))</f>
        <v>0</v>
      </c>
      <c r="H16" s="46" t="b">
        <f>IF($B$6=Dates!$E$3,DataPack!E49,IF($B$6=Dates!$E$5,DataPack!O50,IF($B$6=Dates!$E$6,DataPack!#REF!,IF($B$6=Dates!$E$7,DataPack!AI49,IF($B$6=Dates!$E$8,DataPack!#REF!)))))</f>
        <v>0</v>
      </c>
      <c r="I16" s="46" t="b">
        <f>IF($B$6=Dates!$E$3,DataPack!F49,IF($B$6=Dates!$E$5,DataPack!P50,IF($B$6=Dates!$E$6,DataPack!#REF!,IF($B$6=Dates!$E$7,DataPack!AJ49,IF($B$6=Dates!$E$8,DataPack!#REF!)))))</f>
        <v>0</v>
      </c>
      <c r="J16" s="46"/>
      <c r="K16" s="46" t="b">
        <f>IF($B$6=Dates!$E$3,DataPack!G49,IF($B$6=Dates!$E$5,DataPack!#REF!,IF($B$6=Dates!$E$6,DataPack!AA49,IF($B$6=Dates!$E$7,DataPack!AK49,IF($B$6=Dates!$E$8,DataPack!#REF!)))))</f>
        <v>0</v>
      </c>
      <c r="L16" s="46" t="b">
        <f>IF($B$6=Dates!$E$3,DataPack!H49,IF($B$6=Dates!$E$5,DataPack!#REF!,IF($B$6=Dates!$E$6,DataPack!AB49,IF($B$6=Dates!$E$7,DataPack!AL49,IF($B$6=Dates!$E$8,DataPack!AA49)))))</f>
        <v>0</v>
      </c>
      <c r="M16" s="46" t="b">
        <f>IF($B$6=Dates!$E$3,DataPack!I49,IF($B$6=Dates!$E$5,DataPack!#REF!,IF($B$6=Dates!$E$6,DataPack!AC49,IF($B$6=Dates!$E$7,DataPack!AM49,IF($B$6=Dates!$E$8,DataPack!AB49)))))</f>
        <v>0</v>
      </c>
      <c r="N16" s="46" t="b">
        <f>IF($B$6=Dates!$E$3,DataPack!J49,IF($B$6=Dates!$E$5,DataPack!#REF!,IF($B$6=Dates!$E$6,DataPack!AD49,IF($B$6=Dates!$E$7,DataPack!AN49,IF($B$6=Dates!$E$8,DataPack!AC49)))))</f>
        <v>0</v>
      </c>
      <c r="O16" s="5"/>
    </row>
    <row r="17" spans="2:15" ht="30" customHeight="1" hidden="1">
      <c r="B17" s="163" t="s">
        <v>273</v>
      </c>
      <c r="C17" s="13"/>
      <c r="D17" s="46" t="b">
        <f>IF($B$6=Dates!$E$3,DataPack!B50,IF($B$6=Dates!$E$5,DataPack!L50,IF($B$6=Dates!$E$6,DataPack!#REF!,IF($B$6=Dates!$E$7,DataPack!AF50,IF($B$6=Dates!$E$8,DataPack!#REF!)))))</f>
        <v>0</v>
      </c>
      <c r="E17" s="46"/>
      <c r="F17" s="46" t="b">
        <f>IF($B$6=Dates!$E$3,DataPack!C50,IF($B$6=Dates!$E$5,DataPack!M50,IF($B$6=Dates!$E$6,DataPack!#REF!,IF($B$6=Dates!$E$7,DataPack!AG50,IF($B$6=Dates!$E$8,DataPack!#REF!)))))</f>
        <v>0</v>
      </c>
      <c r="G17" s="46" t="b">
        <f>IF($B$6=Dates!$E$3,DataPack!D50,IF($B$6=Dates!$E$5,DataPack!N50,IF($B$6=Dates!$E$6,DataPack!#REF!,IF($B$6=Dates!$E$7,DataPack!AH50,IF($B$6=Dates!$E$8,DataPack!#REF!)))))</f>
        <v>0</v>
      </c>
      <c r="H17" s="46" t="b">
        <f>IF($B$6=Dates!$E$3,DataPack!E50,IF($B$6=Dates!$E$5,DataPack!O51,IF($B$6=Dates!$E$6,DataPack!#REF!,IF($B$6=Dates!$E$7,DataPack!AI50,IF($B$6=Dates!$E$8,DataPack!#REF!)))))</f>
        <v>0</v>
      </c>
      <c r="I17" s="46" t="b">
        <f>IF($B$6=Dates!$E$3,DataPack!F50,IF($B$6=Dates!$E$5,DataPack!P51,IF($B$6=Dates!$E$6,DataPack!#REF!,IF($B$6=Dates!$E$7,DataPack!AJ50,IF($B$6=Dates!$E$8,DataPack!#REF!)))))</f>
        <v>0</v>
      </c>
      <c r="J17" s="46"/>
      <c r="K17" s="46" t="b">
        <f>IF($B$6=Dates!$E$3,DataPack!G50,IF($B$6=Dates!$E$5,DataPack!#REF!,IF($B$6=Dates!$E$6,DataPack!AA50,IF($B$6=Dates!$E$7,DataPack!AK50,IF($B$6=Dates!$E$8,DataPack!#REF!)))))</f>
        <v>0</v>
      </c>
      <c r="L17" s="46" t="b">
        <f>IF($B$6=Dates!$E$3,DataPack!H50,IF($B$6=Dates!$E$5,DataPack!#REF!,IF($B$6=Dates!$E$6,DataPack!AB50,IF($B$6=Dates!$E$7,DataPack!AL50,IF($B$6=Dates!$E$8,DataPack!AA50)))))</f>
        <v>0</v>
      </c>
      <c r="M17" s="46" t="b">
        <f>IF($B$6=Dates!$E$3,DataPack!I50,IF($B$6=Dates!$E$5,DataPack!#REF!,IF($B$6=Dates!$E$6,DataPack!AC50,IF($B$6=Dates!$E$7,DataPack!AM50,IF($B$6=Dates!$E$8,DataPack!AB50)))))</f>
        <v>0</v>
      </c>
      <c r="N17" s="46" t="b">
        <f>IF($B$6=Dates!$E$3,DataPack!J50,IF($B$6=Dates!$E$5,DataPack!#REF!,IF($B$6=Dates!$E$6,DataPack!AD50,IF($B$6=Dates!$E$7,DataPack!AN50,IF($B$6=Dates!$E$8,DataPack!AC50)))))</f>
        <v>0</v>
      </c>
      <c r="O17" s="5"/>
    </row>
    <row r="18" spans="2:15" ht="30" customHeight="1" hidden="1">
      <c r="B18" s="163" t="s">
        <v>275</v>
      </c>
      <c r="C18" s="13"/>
      <c r="D18" s="46" t="b">
        <f>IF($B$6=Dates!$E$3,DataPack!B51,IF($B$6=Dates!$E$5,DataPack!L51,IF($B$6=Dates!$E$6,DataPack!#REF!,IF($B$6=Dates!$E$7,DataPack!AF51,IF($B$6=Dates!$E$8,DataPack!#REF!)))))</f>
        <v>0</v>
      </c>
      <c r="E18" s="46"/>
      <c r="F18" s="46" t="b">
        <f>IF($B$6=Dates!$E$3,DataPack!C51,IF($B$6=Dates!$E$5,DataPack!M51,IF($B$6=Dates!$E$6,DataPack!#REF!,IF($B$6=Dates!$E$7,DataPack!AG51,IF($B$6=Dates!$E$8,DataPack!#REF!)))))</f>
        <v>0</v>
      </c>
      <c r="G18" s="46" t="b">
        <f>IF($B$6=Dates!$E$3,DataPack!D51,IF($B$6=Dates!$E$5,DataPack!N51,IF($B$6=Dates!$E$6,DataPack!#REF!,IF($B$6=Dates!$E$7,DataPack!AH51,IF($B$6=Dates!$E$8,DataPack!#REF!)))))</f>
        <v>0</v>
      </c>
      <c r="H18" s="46" t="b">
        <f>IF($B$6=Dates!$E$3,DataPack!E51,IF($B$6=Dates!$E$5,DataPack!O52,IF($B$6=Dates!$E$6,DataPack!#REF!,IF($B$6=Dates!$E$7,DataPack!AI51,IF($B$6=Dates!$E$8,DataPack!#REF!)))))</f>
        <v>0</v>
      </c>
      <c r="I18" s="46" t="b">
        <f>IF($B$6=Dates!$E$3,DataPack!F51,IF($B$6=Dates!$E$5,DataPack!P52,IF($B$6=Dates!$E$6,DataPack!#REF!,IF($B$6=Dates!$E$7,DataPack!AJ51,IF($B$6=Dates!$E$8,DataPack!#REF!)))))</f>
        <v>0</v>
      </c>
      <c r="J18" s="46"/>
      <c r="K18" s="46" t="b">
        <f>IF($B$6=Dates!$E$3,DataPack!G51,IF($B$6=Dates!$E$5,DataPack!#REF!,IF($B$6=Dates!$E$6,DataPack!AA51,IF($B$6=Dates!$E$7,DataPack!AK51,IF($B$6=Dates!$E$8,DataPack!#REF!)))))</f>
        <v>0</v>
      </c>
      <c r="L18" s="46" t="b">
        <f>IF($B$6=Dates!$E$3,DataPack!H51,IF($B$6=Dates!$E$5,DataPack!#REF!,IF($B$6=Dates!$E$6,DataPack!AB51,IF($B$6=Dates!$E$7,DataPack!AL51,IF($B$6=Dates!$E$8,DataPack!AA51)))))</f>
        <v>0</v>
      </c>
      <c r="M18" s="46" t="b">
        <f>IF($B$6=Dates!$E$3,DataPack!I51,IF($B$6=Dates!$E$5,DataPack!#REF!,IF($B$6=Dates!$E$6,DataPack!AC51,IF($B$6=Dates!$E$7,DataPack!AM51,IF($B$6=Dates!$E$8,DataPack!AB51)))))</f>
        <v>0</v>
      </c>
      <c r="N18" s="46" t="b">
        <f>IF($B$6=Dates!$E$3,DataPack!J51,IF($B$6=Dates!$E$5,DataPack!#REF!,IF($B$6=Dates!$E$6,DataPack!AD51,IF($B$6=Dates!$E$7,DataPack!AN51,IF($B$6=Dates!$E$8,DataPack!AC51)))))</f>
        <v>0</v>
      </c>
      <c r="O18" s="5"/>
    </row>
    <row r="19" spans="2:15" ht="30" customHeight="1" hidden="1">
      <c r="B19" s="163" t="s">
        <v>276</v>
      </c>
      <c r="C19" s="13"/>
      <c r="D19" s="46" t="b">
        <f>IF($B$6=Dates!$E$3,DataPack!B52,IF($B$6=Dates!$E$5,DataPack!L52,IF($B$6=Dates!$E$6,DataPack!#REF!,IF($B$6=Dates!$E$7,DataPack!AF52,IF($B$6=Dates!$E$8,DataPack!#REF!)))))</f>
        <v>0</v>
      </c>
      <c r="E19" s="46"/>
      <c r="F19" s="46" t="b">
        <f>IF($B$6=Dates!$E$3,DataPack!C52,IF($B$6=Dates!$E$5,DataPack!M52,IF($B$6=Dates!$E$6,DataPack!#REF!,IF($B$6=Dates!$E$7,DataPack!AG52,IF($B$6=Dates!$E$8,DataPack!#REF!)))))</f>
        <v>0</v>
      </c>
      <c r="G19" s="46" t="b">
        <f>IF($B$6=Dates!$E$3,DataPack!D52,IF($B$6=Dates!$E$5,DataPack!N52,IF($B$6=Dates!$E$6,DataPack!#REF!,IF($B$6=Dates!$E$7,DataPack!AH52,IF($B$6=Dates!$E$8,DataPack!#REF!)))))</f>
        <v>0</v>
      </c>
      <c r="H19" s="46" t="b">
        <f>IF($B$6=Dates!$E$3,DataPack!E52,IF($B$6=Dates!$E$5,DataPack!O53,IF($B$6=Dates!$E$6,DataPack!#REF!,IF($B$6=Dates!$E$7,DataPack!AI52,IF($B$6=Dates!$E$8,DataPack!#REF!)))))</f>
        <v>0</v>
      </c>
      <c r="I19" s="46" t="b">
        <f>IF($B$6=Dates!$E$3,DataPack!F52,IF($B$6=Dates!$E$5,DataPack!P53,IF($B$6=Dates!$E$6,DataPack!#REF!,IF($B$6=Dates!$E$7,DataPack!AJ52,IF($B$6=Dates!$E$8,DataPack!#REF!)))))</f>
        <v>0</v>
      </c>
      <c r="J19" s="46"/>
      <c r="K19" s="46" t="b">
        <f>IF($B$6=Dates!$E$3,DataPack!G52,IF($B$6=Dates!$E$5,DataPack!#REF!,IF($B$6=Dates!$E$6,DataPack!AA52,IF($B$6=Dates!$E$7,DataPack!AK52,IF($B$6=Dates!$E$8,DataPack!#REF!)))))</f>
        <v>0</v>
      </c>
      <c r="L19" s="46" t="b">
        <f>IF($B$6=Dates!$E$3,DataPack!H52,IF($B$6=Dates!$E$5,DataPack!#REF!,IF($B$6=Dates!$E$6,DataPack!AB52,IF($B$6=Dates!$E$7,DataPack!AL52,IF($B$6=Dates!$E$8,DataPack!AA52)))))</f>
        <v>0</v>
      </c>
      <c r="M19" s="46" t="b">
        <f>IF($B$6=Dates!$E$3,DataPack!I52,IF($B$6=Dates!$E$5,DataPack!#REF!,IF($B$6=Dates!$E$6,DataPack!AC52,IF($B$6=Dates!$E$7,DataPack!AM52,IF($B$6=Dates!$E$8,DataPack!AB52)))))</f>
        <v>0</v>
      </c>
      <c r="N19" s="46" t="b">
        <f>IF($B$6=Dates!$E$3,DataPack!J52,IF($B$6=Dates!$E$5,DataPack!#REF!,IF($B$6=Dates!$E$6,DataPack!AD52,IF($B$6=Dates!$E$7,DataPack!AN52,IF($B$6=Dates!$E$8,DataPack!AC52)))))</f>
        <v>0</v>
      </c>
      <c r="O19" s="5"/>
    </row>
    <row r="20" spans="2:15" ht="12.75">
      <c r="B20" s="168"/>
      <c r="C20" s="41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 t="s">
        <v>18</v>
      </c>
      <c r="O20" s="5"/>
    </row>
    <row r="21" spans="2:15" ht="12.75">
      <c r="B21" s="280" t="s">
        <v>257</v>
      </c>
      <c r="C21" s="165"/>
      <c r="D21" s="160"/>
      <c r="E21" s="160"/>
      <c r="F21" s="160"/>
      <c r="G21" s="160"/>
      <c r="H21" s="160"/>
      <c r="I21" s="160"/>
      <c r="J21" s="160"/>
      <c r="K21" s="160"/>
      <c r="L21" s="160"/>
      <c r="M21" s="169"/>
      <c r="N21" s="164"/>
      <c r="O21" s="5"/>
    </row>
    <row r="22" spans="2:15" ht="12.75">
      <c r="B22" s="279" t="str">
        <f>"2. Data based on Edubase at "&amp;Dates!E4</f>
        <v>2. Data based on Edubase at 3 February 2015</v>
      </c>
      <c r="C22" s="224"/>
      <c r="D22" s="224"/>
      <c r="E22" s="224"/>
      <c r="F22" s="224"/>
      <c r="G22" s="224"/>
      <c r="H22" s="224"/>
      <c r="I22" s="228"/>
      <c r="J22" s="228"/>
      <c r="K22" s="228"/>
      <c r="L22" s="228"/>
      <c r="M22" s="228"/>
      <c r="N22" s="228"/>
      <c r="O22" s="5"/>
    </row>
    <row r="23" spans="2:14" ht="12.75">
      <c r="B23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3" s="258"/>
      <c r="D23" s="258"/>
      <c r="E23" s="317"/>
      <c r="F23" s="258"/>
      <c r="G23" s="258"/>
      <c r="H23" s="258"/>
      <c r="I23" s="258"/>
      <c r="J23" s="258"/>
      <c r="K23" s="258"/>
      <c r="L23" s="258"/>
      <c r="M23" s="258"/>
      <c r="N23" s="5"/>
    </row>
    <row r="24" spans="2:13" ht="12.75" customHeight="1">
      <c r="B24" s="262"/>
      <c r="C24" s="258"/>
      <c r="D24" s="258"/>
      <c r="E24" s="317"/>
      <c r="F24" s="258"/>
      <c r="G24" s="258"/>
      <c r="H24" s="258"/>
      <c r="I24" s="258"/>
      <c r="J24" s="258"/>
      <c r="K24" s="258"/>
      <c r="L24" s="258"/>
      <c r="M24" s="258"/>
    </row>
    <row r="25" spans="2:13" ht="27.75" customHeight="1"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</row>
    <row r="26" ht="12.75">
      <c r="B26" s="224"/>
    </row>
  </sheetData>
  <sheetProtection sheet="1" selectLockedCells="1"/>
  <mergeCells count="5">
    <mergeCell ref="B10:C10"/>
    <mergeCell ref="B25:M25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8" r:id="rId1"/>
  <ignoredErrors>
    <ignoredError sqref="B2 D9:D19 F9:I9 K9:N9 F10:I10 K10:N10 F11:I11 K11:N11 F12:I12 K12:N12 F13:I13 K13:N13 F14:I14 K14:N14 F15:I15 K15:N15 F16:I16 K16:N16 F17:I17 K17:N17 F18:I18 K18:N18 F19:I19 K19:N19 B22:B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0.7109375" style="70" customWidth="1"/>
    <col min="3" max="3" width="1.57421875" style="74" customWidth="1"/>
    <col min="4" max="4" width="14.57421875" style="70" customWidth="1"/>
    <col min="5" max="5" width="4.57421875" style="70" customWidth="1"/>
    <col min="6" max="9" width="12.00390625" style="70" customWidth="1"/>
    <col min="10" max="10" width="4.7109375" style="70" customWidth="1"/>
    <col min="11" max="12" width="12.00390625" style="70" customWidth="1"/>
    <col min="13" max="13" width="12.00390625" style="72" customWidth="1"/>
    <col min="14" max="14" width="12.00390625" style="73" customWidth="1"/>
    <col min="15" max="16384" width="9.140625" style="70" customWidth="1"/>
  </cols>
  <sheetData>
    <row r="1" spans="2:14" s="150" customFormat="1" ht="12.75">
      <c r="B1" s="148"/>
      <c r="C1" s="149"/>
      <c r="M1" s="151"/>
      <c r="N1" s="152"/>
    </row>
    <row r="2" spans="2:15" s="150" customFormat="1" ht="14.25" customHeight="1">
      <c r="B2" s="153" t="str">
        <f>"Table 2c: Outcomes of secondary schools inspected between "&amp;Dates!E3&amp;" ("&amp;Dates!E7&amp;") "&amp;CHAR(185)&amp;" "&amp;CHAR(178)&amp;" "&amp;CHAR(179)</f>
        <v>Table 2c: Outcomes of secondary schools inspected between 1 October 2014 to 31 December 2014 (revised) ¹ ² ³</v>
      </c>
      <c r="C2" s="154"/>
      <c r="D2" s="154"/>
      <c r="E2" s="189"/>
      <c r="F2" s="154"/>
      <c r="G2" s="154"/>
      <c r="H2" s="154"/>
      <c r="I2" s="154"/>
      <c r="J2" s="189"/>
      <c r="K2" s="154"/>
      <c r="L2" s="154"/>
      <c r="M2" s="154"/>
      <c r="N2" s="154"/>
      <c r="O2" s="155"/>
    </row>
    <row r="3" spans="2:15" s="150" customFormat="1" ht="14.25" customHeight="1">
      <c r="B3" s="34"/>
      <c r="C3" s="154"/>
      <c r="D3" s="154"/>
      <c r="E3" s="189"/>
      <c r="F3" s="154"/>
      <c r="G3" s="154"/>
      <c r="H3" s="154"/>
      <c r="I3" s="154"/>
      <c r="J3" s="189"/>
      <c r="K3" s="154"/>
      <c r="L3" s="154"/>
      <c r="M3" s="154"/>
      <c r="N3" s="154"/>
      <c r="O3" s="155"/>
    </row>
    <row r="4" spans="2:15" s="150" customFormat="1" ht="12.75" customHeight="1">
      <c r="B4" s="271" t="s">
        <v>316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9"/>
      <c r="O4" s="155"/>
    </row>
    <row r="5" spans="2:15" s="150" customFormat="1" ht="4.5" customHeight="1">
      <c r="B5" s="274"/>
      <c r="C5" s="157"/>
      <c r="D5" s="157"/>
      <c r="E5" s="157"/>
      <c r="F5" s="157"/>
      <c r="G5" s="157"/>
      <c r="H5" s="158"/>
      <c r="I5" s="159"/>
      <c r="J5" s="159"/>
      <c r="K5" s="155"/>
      <c r="L5" s="155"/>
      <c r="M5" s="155"/>
      <c r="N5" s="155"/>
      <c r="O5" s="155"/>
    </row>
    <row r="6" spans="2:15" s="150" customFormat="1" ht="21" customHeight="1">
      <c r="B6" s="333" t="s">
        <v>508</v>
      </c>
      <c r="C6" s="156"/>
      <c r="D6" s="567" t="s">
        <v>315</v>
      </c>
      <c r="E6" s="315"/>
      <c r="F6" s="566" t="s">
        <v>380</v>
      </c>
      <c r="G6" s="566"/>
      <c r="H6" s="566"/>
      <c r="I6" s="566"/>
      <c r="J6" s="323"/>
      <c r="K6" s="566" t="s">
        <v>381</v>
      </c>
      <c r="L6" s="566"/>
      <c r="M6" s="566"/>
      <c r="N6" s="566"/>
      <c r="O6" s="155"/>
    </row>
    <row r="7" spans="2:15" s="150" customFormat="1" ht="31.5">
      <c r="B7" s="161"/>
      <c r="C7" s="161"/>
      <c r="D7" s="568"/>
      <c r="E7" s="316"/>
      <c r="F7" s="403" t="s">
        <v>48</v>
      </c>
      <c r="G7" s="403" t="s">
        <v>49</v>
      </c>
      <c r="H7" s="405" t="s">
        <v>310</v>
      </c>
      <c r="I7" s="403" t="s">
        <v>50</v>
      </c>
      <c r="J7" s="406"/>
      <c r="K7" s="403" t="s">
        <v>48</v>
      </c>
      <c r="L7" s="403" t="s">
        <v>49</v>
      </c>
      <c r="M7" s="405" t="s">
        <v>310</v>
      </c>
      <c r="N7" s="403" t="s">
        <v>50</v>
      </c>
      <c r="O7" s="155"/>
    </row>
    <row r="8" spans="2:15" s="150" customFormat="1" ht="4.5" customHeight="1">
      <c r="B8" s="156"/>
      <c r="C8" s="156"/>
      <c r="D8" s="159"/>
      <c r="E8" s="159"/>
      <c r="F8" s="162"/>
      <c r="G8" s="162"/>
      <c r="H8" s="162"/>
      <c r="I8" s="156"/>
      <c r="J8" s="156"/>
      <c r="K8" s="162"/>
      <c r="L8" s="162"/>
      <c r="M8" s="162"/>
      <c r="N8" s="158"/>
      <c r="O8" s="155"/>
    </row>
    <row r="9" spans="2:15" s="150" customFormat="1" ht="27.75" customHeight="1">
      <c r="B9" s="514" t="s">
        <v>297</v>
      </c>
      <c r="C9" s="515"/>
      <c r="D9" s="238">
        <f>DataPack!B55</f>
        <v>231</v>
      </c>
      <c r="E9" s="238"/>
      <c r="F9" s="239">
        <f>DataPack!C55</f>
        <v>27</v>
      </c>
      <c r="G9" s="239">
        <f>DataPack!E55</f>
        <v>87</v>
      </c>
      <c r="H9" s="239">
        <f>DataPack!G55</f>
        <v>79</v>
      </c>
      <c r="I9" s="239">
        <f>DataPack!I55</f>
        <v>38</v>
      </c>
      <c r="J9" s="239"/>
      <c r="K9" s="239">
        <f>DataPack!D55</f>
        <v>12</v>
      </c>
      <c r="L9" s="239">
        <f>DataPack!F55</f>
        <v>38</v>
      </c>
      <c r="M9" s="239">
        <f>DataPack!H55</f>
        <v>34</v>
      </c>
      <c r="N9" s="239">
        <f>DataPack!J55</f>
        <v>16</v>
      </c>
      <c r="O9" s="155"/>
    </row>
    <row r="10" spans="2:16" s="150" customFormat="1" ht="27.75" customHeight="1">
      <c r="B10" s="570" t="s">
        <v>554</v>
      </c>
      <c r="C10" s="570"/>
      <c r="D10" s="238">
        <f>DataPack!B56</f>
        <v>10</v>
      </c>
      <c r="E10" s="238"/>
      <c r="F10" s="239">
        <f>DataPack!C56</f>
        <v>3</v>
      </c>
      <c r="G10" s="239">
        <f>DataPack!E56</f>
        <v>4</v>
      </c>
      <c r="H10" s="239">
        <f>DataPack!G56</f>
        <v>3</v>
      </c>
      <c r="I10" s="239">
        <f>DataPack!I56</f>
        <v>0</v>
      </c>
      <c r="J10" s="239"/>
      <c r="K10" s="239">
        <f>DataPack!D56</f>
        <v>30</v>
      </c>
      <c r="L10" s="239">
        <f>DataPack!F56</f>
        <v>40</v>
      </c>
      <c r="M10" s="239">
        <f>DataPack!H56</f>
        <v>30</v>
      </c>
      <c r="N10" s="239">
        <f>DataPack!J56</f>
        <v>0</v>
      </c>
      <c r="O10" s="155"/>
      <c r="P10" s="512"/>
    </row>
    <row r="11" spans="2:15" s="150" customFormat="1" ht="27.75" customHeight="1">
      <c r="B11" s="570" t="s">
        <v>553</v>
      </c>
      <c r="C11" s="570"/>
      <c r="D11" s="238">
        <f>DataPack!B57</f>
        <v>144</v>
      </c>
      <c r="E11" s="238"/>
      <c r="F11" s="239">
        <f>DataPack!C57</f>
        <v>16</v>
      </c>
      <c r="G11" s="239">
        <f>DataPack!E57</f>
        <v>74</v>
      </c>
      <c r="H11" s="239">
        <f>DataPack!G57</f>
        <v>47</v>
      </c>
      <c r="I11" s="239">
        <f>DataPack!I57</f>
        <v>7</v>
      </c>
      <c r="J11" s="239"/>
      <c r="K11" s="239">
        <f>DataPack!D57</f>
        <v>11</v>
      </c>
      <c r="L11" s="239">
        <f>DataPack!F57</f>
        <v>51</v>
      </c>
      <c r="M11" s="239">
        <f>DataPack!H57</f>
        <v>33</v>
      </c>
      <c r="N11" s="239">
        <f>DataPack!J57</f>
        <v>5</v>
      </c>
      <c r="O11" s="155"/>
    </row>
    <row r="12" spans="2:15" s="150" customFormat="1" ht="27.75" customHeight="1">
      <c r="B12" s="514" t="s">
        <v>299</v>
      </c>
      <c r="C12" s="515"/>
      <c r="D12" s="238">
        <f>DataPack!B58</f>
        <v>231</v>
      </c>
      <c r="E12" s="238"/>
      <c r="F12" s="239">
        <f>DataPack!C58</f>
        <v>27</v>
      </c>
      <c r="G12" s="239">
        <f>DataPack!E58</f>
        <v>89</v>
      </c>
      <c r="H12" s="239">
        <f>DataPack!G58</f>
        <v>81</v>
      </c>
      <c r="I12" s="239">
        <f>DataPack!I58</f>
        <v>34</v>
      </c>
      <c r="J12" s="239"/>
      <c r="K12" s="239">
        <f>DataPack!D58</f>
        <v>12</v>
      </c>
      <c r="L12" s="239">
        <f>DataPack!F58</f>
        <v>39</v>
      </c>
      <c r="M12" s="239">
        <f>DataPack!H58</f>
        <v>35</v>
      </c>
      <c r="N12" s="239">
        <f>DataPack!J58</f>
        <v>15</v>
      </c>
      <c r="O12" s="155"/>
    </row>
    <row r="13" spans="2:15" s="150" customFormat="1" ht="27.75" customHeight="1">
      <c r="B13" s="514" t="s">
        <v>300</v>
      </c>
      <c r="C13" s="515"/>
      <c r="D13" s="238">
        <f>DataPack!B59</f>
        <v>231</v>
      </c>
      <c r="E13" s="238"/>
      <c r="F13" s="239">
        <f>DataPack!C59</f>
        <v>42</v>
      </c>
      <c r="G13" s="239">
        <f>DataPack!E59</f>
        <v>115</v>
      </c>
      <c r="H13" s="239">
        <f>DataPack!G59</f>
        <v>57</v>
      </c>
      <c r="I13" s="239">
        <f>DataPack!I59</f>
        <v>17</v>
      </c>
      <c r="J13" s="239"/>
      <c r="K13" s="239">
        <f>DataPack!D59</f>
        <v>18</v>
      </c>
      <c r="L13" s="239">
        <f>DataPack!F59</f>
        <v>50</v>
      </c>
      <c r="M13" s="239">
        <f>DataPack!H59</f>
        <v>25</v>
      </c>
      <c r="N13" s="239">
        <f>DataPack!J59</f>
        <v>7</v>
      </c>
      <c r="O13" s="155"/>
    </row>
    <row r="14" spans="2:15" s="150" customFormat="1" ht="27.75" customHeight="1">
      <c r="B14" s="514" t="s">
        <v>256</v>
      </c>
      <c r="C14" s="515"/>
      <c r="D14" s="238">
        <f>DataPack!B60</f>
        <v>231</v>
      </c>
      <c r="E14" s="238"/>
      <c r="F14" s="239">
        <f>DataPack!C60</f>
        <v>27</v>
      </c>
      <c r="G14" s="239">
        <f>DataPack!E60</f>
        <v>91</v>
      </c>
      <c r="H14" s="239">
        <f>DataPack!G60</f>
        <v>81</v>
      </c>
      <c r="I14" s="239">
        <f>DataPack!I60</f>
        <v>32</v>
      </c>
      <c r="J14" s="239"/>
      <c r="K14" s="239">
        <f>DataPack!D60</f>
        <v>12</v>
      </c>
      <c r="L14" s="239">
        <f>DataPack!F60</f>
        <v>39</v>
      </c>
      <c r="M14" s="239">
        <f>DataPack!H60</f>
        <v>35</v>
      </c>
      <c r="N14" s="239">
        <f>DataPack!J60</f>
        <v>14</v>
      </c>
      <c r="O14" s="155"/>
    </row>
    <row r="15" spans="2:15" s="150" customFormat="1" ht="27.75" customHeight="1">
      <c r="B15" s="514" t="s">
        <v>298</v>
      </c>
      <c r="C15" s="515"/>
      <c r="D15" s="238">
        <f>DataPack!B61</f>
        <v>231</v>
      </c>
      <c r="E15" s="238"/>
      <c r="F15" s="239">
        <f>DataPack!C61</f>
        <v>39</v>
      </c>
      <c r="G15" s="239">
        <f>DataPack!E61</f>
        <v>104</v>
      </c>
      <c r="H15" s="239">
        <f>DataPack!G61</f>
        <v>59</v>
      </c>
      <c r="I15" s="239">
        <f>DataPack!I61</f>
        <v>29</v>
      </c>
      <c r="J15" s="239"/>
      <c r="K15" s="239">
        <f>DataPack!D61</f>
        <v>17</v>
      </c>
      <c r="L15" s="239">
        <f>DataPack!F61</f>
        <v>45</v>
      </c>
      <c r="M15" s="239">
        <f>DataPack!H61</f>
        <v>26</v>
      </c>
      <c r="N15" s="239">
        <f>DataPack!J61</f>
        <v>13</v>
      </c>
      <c r="O15" s="155"/>
    </row>
    <row r="16" spans="2:15" s="150" customFormat="1" ht="27.75" customHeight="1">
      <c r="B16" s="516" t="s">
        <v>282</v>
      </c>
      <c r="C16" s="517"/>
      <c r="D16" s="238">
        <f>DataPack!B62</f>
        <v>0</v>
      </c>
      <c r="E16" s="239"/>
      <c r="F16" s="239">
        <f>DataPack!C62</f>
        <v>0</v>
      </c>
      <c r="G16" s="239">
        <f>DataPack!E62</f>
        <v>0</v>
      </c>
      <c r="H16" s="239">
        <f>DataPack!G62</f>
        <v>0</v>
      </c>
      <c r="I16" s="239">
        <f>DataPack!I62</f>
        <v>0</v>
      </c>
      <c r="J16" s="239"/>
      <c r="K16" s="239">
        <f>DataPack!D62</f>
        <v>0</v>
      </c>
      <c r="L16" s="239">
        <f>DataPack!F62</f>
        <v>0</v>
      </c>
      <c r="M16" s="239">
        <f>DataPack!H62</f>
        <v>0</v>
      </c>
      <c r="N16" s="239">
        <f>DataPack!J62</f>
        <v>0</v>
      </c>
      <c r="O16" s="155"/>
    </row>
    <row r="17" spans="2:15" s="150" customFormat="1" ht="27.75" customHeight="1">
      <c r="B17" s="516" t="s">
        <v>274</v>
      </c>
      <c r="C17" s="517"/>
      <c r="D17" s="238">
        <f>DataPack!B63</f>
        <v>0</v>
      </c>
      <c r="E17" s="239"/>
      <c r="F17" s="239">
        <f>DataPack!C63</f>
        <v>0</v>
      </c>
      <c r="G17" s="239">
        <f>DataPack!E63</f>
        <v>0</v>
      </c>
      <c r="H17" s="239">
        <f>DataPack!G63</f>
        <v>0</v>
      </c>
      <c r="I17" s="239">
        <f>DataPack!I63</f>
        <v>0</v>
      </c>
      <c r="J17" s="239"/>
      <c r="K17" s="239">
        <f>DataPack!D63</f>
        <v>0</v>
      </c>
      <c r="L17" s="239">
        <f>DataPack!F63</f>
        <v>0</v>
      </c>
      <c r="M17" s="239">
        <f>DataPack!H63</f>
        <v>0</v>
      </c>
      <c r="N17" s="239">
        <f>DataPack!J63</f>
        <v>0</v>
      </c>
      <c r="O17" s="155"/>
    </row>
    <row r="18" spans="2:15" s="150" customFormat="1" ht="27.75" customHeight="1">
      <c r="B18" s="518" t="s">
        <v>273</v>
      </c>
      <c r="C18" s="517"/>
      <c r="D18" s="238">
        <f>DataPack!B64</f>
        <v>0</v>
      </c>
      <c r="E18" s="239"/>
      <c r="F18" s="239">
        <f>DataPack!C64</f>
        <v>0</v>
      </c>
      <c r="G18" s="239">
        <f>DataPack!E64</f>
        <v>0</v>
      </c>
      <c r="H18" s="239">
        <f>DataPack!G64</f>
        <v>0</v>
      </c>
      <c r="I18" s="239">
        <f>DataPack!I64</f>
        <v>0</v>
      </c>
      <c r="J18" s="239"/>
      <c r="K18" s="239">
        <f>DataPack!D64</f>
        <v>0</v>
      </c>
      <c r="L18" s="239">
        <f>DataPack!F64</f>
        <v>0</v>
      </c>
      <c r="M18" s="239">
        <f>DataPack!H64</f>
        <v>0</v>
      </c>
      <c r="N18" s="239">
        <f>DataPack!J64</f>
        <v>0</v>
      </c>
      <c r="O18" s="155"/>
    </row>
    <row r="19" spans="2:15" s="150" customFormat="1" ht="27.75" customHeight="1">
      <c r="B19" s="516" t="s">
        <v>519</v>
      </c>
      <c r="C19" s="517"/>
      <c r="D19" s="238">
        <f>DataPack!B65</f>
        <v>0</v>
      </c>
      <c r="E19" s="239"/>
      <c r="F19" s="239">
        <f>DataPack!C65</f>
        <v>0</v>
      </c>
      <c r="G19" s="239">
        <f>DataPack!E65</f>
        <v>0</v>
      </c>
      <c r="H19" s="239">
        <f>DataPack!G65</f>
        <v>0</v>
      </c>
      <c r="I19" s="239">
        <f>DataPack!I65</f>
        <v>0</v>
      </c>
      <c r="J19" s="239"/>
      <c r="K19" s="239">
        <f>DataPack!D65</f>
        <v>0</v>
      </c>
      <c r="L19" s="239">
        <f>DataPack!F65</f>
        <v>0</v>
      </c>
      <c r="M19" s="239">
        <f>DataPack!H65</f>
        <v>0</v>
      </c>
      <c r="N19" s="239">
        <f>DataPack!J65</f>
        <v>0</v>
      </c>
      <c r="O19" s="155"/>
    </row>
    <row r="20" spans="2:15" s="150" customFormat="1" ht="27.75" customHeight="1">
      <c r="B20" s="518" t="s">
        <v>276</v>
      </c>
      <c r="C20" s="517"/>
      <c r="D20" s="238">
        <f>DataPack!B66</f>
        <v>0</v>
      </c>
      <c r="E20" s="239"/>
      <c r="F20" s="239">
        <f>DataPack!C66</f>
        <v>0</v>
      </c>
      <c r="G20" s="239">
        <f>DataPack!E66</f>
        <v>0</v>
      </c>
      <c r="H20" s="239">
        <f>DataPack!G66</f>
        <v>0</v>
      </c>
      <c r="I20" s="239">
        <f>DataPack!I66</f>
        <v>0</v>
      </c>
      <c r="J20" s="239"/>
      <c r="K20" s="239">
        <f>DataPack!D66</f>
        <v>0</v>
      </c>
      <c r="L20" s="239">
        <f>DataPack!F66</f>
        <v>0</v>
      </c>
      <c r="M20" s="239">
        <f>DataPack!H66</f>
        <v>0</v>
      </c>
      <c r="N20" s="239">
        <f>DataPack!J66</f>
        <v>0</v>
      </c>
      <c r="O20" s="155"/>
    </row>
    <row r="21" spans="2:15" ht="12.75">
      <c r="B21" s="41"/>
      <c r="C21" s="41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5" t="s">
        <v>18</v>
      </c>
      <c r="O21" s="5"/>
    </row>
    <row r="22" spans="2:15" ht="12.75">
      <c r="B22" s="280" t="s">
        <v>257</v>
      </c>
      <c r="C22" s="225"/>
      <c r="D22" s="224"/>
      <c r="E22" s="224"/>
      <c r="F22" s="224"/>
      <c r="G22" s="224"/>
      <c r="H22" s="224"/>
      <c r="I22" s="224"/>
      <c r="J22" s="224"/>
      <c r="K22" s="224"/>
      <c r="L22" s="224"/>
      <c r="M22" s="226"/>
      <c r="N22" s="227"/>
      <c r="O22" s="5"/>
    </row>
    <row r="23" spans="2:15" ht="12.75">
      <c r="B23" s="279" t="str">
        <f>"2. Data based on Edubase at "&amp;Dates!E4</f>
        <v>2. Data based on Edubase at 3 February 2015</v>
      </c>
      <c r="C23" s="224"/>
      <c r="D23" s="224"/>
      <c r="E23" s="224"/>
      <c r="F23" s="224"/>
      <c r="G23" s="224"/>
      <c r="H23" s="224"/>
      <c r="I23" s="228"/>
      <c r="J23" s="228"/>
      <c r="K23" s="228"/>
      <c r="L23" s="228"/>
      <c r="M23" s="228"/>
      <c r="N23" s="228"/>
      <c r="O23" s="5"/>
    </row>
    <row r="24" spans="2:15" ht="12.75">
      <c r="B24" s="286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8"/>
      <c r="D24" s="258"/>
      <c r="E24" s="317"/>
      <c r="F24" s="258"/>
      <c r="G24" s="258"/>
      <c r="H24" s="258"/>
      <c r="I24" s="258"/>
      <c r="J24" s="317"/>
      <c r="K24" s="258"/>
      <c r="L24" s="258"/>
      <c r="M24" s="258"/>
      <c r="N24" s="258"/>
      <c r="O24" s="5"/>
    </row>
    <row r="25" spans="2:14" ht="12.75">
      <c r="B25" s="262"/>
      <c r="C25" s="258"/>
      <c r="D25" s="258"/>
      <c r="E25" s="317"/>
      <c r="F25" s="258"/>
      <c r="G25" s="258"/>
      <c r="H25" s="258"/>
      <c r="I25" s="258"/>
      <c r="J25" s="317"/>
      <c r="K25" s="258"/>
      <c r="L25" s="258"/>
      <c r="M25" s="258"/>
      <c r="N25" s="258"/>
    </row>
    <row r="26" spans="2:14" ht="42" customHeight="1"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</row>
  </sheetData>
  <sheetProtection sheet="1" selectLockedCells="1"/>
  <mergeCells count="6">
    <mergeCell ref="B26:N26"/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ignoredErrors>
    <ignoredError sqref="D9:N20 B23:B24 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Template (Excel)</dc:title>
  <dc:subject/>
  <dc:creator>wwang</dc:creator>
  <cp:keywords/>
  <dc:description/>
  <cp:lastModifiedBy>James Twist</cp:lastModifiedBy>
  <cp:lastPrinted>2015-02-27T17:33:37Z</cp:lastPrinted>
  <dcterms:created xsi:type="dcterms:W3CDTF">2010-12-22T12:01:50Z</dcterms:created>
  <dcterms:modified xsi:type="dcterms:W3CDTF">2015-06-17T12:40:59Z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  <property fmtid="{D5CDD505-2E9C-101B-9397-08002B2CF9AE}" pid="9" name="_DCDateModified">
    <vt:lpwstr/>
  </property>
  <property fmtid="{D5CDD505-2E9C-101B-9397-08002B2CF9AE}" pid="10" name="_DCDateCreated">
    <vt:lpwstr/>
  </property>
</Properties>
</file>